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10" yWindow="50" windowWidth="9570" windowHeight="8580"/>
  </bookViews>
  <sheets>
    <sheet name="Consolidated IS" sheetId="1" r:id="rId1"/>
    <sheet name="Sheet2" sheetId="2" state="hidden" r:id="rId2"/>
    <sheet name="Sheet3" sheetId="3" state="hidden" r:id="rId3"/>
  </sheets>
  <definedNames>
    <definedName name="_xlnm.Print_Area" localSheetId="0">'Consolidated IS'!$B$1:$EQ$43</definedName>
  </definedNames>
  <calcPr calcId="145621"/>
</workbook>
</file>

<file path=xl/calcChain.xml><?xml version="1.0" encoding="utf-8"?>
<calcChain xmlns="http://schemas.openxmlformats.org/spreadsheetml/2006/main">
  <c r="FC12" i="1" l="1"/>
  <c r="FC30" i="1" l="1"/>
  <c r="FC23" i="1"/>
  <c r="FC42" i="1"/>
  <c r="FC39" i="1"/>
  <c r="FA9" i="1" l="1"/>
  <c r="EZ43" i="1" l="1"/>
  <c r="FC33" i="1" l="1"/>
  <c r="FC8" i="1"/>
  <c r="FC6" i="1"/>
  <c r="FB36" i="1" l="1"/>
  <c r="FA36" i="1"/>
  <c r="EZ36" i="1"/>
  <c r="EY36" i="1"/>
  <c r="FC35" i="1"/>
  <c r="FC34" i="1"/>
  <c r="FC32" i="1"/>
  <c r="FC31" i="1"/>
  <c r="FB25" i="1"/>
  <c r="FA25" i="1"/>
  <c r="EZ25" i="1"/>
  <c r="EY25" i="1"/>
  <c r="FC24" i="1"/>
  <c r="FC22" i="1"/>
  <c r="FB17" i="1"/>
  <c r="FA17" i="1"/>
  <c r="FA19" i="1" s="1"/>
  <c r="EZ17" i="1"/>
  <c r="FC15" i="1"/>
  <c r="FC14" i="1"/>
  <c r="FC13" i="1"/>
  <c r="FB9" i="1"/>
  <c r="EZ9" i="1"/>
  <c r="EY9" i="1"/>
  <c r="FC7" i="1"/>
  <c r="FC5" i="1"/>
  <c r="FC9" i="1" l="1"/>
  <c r="FA27" i="1"/>
  <c r="FA38" i="1" s="1"/>
  <c r="FA40" i="1" s="1"/>
  <c r="FA43" i="1" s="1"/>
  <c r="FB19" i="1"/>
  <c r="FB27" i="1" s="1"/>
  <c r="FB38" i="1" s="1"/>
  <c r="FB40" i="1" s="1"/>
  <c r="FB43" i="1" s="1"/>
  <c r="FC36" i="1"/>
  <c r="FC25" i="1"/>
  <c r="EZ19" i="1"/>
  <c r="EZ27" i="1" s="1"/>
  <c r="EZ38" i="1" s="1"/>
  <c r="EZ40" i="1" s="1"/>
  <c r="EW33" i="1"/>
  <c r="EW30" i="1"/>
  <c r="EW8" i="1"/>
  <c r="EW6" i="1"/>
  <c r="EU9" i="1" l="1"/>
  <c r="ET9" i="1" l="1"/>
  <c r="EW39" i="1" l="1"/>
  <c r="EW22" i="1"/>
  <c r="EW14" i="1"/>
  <c r="EW42" i="1"/>
  <c r="EV36" i="1"/>
  <c r="EU36" i="1"/>
  <c r="ET36" i="1"/>
  <c r="EW34" i="1"/>
  <c r="EW32" i="1"/>
  <c r="EW31" i="1"/>
  <c r="EV25" i="1"/>
  <c r="EU25" i="1"/>
  <c r="ET25" i="1"/>
  <c r="ES25" i="1"/>
  <c r="EW24" i="1"/>
  <c r="EW23" i="1"/>
  <c r="EV17" i="1"/>
  <c r="EU17" i="1"/>
  <c r="EU19" i="1" s="1"/>
  <c r="ET17" i="1"/>
  <c r="ET19" i="1" s="1"/>
  <c r="ES17" i="1"/>
  <c r="EW16" i="1"/>
  <c r="EW15" i="1"/>
  <c r="EW13" i="1"/>
  <c r="EW12" i="1"/>
  <c r="EV9" i="1"/>
  <c r="ES9" i="1"/>
  <c r="EW7" i="1"/>
  <c r="EW5" i="1"/>
  <c r="EU27" i="1" l="1"/>
  <c r="EU38" i="1" s="1"/>
  <c r="EU40" i="1" s="1"/>
  <c r="EU43" i="1" s="1"/>
  <c r="ET27" i="1"/>
  <c r="ET38" i="1" s="1"/>
  <c r="ET40" i="1" s="1"/>
  <c r="ET43" i="1" s="1"/>
  <c r="ES19" i="1"/>
  <c r="ES27" i="1" s="1"/>
  <c r="EW25" i="1"/>
  <c r="EW17" i="1"/>
  <c r="EV19" i="1"/>
  <c r="EV27" i="1" s="1"/>
  <c r="EV38" i="1" s="1"/>
  <c r="EV40" i="1" s="1"/>
  <c r="EV43" i="1" s="1"/>
  <c r="EW9" i="1"/>
  <c r="EQ8" i="1"/>
  <c r="EQ6" i="1"/>
  <c r="EQ39" i="1"/>
  <c r="EQ35" i="1"/>
  <c r="EQ30" i="1"/>
  <c r="EQ22" i="1"/>
  <c r="EQ14" i="1"/>
  <c r="EQ42" i="1"/>
  <c r="EP36" i="1"/>
  <c r="EQ31" i="1"/>
  <c r="EQ32" i="1"/>
  <c r="EQ33" i="1"/>
  <c r="EQ34" i="1"/>
  <c r="EQ23" i="1"/>
  <c r="EP25" i="1"/>
  <c r="EQ13" i="1"/>
  <c r="EQ15" i="1"/>
  <c r="EQ16" i="1"/>
  <c r="EQ12" i="1"/>
  <c r="EP17" i="1"/>
  <c r="EP9" i="1"/>
  <c r="EQ7" i="1"/>
  <c r="EQ5" i="1"/>
  <c r="EP19" i="1" l="1"/>
  <c r="EQ17" i="1"/>
  <c r="EP27" i="1"/>
  <c r="EP38" i="1" s="1"/>
  <c r="EP40" i="1" s="1"/>
  <c r="EP43" i="1" s="1"/>
  <c r="EW19" i="1"/>
  <c r="EW27" i="1" s="1"/>
  <c r="EQ36" i="1"/>
  <c r="EQ24" i="1"/>
  <c r="EQ25" i="1" s="1"/>
  <c r="EQ9" i="1"/>
  <c r="EO36" i="1"/>
  <c r="EO25" i="1"/>
  <c r="EO17" i="1"/>
  <c r="EQ19" i="1" l="1"/>
  <c r="EQ27" i="1"/>
  <c r="EQ38" i="1" s="1"/>
  <c r="EQ40" i="1" s="1"/>
  <c r="EQ43" i="1" s="1"/>
  <c r="EN36" i="1"/>
  <c r="EN25" i="1"/>
  <c r="EN17" i="1"/>
  <c r="EN9" i="1"/>
  <c r="EN19" i="1" l="1"/>
  <c r="EN27" i="1" s="1"/>
  <c r="EN38" i="1" s="1"/>
  <c r="EN40" i="1" s="1"/>
  <c r="EN43" i="1" s="1"/>
  <c r="EM36" i="1"/>
  <c r="EM25" i="1"/>
  <c r="EM17" i="1"/>
  <c r="EM9" i="1"/>
  <c r="EM19" i="1" l="1"/>
  <c r="EM27" i="1" s="1"/>
  <c r="EK14" i="1"/>
  <c r="EK13" i="1"/>
  <c r="EK42" i="1"/>
  <c r="EK39" i="1"/>
  <c r="EK35" i="1"/>
  <c r="EK33" i="1"/>
  <c r="EK34" i="1"/>
  <c r="EK32" i="1"/>
  <c r="EK31" i="1"/>
  <c r="EK30" i="1"/>
  <c r="EJ25" i="1"/>
  <c r="EK24" i="1"/>
  <c r="EK23" i="1"/>
  <c r="EK22" i="1"/>
  <c r="EJ9" i="1"/>
  <c r="EK15" i="1"/>
  <c r="EK16" i="1"/>
  <c r="EK12" i="1"/>
  <c r="EK6" i="1"/>
  <c r="EK7" i="1"/>
  <c r="EK8" i="1"/>
  <c r="EK5" i="1"/>
  <c r="EM38" i="1" l="1"/>
  <c r="EM40" i="1" s="1"/>
  <c r="EM43" i="1" s="1"/>
  <c r="EJ36" i="1"/>
  <c r="EK36" i="1"/>
  <c r="EK25" i="1"/>
  <c r="EJ17" i="1"/>
  <c r="EJ19" i="1" s="1"/>
  <c r="EJ27" i="1" s="1"/>
  <c r="EK17" i="1"/>
  <c r="EK9" i="1"/>
  <c r="EI36" i="1"/>
  <c r="EI25" i="1"/>
  <c r="EI17" i="1"/>
  <c r="EI9" i="1"/>
  <c r="EI19" i="1" l="1"/>
  <c r="EI27" i="1" s="1"/>
  <c r="EI38" i="1" s="1"/>
  <c r="EI40" i="1" s="1"/>
  <c r="EI43" i="1" s="1"/>
  <c r="EJ38" i="1"/>
  <c r="EJ40" i="1" s="1"/>
  <c r="EJ43" i="1" s="1"/>
  <c r="EK19" i="1"/>
  <c r="EK27" i="1" s="1"/>
  <c r="EK38" i="1" s="1"/>
  <c r="EK40" i="1" s="1"/>
  <c r="EK43" i="1" s="1"/>
  <c r="ED17" i="1"/>
  <c r="EH36" i="1"/>
  <c r="EG36" i="1"/>
  <c r="EH25" i="1"/>
  <c r="EG25" i="1"/>
  <c r="EH17" i="1"/>
  <c r="EH9" i="1"/>
  <c r="EG9" i="1"/>
  <c r="EH19" i="1" l="1"/>
  <c r="EH27" i="1" s="1"/>
  <c r="EH38" i="1" s="1"/>
  <c r="EH40" i="1" s="1"/>
  <c r="EH43" i="1" s="1"/>
  <c r="ED36" i="1"/>
  <c r="ED25" i="1"/>
  <c r="EE13" i="1"/>
  <c r="ED9" i="1"/>
  <c r="EE42" i="1"/>
  <c r="EE39" i="1"/>
  <c r="EE35" i="1"/>
  <c r="EE34" i="1"/>
  <c r="EE33" i="1"/>
  <c r="EE32" i="1"/>
  <c r="EE31" i="1"/>
  <c r="EE30" i="1"/>
  <c r="EE24" i="1"/>
  <c r="EE23" i="1"/>
  <c r="EE22" i="1"/>
  <c r="EE16" i="1"/>
  <c r="EE15" i="1"/>
  <c r="EE14" i="1"/>
  <c r="EE12" i="1"/>
  <c r="EE8" i="1"/>
  <c r="EE7" i="1"/>
  <c r="EE6" i="1"/>
  <c r="EE5" i="1"/>
  <c r="ED19" i="1" l="1"/>
  <c r="EC36" i="1"/>
  <c r="EC17" i="1"/>
  <c r="EC25" i="1"/>
  <c r="EC9" i="1"/>
  <c r="ED27" i="1" l="1"/>
  <c r="EC19" i="1"/>
  <c r="EC27" i="1" s="1"/>
  <c r="EC38" i="1" s="1"/>
  <c r="EC40" i="1" s="1"/>
  <c r="EC43" i="1" s="1"/>
  <c r="EB36" i="1"/>
  <c r="EB25" i="1"/>
  <c r="EB17" i="1"/>
  <c r="EB9" i="1"/>
  <c r="EB19" i="1" l="1"/>
  <c r="ED38" i="1"/>
  <c r="EB27" i="1"/>
  <c r="EB38" i="1" s="1"/>
  <c r="EB40" i="1" s="1"/>
  <c r="EB43" i="1" s="1"/>
  <c r="EA36" i="1"/>
  <c r="EE36" i="1" s="1"/>
  <c r="EA25" i="1"/>
  <c r="EE25" i="1" s="1"/>
  <c r="EA9" i="1"/>
  <c r="EE9" i="1" s="1"/>
  <c r="ED40" i="1" l="1"/>
  <c r="ED43" i="1" s="1"/>
  <c r="DY6" i="1"/>
  <c r="DY7" i="1"/>
  <c r="DY8" i="1"/>
  <c r="DY12" i="1"/>
  <c r="DY15" i="1"/>
  <c r="DY22" i="1"/>
  <c r="DY23" i="1"/>
  <c r="DY30" i="1"/>
  <c r="DY31" i="1"/>
  <c r="DY32" i="1"/>
  <c r="DY33" i="1"/>
  <c r="DY34" i="1"/>
  <c r="DY5" i="1"/>
  <c r="DW16" i="1" l="1"/>
  <c r="DY16" i="1" s="1"/>
  <c r="DW14" i="1"/>
  <c r="DY14" i="1" s="1"/>
  <c r="DW13" i="1"/>
  <c r="DY13" i="1" s="1"/>
  <c r="DW42" i="1"/>
  <c r="DY42" i="1" s="1"/>
  <c r="DW35" i="1"/>
  <c r="DY35" i="1" s="1"/>
  <c r="DW24" i="1"/>
  <c r="DY24" i="1" s="1"/>
  <c r="DW39" i="1"/>
  <c r="DY39" i="1" s="1"/>
  <c r="DX36" i="1" l="1"/>
  <c r="DW36" i="1"/>
  <c r="DV36" i="1"/>
  <c r="DU36" i="1"/>
  <c r="DX25" i="1"/>
  <c r="DW25" i="1"/>
  <c r="DV25" i="1"/>
  <c r="DU25" i="1"/>
  <c r="DX17" i="1"/>
  <c r="DW17" i="1"/>
  <c r="DV17" i="1"/>
  <c r="DU17" i="1"/>
  <c r="DX9" i="1"/>
  <c r="DW9" i="1"/>
  <c r="DW19" i="1" s="1"/>
  <c r="DW27" i="1" s="1"/>
  <c r="DW38" i="1" s="1"/>
  <c r="DV9" i="1"/>
  <c r="DU9" i="1"/>
  <c r="DY17" i="1" l="1"/>
  <c r="DY25" i="1"/>
  <c r="DY36" i="1"/>
  <c r="DY9" i="1"/>
  <c r="DW40" i="1"/>
  <c r="DW43" i="1" s="1"/>
  <c r="DU19" i="1"/>
  <c r="DU27" i="1" s="1"/>
  <c r="DU38" i="1" s="1"/>
  <c r="DU40" i="1" s="1"/>
  <c r="DU43" i="1" s="1"/>
  <c r="DV19" i="1"/>
  <c r="DV27" i="1" s="1"/>
  <c r="DV38" i="1" s="1"/>
  <c r="DV40" i="1" s="1"/>
  <c r="DV43" i="1" s="1"/>
  <c r="DX19" i="1"/>
  <c r="DI35" i="1"/>
  <c r="DK13" i="1"/>
  <c r="DX27" i="1" l="1"/>
  <c r="DY19" i="1"/>
  <c r="DM16" i="1"/>
  <c r="DM35" i="1"/>
  <c r="DX38" i="1" l="1"/>
  <c r="DY27" i="1"/>
  <c r="DQ32" i="1"/>
  <c r="DX40" i="1" l="1"/>
  <c r="DX43" i="1" s="1"/>
  <c r="DY38" i="1"/>
  <c r="DL17" i="1"/>
  <c r="DK17" i="1"/>
  <c r="DP36" i="1"/>
  <c r="DY40" i="1" l="1"/>
  <c r="DY43" i="1" s="1"/>
  <c r="DQ17" i="1"/>
  <c r="DR17" i="1"/>
  <c r="DS42" i="1"/>
  <c r="DS39" i="1"/>
  <c r="DR36" i="1"/>
  <c r="DQ36" i="1"/>
  <c r="DO36" i="1"/>
  <c r="DS35" i="1"/>
  <c r="DS34" i="1"/>
  <c r="DS33" i="1"/>
  <c r="DS32" i="1"/>
  <c r="DS31" i="1"/>
  <c r="DS30" i="1"/>
  <c r="DR25" i="1"/>
  <c r="DQ25" i="1"/>
  <c r="DP25" i="1"/>
  <c r="DO25" i="1"/>
  <c r="DS24" i="1"/>
  <c r="DS23" i="1"/>
  <c r="DS22" i="1"/>
  <c r="DP17" i="1"/>
  <c r="DO17" i="1"/>
  <c r="DS16" i="1"/>
  <c r="DS15" i="1"/>
  <c r="DS14" i="1"/>
  <c r="DS13" i="1"/>
  <c r="DS12" i="1"/>
  <c r="DR9" i="1"/>
  <c r="DQ9" i="1"/>
  <c r="DP9" i="1"/>
  <c r="DO9" i="1"/>
  <c r="DS8" i="1"/>
  <c r="DS7" i="1"/>
  <c r="DS6" i="1"/>
  <c r="DS5" i="1"/>
  <c r="DR19" i="1" l="1"/>
  <c r="DR27" i="1" s="1"/>
  <c r="DR38" i="1" s="1"/>
  <c r="DR40" i="1" s="1"/>
  <c r="DR43" i="1" s="1"/>
  <c r="DP19" i="1"/>
  <c r="DP27" i="1" s="1"/>
  <c r="DP38" i="1" s="1"/>
  <c r="DP40" i="1" s="1"/>
  <c r="DP43" i="1" s="1"/>
  <c r="DS25" i="1"/>
  <c r="DO19" i="1"/>
  <c r="DO27" i="1" s="1"/>
  <c r="DO38" i="1" s="1"/>
  <c r="DO40" i="1" s="1"/>
  <c r="DO43" i="1" s="1"/>
  <c r="DS9" i="1"/>
  <c r="DS36" i="1"/>
  <c r="DS17" i="1"/>
  <c r="DQ19" i="1"/>
  <c r="DQ27" i="1" s="1"/>
  <c r="DQ38" i="1" s="1"/>
  <c r="DQ40" i="1" s="1"/>
  <c r="DQ43" i="1" s="1"/>
  <c r="DF32" i="1"/>
  <c r="DM42" i="1"/>
  <c r="DM39" i="1"/>
  <c r="DL36" i="1"/>
  <c r="DM34" i="1"/>
  <c r="DM33" i="1"/>
  <c r="DM32" i="1"/>
  <c r="DM31" i="1"/>
  <c r="DM30" i="1"/>
  <c r="DL25" i="1"/>
  <c r="DM24" i="1"/>
  <c r="DM23" i="1"/>
  <c r="DM22" i="1"/>
  <c r="DM15" i="1"/>
  <c r="DM14" i="1"/>
  <c r="DM13" i="1"/>
  <c r="DM12" i="1"/>
  <c r="DL9" i="1"/>
  <c r="DL19" i="1" s="1"/>
  <c r="DM8" i="1"/>
  <c r="DM7" i="1"/>
  <c r="DM6" i="1"/>
  <c r="DM5" i="1"/>
  <c r="DM9" i="1" l="1"/>
  <c r="DS19" i="1"/>
  <c r="DS27" i="1" s="1"/>
  <c r="DS38" i="1" s="1"/>
  <c r="DS40" i="1" s="1"/>
  <c r="DS43" i="1" s="1"/>
  <c r="DM36" i="1"/>
  <c r="DM25" i="1"/>
  <c r="DL27" i="1"/>
  <c r="DL38" i="1" s="1"/>
  <c r="DL40" i="1" s="1"/>
  <c r="DL43" i="1" s="1"/>
  <c r="DK36" i="1"/>
  <c r="DK25" i="1"/>
  <c r="DK9" i="1"/>
  <c r="DK19" i="1" s="1"/>
  <c r="DK27" i="1" l="1"/>
  <c r="DK38" i="1" s="1"/>
  <c r="DK40" i="1" s="1"/>
  <c r="DK43" i="1" s="1"/>
  <c r="DJ36" i="1"/>
  <c r="DJ25" i="1"/>
  <c r="DJ17" i="1"/>
  <c r="DJ9" i="1"/>
  <c r="DJ19" i="1" l="1"/>
  <c r="DJ27" i="1" s="1"/>
  <c r="DJ38" i="1" s="1"/>
  <c r="DJ40" i="1" s="1"/>
  <c r="DJ43" i="1" s="1"/>
  <c r="DI36" i="1"/>
  <c r="DI25" i="1"/>
  <c r="DI17" i="1"/>
  <c r="DM17" i="1" s="1"/>
  <c r="DM19" i="1" s="1"/>
  <c r="DM27" i="1" s="1"/>
  <c r="DM38" i="1" s="1"/>
  <c r="DM40" i="1" s="1"/>
  <c r="DM43" i="1" s="1"/>
  <c r="DI9" i="1"/>
  <c r="DI19" i="1" l="1"/>
  <c r="DI27" i="1" s="1"/>
  <c r="DI38" i="1" s="1"/>
  <c r="DI40" i="1" s="1"/>
  <c r="DI43" i="1" s="1"/>
  <c r="DG8" i="1" l="1"/>
  <c r="DG6" i="1"/>
  <c r="DG42" i="1" l="1"/>
  <c r="DG39" i="1"/>
  <c r="DF36" i="1"/>
  <c r="DE36" i="1"/>
  <c r="DD36" i="1"/>
  <c r="DC36" i="1"/>
  <c r="DG35" i="1"/>
  <c r="DG34" i="1"/>
  <c r="DG33" i="1"/>
  <c r="DG32" i="1"/>
  <c r="DG31" i="1"/>
  <c r="DG30" i="1"/>
  <c r="DF25" i="1"/>
  <c r="DE25" i="1"/>
  <c r="DD25" i="1"/>
  <c r="DC25" i="1"/>
  <c r="DG24" i="1"/>
  <c r="DG23" i="1"/>
  <c r="DG22" i="1"/>
  <c r="DF17" i="1"/>
  <c r="DE17" i="1"/>
  <c r="DD17" i="1"/>
  <c r="DC17" i="1"/>
  <c r="DG16" i="1"/>
  <c r="DG15" i="1"/>
  <c r="DG14" i="1"/>
  <c r="DG13" i="1"/>
  <c r="DG12" i="1"/>
  <c r="DF9" i="1"/>
  <c r="DE9" i="1"/>
  <c r="DD9" i="1"/>
  <c r="DC9" i="1"/>
  <c r="DG7" i="1"/>
  <c r="DG5" i="1"/>
  <c r="DG17" i="1" l="1"/>
  <c r="DF19" i="1"/>
  <c r="DF27" i="1" s="1"/>
  <c r="DF38" i="1" s="1"/>
  <c r="DF40" i="1" s="1"/>
  <c r="DF43" i="1" s="1"/>
  <c r="DE19" i="1"/>
  <c r="DE27" i="1" s="1"/>
  <c r="DG36" i="1"/>
  <c r="DD19" i="1"/>
  <c r="DD27" i="1" s="1"/>
  <c r="DD38" i="1" s="1"/>
  <c r="DD40" i="1" s="1"/>
  <c r="DD43" i="1" s="1"/>
  <c r="DG25" i="1"/>
  <c r="DC19" i="1"/>
  <c r="DC27" i="1" s="1"/>
  <c r="DC38" i="1" s="1"/>
  <c r="DC40" i="1" s="1"/>
  <c r="DC43" i="1" s="1"/>
  <c r="DG9" i="1"/>
  <c r="DA42" i="1"/>
  <c r="DA39" i="1"/>
  <c r="DA35" i="1"/>
  <c r="DA34" i="1"/>
  <c r="DA33" i="1"/>
  <c r="DA32" i="1"/>
  <c r="DA31" i="1"/>
  <c r="DA30" i="1"/>
  <c r="CZ36" i="1"/>
  <c r="DA24" i="1"/>
  <c r="DA23" i="1"/>
  <c r="DA22" i="1"/>
  <c r="CZ25" i="1"/>
  <c r="DA16" i="1"/>
  <c r="DA15" i="1"/>
  <c r="DA14" i="1"/>
  <c r="DA13" i="1"/>
  <c r="DA12" i="1"/>
  <c r="CZ17" i="1"/>
  <c r="DA8" i="1"/>
  <c r="DA7" i="1"/>
  <c r="DA6" i="1"/>
  <c r="DA5" i="1"/>
  <c r="CZ9" i="1"/>
  <c r="CZ19" i="1" l="1"/>
  <c r="CZ27" i="1" s="1"/>
  <c r="CZ38" i="1" s="1"/>
  <c r="CZ40" i="1" s="1"/>
  <c r="CZ43" i="1" s="1"/>
  <c r="DA9" i="1"/>
  <c r="DA36" i="1"/>
  <c r="DE38" i="1"/>
  <c r="DE40" i="1" s="1"/>
  <c r="DE43" i="1" s="1"/>
  <c r="DA25" i="1"/>
  <c r="DG19" i="1"/>
  <c r="DG27" i="1" s="1"/>
  <c r="DG38" i="1" s="1"/>
  <c r="DG40" i="1" s="1"/>
  <c r="DG43" i="1" s="1"/>
  <c r="CY36" i="1"/>
  <c r="CY25" i="1"/>
  <c r="CY17" i="1"/>
  <c r="CY9" i="1"/>
  <c r="CY19" i="1" l="1"/>
  <c r="CY27" i="1" s="1"/>
  <c r="CY38" i="1" s="1"/>
  <c r="CY40" i="1" s="1"/>
  <c r="CY43" i="1" s="1"/>
  <c r="CX36" i="1"/>
  <c r="CX25" i="1"/>
  <c r="CX17" i="1"/>
  <c r="CX9" i="1"/>
  <c r="CW36" i="1"/>
  <c r="CW25" i="1"/>
  <c r="CW17" i="1"/>
  <c r="DA17" i="1" s="1"/>
  <c r="DA19" i="1" s="1"/>
  <c r="DA27" i="1" s="1"/>
  <c r="DA38" i="1" s="1"/>
  <c r="DA40" i="1" s="1"/>
  <c r="DA43" i="1" s="1"/>
  <c r="CW9" i="1"/>
  <c r="CN36" i="1"/>
  <c r="CU42" i="1"/>
  <c r="CU39" i="1"/>
  <c r="CU35" i="1"/>
  <c r="CU34" i="1"/>
  <c r="CU33" i="1"/>
  <c r="CU32" i="1"/>
  <c r="CU31" i="1"/>
  <c r="CU30" i="1"/>
  <c r="CT36" i="1"/>
  <c r="CU24" i="1"/>
  <c r="CU23" i="1"/>
  <c r="CU22" i="1"/>
  <c r="CO22" i="1"/>
  <c r="CT25" i="1"/>
  <c r="CU16" i="1"/>
  <c r="CU15" i="1"/>
  <c r="CU14" i="1"/>
  <c r="CU13" i="1"/>
  <c r="CU12" i="1"/>
  <c r="CT17" i="1"/>
  <c r="CO5" i="1"/>
  <c r="CU8" i="1"/>
  <c r="CU7" i="1"/>
  <c r="CU6" i="1"/>
  <c r="CU5" i="1"/>
  <c r="CT9" i="1"/>
  <c r="CS36" i="1"/>
  <c r="CS25" i="1"/>
  <c r="CS17" i="1"/>
  <c r="CS9" i="1"/>
  <c r="CR36" i="1"/>
  <c r="CR25" i="1"/>
  <c r="CR17" i="1"/>
  <c r="CR9" i="1"/>
  <c r="CO39" i="1"/>
  <c r="CO42" i="1"/>
  <c r="CM36" i="1"/>
  <c r="CL36" i="1"/>
  <c r="CK36" i="1"/>
  <c r="CO35" i="1"/>
  <c r="CO34" i="1"/>
  <c r="CO33" i="1"/>
  <c r="CO32" i="1"/>
  <c r="CO31" i="1"/>
  <c r="CO30" i="1"/>
  <c r="CN25" i="1"/>
  <c r="CM25" i="1"/>
  <c r="CL25" i="1"/>
  <c r="CK25" i="1"/>
  <c r="CO24" i="1"/>
  <c r="CO23" i="1"/>
  <c r="CN17" i="1"/>
  <c r="CM17" i="1"/>
  <c r="CL17" i="1"/>
  <c r="CK17" i="1"/>
  <c r="CO16" i="1"/>
  <c r="CO15" i="1"/>
  <c r="CO14" i="1"/>
  <c r="CO13" i="1"/>
  <c r="CO12" i="1"/>
  <c r="CN9" i="1"/>
  <c r="CM9" i="1"/>
  <c r="CL9" i="1"/>
  <c r="CK9" i="1"/>
  <c r="CO8" i="1"/>
  <c r="CO7" i="1"/>
  <c r="CO6" i="1"/>
  <c r="CQ36" i="1"/>
  <c r="CQ25" i="1"/>
  <c r="CQ17" i="1"/>
  <c r="CQ9" i="1"/>
  <c r="CG8" i="1"/>
  <c r="CG7" i="1"/>
  <c r="CG6" i="1"/>
  <c r="CG5" i="1"/>
  <c r="CA8" i="1"/>
  <c r="CA6" i="1"/>
  <c r="CA7" i="1"/>
  <c r="CA5" i="1"/>
  <c r="CG39" i="1"/>
  <c r="CG35" i="1"/>
  <c r="CG24" i="1"/>
  <c r="CG16" i="1"/>
  <c r="CG43" i="1"/>
  <c r="CG31" i="1"/>
  <c r="CG32" i="1"/>
  <c r="CG33" i="1"/>
  <c r="CG34" i="1"/>
  <c r="CG30" i="1"/>
  <c r="CG23" i="1"/>
  <c r="CG22" i="1"/>
  <c r="CG13" i="1"/>
  <c r="CG14" i="1"/>
  <c r="CG15" i="1"/>
  <c r="CG12" i="1"/>
  <c r="CF36" i="1"/>
  <c r="CF25" i="1"/>
  <c r="CF17" i="1"/>
  <c r="CF9" i="1"/>
  <c r="CD36" i="1"/>
  <c r="CE36" i="1"/>
  <c r="CD25" i="1"/>
  <c r="CE25" i="1"/>
  <c r="CD17" i="1"/>
  <c r="CE17" i="1"/>
  <c r="CD9" i="1"/>
  <c r="CE9" i="1"/>
  <c r="CC36" i="1"/>
  <c r="CC25" i="1"/>
  <c r="CC17" i="1"/>
  <c r="CC9" i="1"/>
  <c r="BZ36" i="1"/>
  <c r="BZ17" i="1"/>
  <c r="CA24" i="1"/>
  <c r="CA22" i="1"/>
  <c r="CA16" i="1"/>
  <c r="CA15" i="1"/>
  <c r="CA14" i="1"/>
  <c r="CA13" i="1"/>
  <c r="CA12" i="1"/>
  <c r="CA43" i="1"/>
  <c r="CA39" i="1"/>
  <c r="CA35" i="1"/>
  <c r="CA34" i="1"/>
  <c r="CA33" i="1"/>
  <c r="CA32" i="1"/>
  <c r="CA31" i="1"/>
  <c r="CA30" i="1"/>
  <c r="CA23" i="1"/>
  <c r="BZ25" i="1"/>
  <c r="BZ9" i="1"/>
  <c r="BY36" i="1"/>
  <c r="BY25" i="1"/>
  <c r="BY17" i="1"/>
  <c r="BY9" i="1"/>
  <c r="BX36" i="1"/>
  <c r="BX25" i="1"/>
  <c r="BX17" i="1"/>
  <c r="BX9" i="1"/>
  <c r="BW36" i="1"/>
  <c r="BW9" i="1"/>
  <c r="BW17" i="1"/>
  <c r="BW25" i="1"/>
  <c r="BU8" i="1"/>
  <c r="BT36" i="1"/>
  <c r="BT25" i="1"/>
  <c r="BT17" i="1"/>
  <c r="BU43" i="1"/>
  <c r="BS9" i="1"/>
  <c r="BS17" i="1"/>
  <c r="BS25" i="1"/>
  <c r="BS36" i="1"/>
  <c r="BQ5" i="1"/>
  <c r="BU5" i="1" s="1"/>
  <c r="BQ7" i="1"/>
  <c r="BU7" i="1" s="1"/>
  <c r="BQ17" i="1"/>
  <c r="BQ25" i="1"/>
  <c r="BQ36" i="1"/>
  <c r="BR40" i="1"/>
  <c r="BR44" i="1" s="1"/>
  <c r="BR25" i="1"/>
  <c r="BK25" i="1"/>
  <c r="BL25" i="1"/>
  <c r="BM25" i="1"/>
  <c r="BN25" i="1"/>
  <c r="BR17" i="1"/>
  <c r="BK9" i="1"/>
  <c r="BL9" i="1"/>
  <c r="BL19" i="1" s="1"/>
  <c r="BM9" i="1"/>
  <c r="BM17" i="1"/>
  <c r="BO17" i="1" s="1"/>
  <c r="BN9" i="1"/>
  <c r="BN19" i="1" s="1"/>
  <c r="BT9" i="1"/>
  <c r="BR35" i="1"/>
  <c r="BU35" i="1" s="1"/>
  <c r="BU39" i="1"/>
  <c r="BU34" i="1"/>
  <c r="BU33" i="1"/>
  <c r="BU32" i="1"/>
  <c r="BU31" i="1"/>
  <c r="BU30" i="1"/>
  <c r="BU24" i="1"/>
  <c r="BU23" i="1"/>
  <c r="BU22" i="1"/>
  <c r="BU16" i="1"/>
  <c r="BU15" i="1"/>
  <c r="BU14" i="1"/>
  <c r="BU13" i="1"/>
  <c r="BU12" i="1"/>
  <c r="BU6" i="1"/>
  <c r="BM35" i="1"/>
  <c r="BM36" i="1" s="1"/>
  <c r="BF22" i="1"/>
  <c r="BF25" i="1" s="1"/>
  <c r="BO43" i="1"/>
  <c r="BN36" i="1"/>
  <c r="BN16" i="1"/>
  <c r="BO39" i="1"/>
  <c r="BO34" i="1"/>
  <c r="BO33" i="1"/>
  <c r="BO32" i="1"/>
  <c r="BO31" i="1"/>
  <c r="BO30" i="1"/>
  <c r="BO29" i="1"/>
  <c r="BO24" i="1"/>
  <c r="BO23" i="1"/>
  <c r="BO22" i="1"/>
  <c r="BO15" i="1"/>
  <c r="BO14" i="1"/>
  <c r="BO13" i="1"/>
  <c r="BO12" i="1"/>
  <c r="BO6" i="1"/>
  <c r="BO5" i="1"/>
  <c r="BE43" i="1"/>
  <c r="BI43" i="1" s="1"/>
  <c r="BI39" i="1"/>
  <c r="BI30" i="1"/>
  <c r="BH35" i="1"/>
  <c r="BH36" i="1" s="1"/>
  <c r="BE22" i="1"/>
  <c r="BH22" i="1"/>
  <c r="BH25" i="1" s="1"/>
  <c r="BG22" i="1"/>
  <c r="BH17" i="1"/>
  <c r="BH16" i="1" s="1"/>
  <c r="BG16" i="1"/>
  <c r="BG17" i="1" s="1"/>
  <c r="BF16" i="1"/>
  <c r="BF17" i="1" s="1"/>
  <c r="BF35" i="1"/>
  <c r="BF36" i="1" s="1"/>
  <c r="BE16" i="1"/>
  <c r="BE17" i="1" s="1"/>
  <c r="BI12" i="1"/>
  <c r="BI13" i="1"/>
  <c r="BI14" i="1"/>
  <c r="BI15" i="1"/>
  <c r="BE35" i="1"/>
  <c r="BE36" i="1" s="1"/>
  <c r="BG35" i="1"/>
  <c r="BG36" i="1" s="1"/>
  <c r="BG23" i="1"/>
  <c r="BI23" i="1" s="1"/>
  <c r="BK36" i="1"/>
  <c r="BL36" i="1"/>
  <c r="BL16" i="1"/>
  <c r="BK16" i="1"/>
  <c r="BI32" i="1"/>
  <c r="BI31" i="1"/>
  <c r="BI6" i="1"/>
  <c r="BH9" i="1"/>
  <c r="BI33" i="1"/>
  <c r="BI34" i="1"/>
  <c r="BI5" i="1"/>
  <c r="BI9" i="1" s="1"/>
  <c r="BI24" i="1"/>
  <c r="BG9" i="1"/>
  <c r="BF9" i="1"/>
  <c r="BE9" i="1"/>
  <c r="BC43" i="1"/>
  <c r="BC39" i="1"/>
  <c r="BC30" i="1"/>
  <c r="BC31" i="1"/>
  <c r="BC32" i="1"/>
  <c r="BC33" i="1"/>
  <c r="BC34" i="1"/>
  <c r="BC35" i="1"/>
  <c r="BC22" i="1"/>
  <c r="BC17" i="1"/>
  <c r="BC12" i="1"/>
  <c r="BC13" i="1"/>
  <c r="BC14" i="1"/>
  <c r="BC15" i="1"/>
  <c r="BC6" i="1"/>
  <c r="BB9" i="1"/>
  <c r="BB19" i="1" s="1"/>
  <c r="BB25" i="1"/>
  <c r="BC5" i="1"/>
  <c r="BC23" i="1"/>
  <c r="BC24" i="1"/>
  <c r="AY9" i="1"/>
  <c r="AY19" i="1" s="1"/>
  <c r="AY25" i="1"/>
  <c r="AY36" i="1"/>
  <c r="AZ25" i="1"/>
  <c r="AZ27" i="1" s="1"/>
  <c r="AZ36" i="1"/>
  <c r="BA9" i="1"/>
  <c r="BA19" i="1" s="1"/>
  <c r="BA25" i="1"/>
  <c r="BA36" i="1"/>
  <c r="BB40" i="1"/>
  <c r="BB44" i="1" s="1"/>
  <c r="BB36" i="1"/>
  <c r="BB16" i="1"/>
  <c r="AZ16" i="1"/>
  <c r="AZ9" i="1"/>
  <c r="AY16" i="1"/>
  <c r="AW43" i="1"/>
  <c r="AV16" i="1"/>
  <c r="AM16" i="1"/>
  <c r="AE35" i="1"/>
  <c r="AE43" i="1"/>
  <c r="AE39" i="1"/>
  <c r="AE34" i="1"/>
  <c r="AE33" i="1"/>
  <c r="AE32" i="1"/>
  <c r="AE31" i="1"/>
  <c r="AE30" i="1"/>
  <c r="AE24" i="1"/>
  <c r="AA23" i="1"/>
  <c r="AE23" i="1" s="1"/>
  <c r="AE22" i="1"/>
  <c r="AD36" i="1"/>
  <c r="AD5" i="1"/>
  <c r="AD9" i="1" s="1"/>
  <c r="AD17" i="1"/>
  <c r="AD25" i="1"/>
  <c r="AE13" i="1"/>
  <c r="AE14" i="1"/>
  <c r="AE12" i="1"/>
  <c r="AE15" i="1"/>
  <c r="AE16" i="1"/>
  <c r="AA36" i="1"/>
  <c r="AA5" i="1"/>
  <c r="AA9" i="1" s="1"/>
  <c r="AA17" i="1"/>
  <c r="AE5" i="1"/>
  <c r="AE9" i="1" s="1"/>
  <c r="AC17" i="1"/>
  <c r="AC5" i="1"/>
  <c r="AC9" i="1" s="1"/>
  <c r="AC25" i="1"/>
  <c r="AC36" i="1"/>
  <c r="AB17" i="1"/>
  <c r="AB5" i="1"/>
  <c r="AB9" i="1" s="1"/>
  <c r="AB25" i="1"/>
  <c r="AB36" i="1"/>
  <c r="AW33" i="1"/>
  <c r="AW34" i="1"/>
  <c r="AW35" i="1"/>
  <c r="AW9" i="1"/>
  <c r="AW12" i="1"/>
  <c r="AW13" i="1"/>
  <c r="AW14" i="1"/>
  <c r="AW15" i="1"/>
  <c r="AT23" i="1"/>
  <c r="AT25" i="1" s="1"/>
  <c r="AU23" i="1"/>
  <c r="AU25" i="1" s="1"/>
  <c r="AU9" i="1"/>
  <c r="AU19" i="1" s="1"/>
  <c r="AU36" i="1"/>
  <c r="AV9" i="1"/>
  <c r="AV19" i="1" s="1"/>
  <c r="AV25" i="1"/>
  <c r="AV36" i="1"/>
  <c r="AW30" i="1"/>
  <c r="AW31" i="1"/>
  <c r="AW32" i="1"/>
  <c r="AW22" i="1"/>
  <c r="AS23" i="1"/>
  <c r="AS25" i="1" s="1"/>
  <c r="AW24" i="1"/>
  <c r="AW39" i="1"/>
  <c r="AT9" i="1"/>
  <c r="AT19" i="1" s="1"/>
  <c r="AT36" i="1"/>
  <c r="AS36" i="1"/>
  <c r="AS9" i="1"/>
  <c r="AS19" i="1" s="1"/>
  <c r="AP9" i="1"/>
  <c r="AP19" i="1" s="1"/>
  <c r="AP27" i="1" s="1"/>
  <c r="AP36" i="1"/>
  <c r="AJ9" i="1"/>
  <c r="AJ19" i="1" s="1"/>
  <c r="AJ27" i="1" s="1"/>
  <c r="AJ36" i="1"/>
  <c r="AK30" i="1"/>
  <c r="AK31" i="1"/>
  <c r="AK32" i="1"/>
  <c r="AK33" i="1"/>
  <c r="AK34" i="1"/>
  <c r="AK35" i="1"/>
  <c r="AH36" i="1"/>
  <c r="AI36" i="1"/>
  <c r="AG36" i="1"/>
  <c r="AI16" i="1"/>
  <c r="AJ16" i="1"/>
  <c r="AG9" i="1"/>
  <c r="AG19" i="1" s="1"/>
  <c r="AG27" i="1" s="1"/>
  <c r="AH9" i="1"/>
  <c r="AH19" i="1" s="1"/>
  <c r="AH27" i="1" s="1"/>
  <c r="AI9" i="1"/>
  <c r="AI19" i="1" s="1"/>
  <c r="AI27" i="1" s="1"/>
  <c r="AK6" i="1"/>
  <c r="AK9" i="1" s="1"/>
  <c r="AN9" i="1"/>
  <c r="AN19" i="1" s="1"/>
  <c r="AN27" i="1" s="1"/>
  <c r="AO9" i="1"/>
  <c r="AO19" i="1" s="1"/>
  <c r="AO27" i="1" s="1"/>
  <c r="AM9" i="1"/>
  <c r="AQ17" i="1"/>
  <c r="AQ25" i="1"/>
  <c r="AK25" i="1"/>
  <c r="AG23" i="1"/>
  <c r="AH23" i="1"/>
  <c r="AI23" i="1"/>
  <c r="AJ23" i="1"/>
  <c r="AK24" i="1"/>
  <c r="AQ39" i="1"/>
  <c r="AQ43" i="1"/>
  <c r="AQ34" i="1"/>
  <c r="AQ33" i="1"/>
  <c r="AQ32" i="1"/>
  <c r="AQ31" i="1"/>
  <c r="AQ30" i="1"/>
  <c r="AQ35" i="1"/>
  <c r="AQ24" i="1"/>
  <c r="AM23" i="1"/>
  <c r="AP23" i="1"/>
  <c r="AN23" i="1"/>
  <c r="AO23" i="1"/>
  <c r="AQ22" i="1"/>
  <c r="AQ15" i="1"/>
  <c r="AQ14" i="1"/>
  <c r="AQ13" i="1"/>
  <c r="AQ12" i="1"/>
  <c r="AQ6" i="1"/>
  <c r="AK43" i="1"/>
  <c r="AK39" i="1"/>
  <c r="AK22" i="1"/>
  <c r="AK12" i="1"/>
  <c r="AK17" i="1"/>
  <c r="AK15" i="1"/>
  <c r="AK14" i="1"/>
  <c r="AK13" i="1"/>
  <c r="AM36" i="1"/>
  <c r="AO16" i="1"/>
  <c r="AP16" i="1"/>
  <c r="AN16" i="1"/>
  <c r="AO36" i="1"/>
  <c r="AN36" i="1"/>
  <c r="AU16" i="1"/>
  <c r="AS16" i="1"/>
  <c r="AT16" i="1"/>
  <c r="BA16" i="1"/>
  <c r="BR36" i="1"/>
  <c r="BZ19" i="1"/>
  <c r="BE25" i="1"/>
  <c r="BM16" i="1"/>
  <c r="BR19" i="1"/>
  <c r="BR27" i="1" s="1"/>
  <c r="BM19" i="1" l="1"/>
  <c r="BM27" i="1" s="1"/>
  <c r="BM38" i="1" s="1"/>
  <c r="BM40" i="1" s="1"/>
  <c r="BM44" i="1" s="1"/>
  <c r="BC16" i="1"/>
  <c r="BH19" i="1"/>
  <c r="BH27" i="1" s="1"/>
  <c r="BH38" i="1" s="1"/>
  <c r="BH40" i="1" s="1"/>
  <c r="BH44" i="1" s="1"/>
  <c r="AJ38" i="1"/>
  <c r="AJ40" i="1" s="1"/>
  <c r="AJ44" i="1" s="1"/>
  <c r="BT19" i="1"/>
  <c r="AI38" i="1"/>
  <c r="AI40" i="1" s="1"/>
  <c r="AI44" i="1" s="1"/>
  <c r="AV27" i="1"/>
  <c r="AV38" i="1" s="1"/>
  <c r="AV40" i="1" s="1"/>
  <c r="AV44" i="1" s="1"/>
  <c r="BB27" i="1"/>
  <c r="CS19" i="1"/>
  <c r="CS27" i="1" s="1"/>
  <c r="CS38" i="1" s="1"/>
  <c r="CS40" i="1" s="1"/>
  <c r="CS43" i="1" s="1"/>
  <c r="AH38" i="1"/>
  <c r="AH40" i="1" s="1"/>
  <c r="AH44" i="1" s="1"/>
  <c r="AD19" i="1"/>
  <c r="AD27" i="1" s="1"/>
  <c r="AD38" i="1" s="1"/>
  <c r="AD40" i="1" s="1"/>
  <c r="AD44" i="1" s="1"/>
  <c r="CA36" i="1"/>
  <c r="AW16" i="1"/>
  <c r="BZ27" i="1"/>
  <c r="BZ38" i="1" s="1"/>
  <c r="BZ40" i="1" s="1"/>
  <c r="BZ44" i="1" s="1"/>
  <c r="CW19" i="1"/>
  <c r="CW27" i="1" s="1"/>
  <c r="CW38" i="1" s="1"/>
  <c r="CW40" i="1" s="1"/>
  <c r="CW43" i="1" s="1"/>
  <c r="CX19" i="1"/>
  <c r="CX27" i="1" s="1"/>
  <c r="CX38" i="1" s="1"/>
  <c r="CX40" i="1" s="1"/>
  <c r="CX43" i="1" s="1"/>
  <c r="AO38" i="1"/>
  <c r="AO40" i="1" s="1"/>
  <c r="AO44" i="1" s="1"/>
  <c r="AN38" i="1"/>
  <c r="AN40" i="1" s="1"/>
  <c r="AN44" i="1" s="1"/>
  <c r="BC9" i="1"/>
  <c r="BC19" i="1" s="1"/>
  <c r="BI22" i="1"/>
  <c r="BI25" i="1" s="1"/>
  <c r="CA17" i="1"/>
  <c r="AK16" i="1"/>
  <c r="CC19" i="1"/>
  <c r="CE19" i="1"/>
  <c r="CE27" i="1" s="1"/>
  <c r="CE38" i="1" s="1"/>
  <c r="CE40" i="1" s="1"/>
  <c r="CE44" i="1" s="1"/>
  <c r="CN19" i="1"/>
  <c r="CN27" i="1" s="1"/>
  <c r="CN38" i="1" s="1"/>
  <c r="CN40" i="1" s="1"/>
  <c r="CN43" i="1" s="1"/>
  <c r="AA25" i="1"/>
  <c r="AE36" i="1"/>
  <c r="BN27" i="1"/>
  <c r="BN38" i="1" s="1"/>
  <c r="BN40" i="1" s="1"/>
  <c r="BN44" i="1" s="1"/>
  <c r="BW19" i="1"/>
  <c r="BW27" i="1" s="1"/>
  <c r="BW38" i="1" s="1"/>
  <c r="BW40" i="1" s="1"/>
  <c r="CA25" i="1"/>
  <c r="CU17" i="1"/>
  <c r="AE17" i="1"/>
  <c r="AE19" i="1" s="1"/>
  <c r="AE25" i="1"/>
  <c r="BO35" i="1"/>
  <c r="AA19" i="1"/>
  <c r="BU25" i="1"/>
  <c r="BY19" i="1"/>
  <c r="BY27" i="1" s="1"/>
  <c r="BY38" i="1" s="1"/>
  <c r="BY40" i="1" s="1"/>
  <c r="BY44" i="1" s="1"/>
  <c r="CF19" i="1"/>
  <c r="CF27" i="1" s="1"/>
  <c r="CF38" i="1" s="1"/>
  <c r="CF40" i="1" s="1"/>
  <c r="CF44" i="1" s="1"/>
  <c r="CK19" i="1"/>
  <c r="CK27" i="1" s="1"/>
  <c r="CK38" i="1" s="1"/>
  <c r="CK40" i="1" s="1"/>
  <c r="CK43" i="1" s="1"/>
  <c r="AK36" i="1"/>
  <c r="CU36" i="1"/>
  <c r="BF19" i="1"/>
  <c r="BF27" i="1" s="1"/>
  <c r="BF38" i="1" s="1"/>
  <c r="BF40" i="1" s="1"/>
  <c r="BF44" i="1" s="1"/>
  <c r="AW36" i="1"/>
  <c r="AG38" i="1"/>
  <c r="AG40" i="1" s="1"/>
  <c r="AG44" i="1" s="1"/>
  <c r="AB19" i="1"/>
  <c r="AB27" i="1" s="1"/>
  <c r="AB38" i="1" s="1"/>
  <c r="AB40" i="1" s="1"/>
  <c r="AB44" i="1" s="1"/>
  <c r="BC25" i="1"/>
  <c r="BC36" i="1"/>
  <c r="BE19" i="1"/>
  <c r="BE27" i="1" s="1"/>
  <c r="BE38" i="1" s="1"/>
  <c r="CQ19" i="1"/>
  <c r="CQ27" i="1" s="1"/>
  <c r="CQ38" i="1" s="1"/>
  <c r="CQ40" i="1" s="1"/>
  <c r="CQ43" i="1" s="1"/>
  <c r="CO36" i="1"/>
  <c r="AT27" i="1"/>
  <c r="AT38" i="1" s="1"/>
  <c r="AT40" i="1" s="1"/>
  <c r="AT44" i="1" s="1"/>
  <c r="AW17" i="1"/>
  <c r="AW19" i="1" s="1"/>
  <c r="AK19" i="1"/>
  <c r="AK27" i="1" s="1"/>
  <c r="BO16" i="1"/>
  <c r="CC27" i="1"/>
  <c r="CC38" i="1" s="1"/>
  <c r="CC40" i="1" s="1"/>
  <c r="CC44" i="1" s="1"/>
  <c r="BI35" i="1"/>
  <c r="BI36" i="1" s="1"/>
  <c r="BU36" i="1"/>
  <c r="AP38" i="1"/>
  <c r="AP40" i="1" s="1"/>
  <c r="AP44" i="1" s="1"/>
  <c r="BA27" i="1"/>
  <c r="BA38" i="1" s="1"/>
  <c r="BA40" i="1" s="1"/>
  <c r="BA44" i="1" s="1"/>
  <c r="AY27" i="1"/>
  <c r="AY38" i="1" s="1"/>
  <c r="AY40" i="1" s="1"/>
  <c r="AY44" i="1" s="1"/>
  <c r="BQ9" i="1"/>
  <c r="BU9" i="1" s="1"/>
  <c r="CG9" i="1"/>
  <c r="CO9" i="1"/>
  <c r="CO25" i="1"/>
  <c r="CR19" i="1"/>
  <c r="CR27" i="1" s="1"/>
  <c r="CR38" i="1" s="1"/>
  <c r="CR40" i="1" s="1"/>
  <c r="CR43" i="1" s="1"/>
  <c r="CU25" i="1"/>
  <c r="BG19" i="1"/>
  <c r="BI17" i="1"/>
  <c r="BI16" i="1" s="1"/>
  <c r="AQ36" i="1"/>
  <c r="AK23" i="1"/>
  <c r="AQ9" i="1"/>
  <c r="AQ19" i="1" s="1"/>
  <c r="AQ27" i="1" s="1"/>
  <c r="AM19" i="1"/>
  <c r="AM27" i="1" s="1"/>
  <c r="AM38" i="1" s="1"/>
  <c r="AM40" i="1" s="1"/>
  <c r="AM44" i="1" s="1"/>
  <c r="CO17" i="1"/>
  <c r="CL19" i="1"/>
  <c r="CL27" i="1" s="1"/>
  <c r="CL38" i="1" s="1"/>
  <c r="CL40" i="1" s="1"/>
  <c r="CL43" i="1" s="1"/>
  <c r="BO36" i="1"/>
  <c r="AC19" i="1"/>
  <c r="AC27" i="1" s="1"/>
  <c r="AC38" i="1" s="1"/>
  <c r="AC40" i="1" s="1"/>
  <c r="AC44" i="1" s="1"/>
  <c r="BX19" i="1"/>
  <c r="BX27" i="1" s="1"/>
  <c r="BX38" i="1" s="1"/>
  <c r="CA9" i="1"/>
  <c r="AS27" i="1"/>
  <c r="AS38" i="1" s="1"/>
  <c r="AS40" i="1" s="1"/>
  <c r="AS44" i="1" s="1"/>
  <c r="AU27" i="1"/>
  <c r="AU38" i="1" s="1"/>
  <c r="AU40" i="1" s="1"/>
  <c r="AU44" i="1" s="1"/>
  <c r="BO9" i="1"/>
  <c r="BK19" i="1"/>
  <c r="BO25" i="1"/>
  <c r="BL27" i="1"/>
  <c r="BL38" i="1" s="1"/>
  <c r="BL40" i="1" s="1"/>
  <c r="BL44" i="1" s="1"/>
  <c r="BU17" i="1"/>
  <c r="BS19" i="1"/>
  <c r="BS27" i="1" s="1"/>
  <c r="BS38" i="1" s="1"/>
  <c r="BS40" i="1" s="1"/>
  <c r="BS44" i="1" s="1"/>
  <c r="CG36" i="1"/>
  <c r="AQ23" i="1"/>
  <c r="AZ38" i="1"/>
  <c r="AZ40" i="1" s="1"/>
  <c r="AZ44" i="1" s="1"/>
  <c r="BG25" i="1"/>
  <c r="CD19" i="1"/>
  <c r="CD27" i="1" s="1"/>
  <c r="CD38" i="1" s="1"/>
  <c r="CD40" i="1" s="1"/>
  <c r="CD44" i="1" s="1"/>
  <c r="CG17" i="1"/>
  <c r="CG19" i="1" s="1"/>
  <c r="CG25" i="1"/>
  <c r="AQ16" i="1"/>
  <c r="BT27" i="1"/>
  <c r="BT38" i="1" s="1"/>
  <c r="BT40" i="1" s="1"/>
  <c r="BT44" i="1" s="1"/>
  <c r="AW23" i="1"/>
  <c r="AW25" i="1" s="1"/>
  <c r="CM19" i="1"/>
  <c r="CM27" i="1" s="1"/>
  <c r="CM38" i="1" s="1"/>
  <c r="CM40" i="1" s="1"/>
  <c r="CM43" i="1" s="1"/>
  <c r="CT19" i="1"/>
  <c r="CT27" i="1" s="1"/>
  <c r="CT38" i="1" s="1"/>
  <c r="CT40" i="1" s="1"/>
  <c r="CT43" i="1" s="1"/>
  <c r="CU9" i="1"/>
  <c r="AK38" i="1" l="1"/>
  <c r="AK40" i="1" s="1"/>
  <c r="AK44" i="1" s="1"/>
  <c r="BQ19" i="1"/>
  <c r="AW27" i="1"/>
  <c r="AW38" i="1" s="1"/>
  <c r="AW40" i="1" s="1"/>
  <c r="AW44" i="1" s="1"/>
  <c r="AE27" i="1"/>
  <c r="AE38" i="1" s="1"/>
  <c r="AE40" i="1" s="1"/>
  <c r="AE44" i="1" s="1"/>
  <c r="AA27" i="1"/>
  <c r="AA38" i="1" s="1"/>
  <c r="AA40" i="1" s="1"/>
  <c r="AA44" i="1" s="1"/>
  <c r="CU19" i="1"/>
  <c r="CU27" i="1" s="1"/>
  <c r="CU38" i="1" s="1"/>
  <c r="CU40" i="1" s="1"/>
  <c r="CU43" i="1" s="1"/>
  <c r="AQ38" i="1"/>
  <c r="AQ40" i="1" s="1"/>
  <c r="AQ44" i="1" s="1"/>
  <c r="CA27" i="1"/>
  <c r="BG27" i="1"/>
  <c r="BG38" i="1" s="1"/>
  <c r="BG40" i="1" s="1"/>
  <c r="BG44" i="1" s="1"/>
  <c r="BC27" i="1"/>
  <c r="CO19" i="1"/>
  <c r="CO27" i="1" s="1"/>
  <c r="BC38" i="1"/>
  <c r="BC40" i="1" s="1"/>
  <c r="BC44" i="1" s="1"/>
  <c r="CO38" i="1"/>
  <c r="CO40" i="1" s="1"/>
  <c r="CO43" i="1" s="1"/>
  <c r="BI19" i="1"/>
  <c r="BI27" i="1" s="1"/>
  <c r="BE40" i="1"/>
  <c r="BE44" i="1" s="1"/>
  <c r="BX40" i="1"/>
  <c r="CA38" i="1"/>
  <c r="BQ27" i="1"/>
  <c r="BU19" i="1"/>
  <c r="BO19" i="1"/>
  <c r="BK27" i="1"/>
  <c r="BW44" i="1"/>
  <c r="CG27" i="1"/>
  <c r="CG38" i="1"/>
  <c r="CG40" i="1" s="1"/>
  <c r="CG44" i="1" s="1"/>
  <c r="CA19" i="1"/>
  <c r="BI38" i="1" l="1"/>
  <c r="BI40" i="1" s="1"/>
  <c r="BI44" i="1" s="1"/>
  <c r="CA40" i="1"/>
  <c r="BU27" i="1"/>
  <c r="BQ38" i="1"/>
  <c r="BO27" i="1"/>
  <c r="BK38" i="1"/>
  <c r="BU38" i="1" l="1"/>
  <c r="BQ40" i="1"/>
  <c r="BX44" i="1"/>
  <c r="CA44" i="1" s="1"/>
  <c r="BO38" i="1"/>
  <c r="BK40" i="1"/>
  <c r="BO40" i="1" l="1"/>
  <c r="BU40" i="1"/>
  <c r="BK44" i="1" l="1"/>
  <c r="BO44" i="1" s="1"/>
  <c r="BQ44" i="1"/>
  <c r="BU44" i="1" s="1"/>
  <c r="EA17" i="1"/>
  <c r="EE17" i="1" s="1"/>
  <c r="EA19" i="1" l="1"/>
  <c r="EE19" i="1" s="1"/>
  <c r="EA27" i="1" l="1"/>
  <c r="EE27" i="1" s="1"/>
  <c r="EA38" i="1" l="1"/>
  <c r="EE38" i="1" s="1"/>
  <c r="EA40" i="1" l="1"/>
  <c r="EA43" i="1" s="1"/>
  <c r="EG17" i="1"/>
  <c r="EE40" i="1" l="1"/>
  <c r="EE43" i="1" s="1"/>
  <c r="EG19" i="1"/>
  <c r="EG27" i="1" l="1"/>
  <c r="EG38" i="1" l="1"/>
  <c r="EG40" i="1" l="1"/>
  <c r="EG43" i="1" s="1"/>
  <c r="EO9" i="1" l="1"/>
  <c r="EO19" i="1" s="1"/>
  <c r="EO27" i="1" s="1"/>
  <c r="EO38" i="1" s="1"/>
  <c r="EO40" i="1" s="1"/>
  <c r="EO43" i="1" s="1"/>
  <c r="ES36" i="1"/>
  <c r="EW35" i="1"/>
  <c r="EW36" i="1" s="1"/>
  <c r="EW38" i="1" s="1"/>
  <c r="EW40" i="1" s="1"/>
  <c r="EW43" i="1" s="1"/>
  <c r="ES38" i="1" l="1"/>
  <c r="ES40" i="1" s="1"/>
  <c r="ES43" i="1" s="1"/>
  <c r="EY17" i="1"/>
  <c r="FC16" i="1"/>
  <c r="FC17" i="1" s="1"/>
  <c r="FC19" i="1" s="1"/>
  <c r="FC27" i="1" s="1"/>
  <c r="FC38" i="1" s="1"/>
  <c r="FC40" i="1" s="1"/>
  <c r="FC43" i="1" s="1"/>
  <c r="EY19" i="1" l="1"/>
  <c r="EY27" i="1" s="1"/>
  <c r="EY38" i="1" s="1"/>
  <c r="EY40" i="1" s="1"/>
  <c r="EY43" i="1" s="1"/>
</calcChain>
</file>

<file path=xl/comments1.xml><?xml version="1.0" encoding="utf-8"?>
<comments xmlns="http://schemas.openxmlformats.org/spreadsheetml/2006/main">
  <authors>
    <author>ase</author>
  </authors>
  <commentList>
    <comment ref="BR32" authorId="0">
      <text>
        <r>
          <rPr>
            <b/>
            <sz val="9"/>
            <color indexed="81"/>
            <rFont val="新細明體"/>
            <family val="1"/>
            <charset val="136"/>
          </rPr>
          <t>ase: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  <r>
          <rPr>
            <sz val="12"/>
            <color indexed="81"/>
            <rFont val="新細明體"/>
            <family val="1"/>
            <charset val="136"/>
          </rPr>
          <t>扣除 出售 PASE 之處份股票利益 約 NTD$ 7.6M</t>
        </r>
      </text>
    </comment>
  </commentList>
</comments>
</file>

<file path=xl/sharedStrings.xml><?xml version="1.0" encoding="utf-8"?>
<sst xmlns="http://schemas.openxmlformats.org/spreadsheetml/2006/main" count="224" uniqueCount="103">
  <si>
    <t>(NT$ Million)</t>
    <phoneticPr fontId="3" type="noConversion"/>
  </si>
  <si>
    <t>Q1</t>
    <phoneticPr fontId="3" type="noConversion"/>
  </si>
  <si>
    <t>ASE Inc. Consolidated</t>
    <phoneticPr fontId="3" type="noConversion"/>
  </si>
  <si>
    <t>Q2</t>
    <phoneticPr fontId="3" type="noConversion"/>
  </si>
  <si>
    <t>Q3</t>
    <phoneticPr fontId="3" type="noConversion"/>
  </si>
  <si>
    <t>Q4</t>
    <phoneticPr fontId="3" type="noConversion"/>
  </si>
  <si>
    <t>FY</t>
    <phoneticPr fontId="3" type="noConversion"/>
  </si>
  <si>
    <t>Q1</t>
    <phoneticPr fontId="3" type="noConversion"/>
  </si>
  <si>
    <t>Net sales-testing</t>
    <phoneticPr fontId="3" type="noConversion"/>
  </si>
  <si>
    <t>Others</t>
    <phoneticPr fontId="3" type="noConversion"/>
  </si>
  <si>
    <t xml:space="preserve">    NET TOTAL SALES</t>
    <phoneticPr fontId="3" type="noConversion"/>
  </si>
  <si>
    <t>Cost of Goods Sold:</t>
    <phoneticPr fontId="3" type="noConversion"/>
  </si>
  <si>
    <t xml:space="preserve">  Raw material</t>
    <phoneticPr fontId="3" type="noConversion"/>
  </si>
  <si>
    <t xml:space="preserve">  Direct labor</t>
    <phoneticPr fontId="3" type="noConversion"/>
  </si>
  <si>
    <t xml:space="preserve">  Indirect salaries &amp; benefit</t>
    <phoneticPr fontId="3" type="noConversion"/>
  </si>
  <si>
    <t xml:space="preserve">  Depreciation &amp; amort.</t>
    <phoneticPr fontId="3" type="noConversion"/>
  </si>
  <si>
    <t xml:space="preserve">  Other MFG overhead</t>
    <phoneticPr fontId="3" type="noConversion"/>
  </si>
  <si>
    <t xml:space="preserve">    TOTAL COGS</t>
    <phoneticPr fontId="3" type="noConversion"/>
  </si>
  <si>
    <t xml:space="preserve">    GROSS PROFIT</t>
    <phoneticPr fontId="3" type="noConversion"/>
  </si>
  <si>
    <t>Operating Expense:</t>
    <phoneticPr fontId="3" type="noConversion"/>
  </si>
  <si>
    <t xml:space="preserve">  R &amp; D expense</t>
    <phoneticPr fontId="3" type="noConversion"/>
  </si>
  <si>
    <t xml:space="preserve">    TOTAL OPERATING EXPENSE</t>
    <phoneticPr fontId="3" type="noConversion"/>
  </si>
  <si>
    <t xml:space="preserve">    OPERATING PROFIT</t>
    <phoneticPr fontId="3" type="noConversion"/>
  </si>
  <si>
    <t>Non Operating Expense:</t>
    <phoneticPr fontId="3" type="noConversion"/>
  </si>
  <si>
    <t xml:space="preserve">  Interest exp., (NET)</t>
    <phoneticPr fontId="3" type="noConversion"/>
  </si>
  <si>
    <t xml:space="preserve">  Foreign currency loss (gain), (NET)</t>
    <phoneticPr fontId="3" type="noConversion"/>
  </si>
  <si>
    <t xml:space="preserve">  Loss (gain) on L/T investment</t>
    <phoneticPr fontId="3" type="noConversion"/>
  </si>
  <si>
    <t xml:space="preserve">  Loss (gain) on disposal of assets</t>
    <phoneticPr fontId="3" type="noConversion"/>
  </si>
  <si>
    <t xml:space="preserve">  Other non-operating exp.</t>
    <phoneticPr fontId="3" type="noConversion"/>
  </si>
  <si>
    <t xml:space="preserve">    INCOME BEFORE TAX</t>
    <phoneticPr fontId="3" type="noConversion"/>
  </si>
  <si>
    <t xml:space="preserve">  Minority Interest</t>
    <phoneticPr fontId="3" type="noConversion"/>
  </si>
  <si>
    <t>Income Statement (Unaudited)</t>
    <phoneticPr fontId="3" type="noConversion"/>
  </si>
  <si>
    <t>2002</t>
    <phoneticPr fontId="2" type="noConversion"/>
  </si>
  <si>
    <t>2003</t>
    <phoneticPr fontId="2" type="noConversion"/>
  </si>
  <si>
    <t>2004</t>
    <phoneticPr fontId="2" type="noConversion"/>
  </si>
  <si>
    <t>Net sales-IC packaging</t>
    <phoneticPr fontId="3" type="noConversion"/>
  </si>
  <si>
    <t>2005</t>
    <phoneticPr fontId="2" type="noConversion"/>
  </si>
  <si>
    <t xml:space="preserve">  Goodwill impairment</t>
    <phoneticPr fontId="2" type="noConversion"/>
  </si>
  <si>
    <t xml:space="preserve">  Income tax expenses (benefit)</t>
    <phoneticPr fontId="3" type="noConversion"/>
  </si>
  <si>
    <t xml:space="preserve">    INCOME (LOSS)  FROM CONTINUING OPERATIONS </t>
    <phoneticPr fontId="3" type="noConversion"/>
  </si>
  <si>
    <t xml:space="preserve">    NET INCOME (LOSS) AFTER MINORITY INTEREST</t>
    <phoneticPr fontId="3" type="noConversion"/>
  </si>
  <si>
    <t>2006</t>
    <phoneticPr fontId="2" type="noConversion"/>
  </si>
  <si>
    <t>2007</t>
    <phoneticPr fontId="2" type="noConversion"/>
  </si>
  <si>
    <t>2008</t>
    <phoneticPr fontId="2" type="noConversion"/>
  </si>
  <si>
    <t>2009</t>
    <phoneticPr fontId="3" type="noConversion"/>
  </si>
  <si>
    <t>Q1</t>
  </si>
  <si>
    <t>Q2</t>
  </si>
  <si>
    <t>Q3</t>
  </si>
  <si>
    <t>Q4</t>
  </si>
  <si>
    <t>FY</t>
  </si>
  <si>
    <t>2010</t>
    <phoneticPr fontId="3" type="noConversion"/>
  </si>
  <si>
    <t>EMS</t>
    <phoneticPr fontId="3" type="noConversion"/>
  </si>
  <si>
    <t xml:space="preserve">    TOTAL NON-OPERATING Loss(Gain)</t>
    <phoneticPr fontId="3" type="noConversion"/>
  </si>
  <si>
    <t xml:space="preserve">  Selling</t>
    <phoneticPr fontId="3" type="noConversion"/>
  </si>
  <si>
    <t xml:space="preserve">  ADM. expenses</t>
    <phoneticPr fontId="3" type="noConversion"/>
  </si>
  <si>
    <t>2011</t>
    <phoneticPr fontId="3" type="noConversion"/>
  </si>
  <si>
    <t>2012</t>
    <phoneticPr fontId="3" type="noConversion"/>
  </si>
  <si>
    <t>2013</t>
    <phoneticPr fontId="3" type="noConversion"/>
  </si>
  <si>
    <t>2014</t>
    <phoneticPr fontId="3" type="noConversion"/>
  </si>
  <si>
    <t>Packaging</t>
    <phoneticPr fontId="3" type="noConversion"/>
  </si>
  <si>
    <t>Testing</t>
    <phoneticPr fontId="3" type="noConversion"/>
  </si>
  <si>
    <t>2015</t>
    <phoneticPr fontId="3" type="noConversion"/>
  </si>
  <si>
    <t>2016</t>
    <phoneticPr fontId="3" type="noConversion"/>
  </si>
  <si>
    <t>2017</t>
    <phoneticPr fontId="3" type="noConversion"/>
  </si>
  <si>
    <t>2018</t>
    <phoneticPr fontId="3" type="noConversion"/>
  </si>
  <si>
    <t>2019</t>
    <phoneticPr fontId="3" type="noConversion"/>
  </si>
  <si>
    <t>2020</t>
    <phoneticPr fontId="3" type="noConversion"/>
  </si>
  <si>
    <t>2021</t>
    <phoneticPr fontId="3" type="noConversion"/>
  </si>
  <si>
    <t>2022</t>
    <phoneticPr fontId="3" type="noConversion"/>
  </si>
  <si>
    <t>YTD</t>
    <phoneticPr fontId="3" type="noConversion"/>
  </si>
  <si>
    <t>2023</t>
    <phoneticPr fontId="3" type="noConversion"/>
  </si>
  <si>
    <t>Net revenues</t>
    <phoneticPr fontId="3" type="noConversion"/>
  </si>
  <si>
    <t>Cost of revenues</t>
    <phoneticPr fontId="3" type="noConversion"/>
  </si>
  <si>
    <t>TOTAL NET REVENUES</t>
    <phoneticPr fontId="3" type="noConversion"/>
  </si>
  <si>
    <t>TOTAL COST OF REVENUES</t>
    <phoneticPr fontId="3" type="noConversion"/>
  </si>
  <si>
    <t>Raw material</t>
    <phoneticPr fontId="3" type="noConversion"/>
  </si>
  <si>
    <t>Direct labor</t>
    <phoneticPr fontId="3" type="noConversion"/>
  </si>
  <si>
    <t>Indirect labor &amp; benefit</t>
    <phoneticPr fontId="3" type="noConversion"/>
  </si>
  <si>
    <t>Depreciation &amp; amortization</t>
    <phoneticPr fontId="3" type="noConversion"/>
  </si>
  <si>
    <t>Other MFG overhead</t>
    <phoneticPr fontId="3" type="noConversion"/>
  </si>
  <si>
    <t>GROSS PROFIT</t>
    <phoneticPr fontId="3" type="noConversion"/>
  </si>
  <si>
    <t>Consolidated Income Statement (Unaudited)</t>
    <phoneticPr fontId="3" type="noConversion"/>
  </si>
  <si>
    <t xml:space="preserve">ASE Technology Holding Co., Ltd. </t>
    <phoneticPr fontId="3" type="noConversion"/>
  </si>
  <si>
    <t>Operating expenses</t>
    <phoneticPr fontId="3" type="noConversion"/>
  </si>
  <si>
    <t>Research and development expenses</t>
    <phoneticPr fontId="3" type="noConversion"/>
  </si>
  <si>
    <t>Selling and marketing expenses</t>
    <phoneticPr fontId="3" type="noConversion"/>
  </si>
  <si>
    <t>General and administrative expenses</t>
    <phoneticPr fontId="3" type="noConversion"/>
  </si>
  <si>
    <t>TOTAL OPERATING EXPENSE</t>
    <phoneticPr fontId="3" type="noConversion"/>
  </si>
  <si>
    <t>OPERATING INCOME</t>
    <phoneticPr fontId="3" type="noConversion"/>
  </si>
  <si>
    <t xml:space="preserve">TOTAL NON-OPERATING INCOME AND EXPENSES </t>
    <phoneticPr fontId="3" type="noConversion"/>
  </si>
  <si>
    <t>Interest expense, net</t>
    <phoneticPr fontId="3" type="noConversion"/>
  </si>
  <si>
    <t>Goodwill impairment</t>
    <phoneticPr fontId="2" type="noConversion"/>
  </si>
  <si>
    <t>Foreign currency losses (gains), net</t>
    <phoneticPr fontId="3" type="noConversion"/>
  </si>
  <si>
    <t>Losses (gains) on equity-method investments</t>
    <phoneticPr fontId="3" type="noConversion"/>
  </si>
  <si>
    <t>Losses (gains) on disposal of assets</t>
    <phoneticPr fontId="3" type="noConversion"/>
  </si>
  <si>
    <t>Others</t>
    <phoneticPr fontId="2" type="noConversion"/>
  </si>
  <si>
    <t>INCOME BEFORE TAX</t>
    <phoneticPr fontId="3" type="noConversion"/>
  </si>
  <si>
    <t>NET INCOME ATTRIBUTABLE TO SHAREHOLDERS OF THE PARENT</t>
    <phoneticPr fontId="3" type="noConversion"/>
  </si>
  <si>
    <t>Non-operating income and expenses</t>
    <phoneticPr fontId="3" type="noConversion"/>
  </si>
  <si>
    <t>NON-CONTROLLING INTERESTS</t>
    <phoneticPr fontId="3" type="noConversion"/>
  </si>
  <si>
    <t>INCOME FROM OPERATIONS AND BEFORE NON-CONTROLLING INTEREST</t>
    <phoneticPr fontId="3" type="noConversion"/>
  </si>
  <si>
    <t>INCOME TAX EXPENSE</t>
    <phoneticPr fontId="3" type="noConversion"/>
  </si>
  <si>
    <t>(In NT$ million)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</si>
</sst>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_);_(* \(#,##0\);_(* &quot;-&quot;_);_(@_)"/>
    <numFmt numFmtId="177" formatCode="_(* #,##0.00_);_(* \(#,##0.00\);_(* &quot;-&quot;??_);_(@_)"/>
    <numFmt numFmtId="178" formatCode="#,##0_);[Red]\(#,##0\)"/>
    <numFmt numFmtId="179" formatCode="#,##0.0_);\(#,##0.0\)"/>
    <numFmt numFmtId="180" formatCode="_-* #,##0_-;\-* #,##0_-;_-* &quot;-&quot;??_-;_-@_-"/>
    <numFmt numFmtId="181" formatCode="#,##0_);\(#,##0\)"/>
  </numFmts>
  <fonts count="1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Courier"/>
      <family val="3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i/>
      <sz val="14"/>
      <color indexed="8"/>
      <name val="Times New Roman"/>
      <family val="1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2"/>
      <color indexed="8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Times New Roman"/>
      <family val="1"/>
    </font>
    <font>
      <sz val="9.5"/>
      <name val="Times New Roman"/>
      <family val="1"/>
    </font>
    <font>
      <sz val="10"/>
      <name val="Times New Roman"/>
      <family val="1"/>
    </font>
    <font>
      <sz val="8.5"/>
      <name val="Times New Roman"/>
      <family val="1"/>
    </font>
    <font>
      <sz val="9"/>
      <name val="Times New Roman"/>
      <family val="1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79" fontId="4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71">
    <xf numFmtId="0" fontId="0" fillId="0" borderId="0" xfId="0"/>
    <xf numFmtId="0" fontId="6" fillId="0" borderId="0" xfId="0" applyFont="1" applyFill="1"/>
    <xf numFmtId="0" fontId="7" fillId="0" borderId="0" xfId="0" applyFont="1" applyFill="1" applyBorder="1" applyAlignment="1"/>
    <xf numFmtId="0" fontId="6" fillId="0" borderId="0" xfId="1" applyNumberFormat="1" applyFont="1" applyFill="1" applyBorder="1" applyAlignment="1" applyProtection="1">
      <protection locked="0"/>
    </xf>
    <xf numFmtId="49" fontId="6" fillId="0" borderId="0" xfId="1" applyNumberFormat="1" applyFont="1" applyFill="1" applyBorder="1" applyAlignment="1" applyProtection="1">
      <protection locked="0"/>
    </xf>
    <xf numFmtId="179" fontId="6" fillId="0" borderId="0" xfId="1" applyNumberFormat="1" applyFont="1" applyFill="1" applyBorder="1" applyAlignment="1" applyProtection="1">
      <protection locked="0"/>
    </xf>
    <xf numFmtId="178" fontId="6" fillId="0" borderId="0" xfId="1" applyNumberFormat="1" applyFont="1" applyFill="1" applyBorder="1" applyAlignment="1" applyProtection="1">
      <protection locked="0"/>
    </xf>
    <xf numFmtId="178" fontId="6" fillId="0" borderId="0" xfId="0" applyNumberFormat="1" applyFont="1" applyFill="1" applyBorder="1"/>
    <xf numFmtId="178" fontId="6" fillId="0" borderId="0" xfId="0" applyNumberFormat="1" applyFont="1" applyFill="1" applyBorder="1" applyProtection="1"/>
    <xf numFmtId="178" fontId="6" fillId="0" borderId="1" xfId="0" applyNumberFormat="1" applyFont="1" applyFill="1" applyBorder="1"/>
    <xf numFmtId="178" fontId="6" fillId="0" borderId="1" xfId="0" applyNumberFormat="1" applyFont="1" applyFill="1" applyBorder="1" applyProtection="1"/>
    <xf numFmtId="178" fontId="6" fillId="0" borderId="0" xfId="3" applyNumberFormat="1" applyFont="1" applyFill="1" applyBorder="1" applyAlignment="1" applyProtection="1">
      <protection locked="0"/>
    </xf>
    <xf numFmtId="178" fontId="6" fillId="0" borderId="0" xfId="3" applyNumberFormat="1" applyFont="1" applyFill="1" applyBorder="1" applyAlignment="1" applyProtection="1"/>
    <xf numFmtId="178" fontId="6" fillId="0" borderId="0" xfId="4" applyNumberFormat="1" applyFont="1" applyFill="1" applyBorder="1"/>
    <xf numFmtId="179" fontId="6" fillId="0" borderId="0" xfId="1" applyFont="1" applyFill="1" applyBorder="1" applyAlignment="1" applyProtection="1">
      <protection locked="0"/>
    </xf>
    <xf numFmtId="178" fontId="6" fillId="0" borderId="0" xfId="2" applyNumberFormat="1" applyFont="1" applyFill="1" applyBorder="1"/>
    <xf numFmtId="49" fontId="6" fillId="0" borderId="0" xfId="3" applyNumberFormat="1" applyFont="1" applyFill="1" applyBorder="1" applyAlignment="1" applyProtection="1">
      <protection locked="0"/>
    </xf>
    <xf numFmtId="176" fontId="6" fillId="0" borderId="0" xfId="3" applyFont="1" applyFill="1" applyBorder="1" applyAlignment="1"/>
    <xf numFmtId="178" fontId="6" fillId="0" borderId="0" xfId="3" applyNumberFormat="1" applyFont="1" applyFill="1" applyBorder="1" applyAlignment="1"/>
    <xf numFmtId="10" fontId="6" fillId="0" borderId="0" xfId="1" applyNumberFormat="1" applyFont="1" applyFill="1" applyBorder="1" applyAlignment="1" applyProtection="1">
      <protection locked="0"/>
    </xf>
    <xf numFmtId="178" fontId="6" fillId="0" borderId="1" xfId="0" applyNumberFormat="1" applyFont="1" applyFill="1" applyBorder="1" applyAlignment="1"/>
    <xf numFmtId="178" fontId="6" fillId="0" borderId="2" xfId="3" applyNumberFormat="1" applyFont="1" applyFill="1" applyBorder="1" applyAlignment="1"/>
    <xf numFmtId="178" fontId="6" fillId="0" borderId="2" xfId="0" applyNumberFormat="1" applyFont="1" applyFill="1" applyBorder="1"/>
    <xf numFmtId="178" fontId="6" fillId="0" borderId="2" xfId="0" applyNumberFormat="1" applyFont="1" applyFill="1" applyBorder="1" applyProtection="1"/>
    <xf numFmtId="49" fontId="6" fillId="0" borderId="3" xfId="0" applyNumberFormat="1" applyFont="1" applyFill="1" applyBorder="1" applyAlignment="1" applyProtection="1">
      <alignment horizontal="center"/>
    </xf>
    <xf numFmtId="0" fontId="6" fillId="0" borderId="0" xfId="0" applyFont="1" applyFill="1" applyBorder="1"/>
    <xf numFmtId="178" fontId="6" fillId="0" borderId="1" xfId="1" applyNumberFormat="1" applyFont="1" applyFill="1" applyBorder="1" applyAlignment="1" applyProtection="1">
      <protection locked="0"/>
    </xf>
    <xf numFmtId="178" fontId="6" fillId="0" borderId="1" xfId="3" applyNumberFormat="1" applyFont="1" applyFill="1" applyBorder="1" applyAlignment="1" applyProtection="1">
      <protection locked="0"/>
    </xf>
    <xf numFmtId="0" fontId="6" fillId="0" borderId="0" xfId="0" applyFont="1" applyFill="1" applyBorder="1" applyAlignment="1"/>
    <xf numFmtId="178" fontId="6" fillId="0" borderId="0" xfId="0" applyNumberFormat="1" applyFont="1" applyFill="1" applyBorder="1" applyAlignment="1"/>
    <xf numFmtId="176" fontId="6" fillId="0" borderId="4" xfId="3" applyFont="1" applyFill="1" applyBorder="1" applyAlignment="1" applyProtection="1">
      <protection locked="0"/>
    </xf>
    <xf numFmtId="49" fontId="6" fillId="0" borderId="5" xfId="3" applyNumberFormat="1" applyFont="1" applyFill="1" applyBorder="1" applyAlignment="1" applyProtection="1">
      <protection locked="0"/>
    </xf>
    <xf numFmtId="49" fontId="5" fillId="0" borderId="0" xfId="3" applyNumberFormat="1" applyFont="1" applyFill="1" applyBorder="1" applyAlignment="1"/>
    <xf numFmtId="49" fontId="6" fillId="0" borderId="0" xfId="3" applyNumberFormat="1" applyFont="1" applyFill="1" applyBorder="1" applyAlignment="1"/>
    <xf numFmtId="49" fontId="6" fillId="0" borderId="0" xfId="0" applyNumberFormat="1" applyFont="1" applyFill="1" applyBorder="1" applyAlignment="1"/>
    <xf numFmtId="178" fontId="6" fillId="0" borderId="0" xfId="0" applyNumberFormat="1" applyFont="1" applyFill="1"/>
    <xf numFmtId="49" fontId="6" fillId="0" borderId="3" xfId="0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/>
    <xf numFmtId="0" fontId="6" fillId="0" borderId="0" xfId="0" applyFont="1" applyFill="1" applyBorder="1" applyAlignment="1">
      <alignment wrapText="1"/>
    </xf>
    <xf numFmtId="49" fontId="6" fillId="0" borderId="0" xfId="3" applyNumberFormat="1" applyFont="1" applyFill="1" applyBorder="1" applyAlignment="1">
      <alignment wrapText="1"/>
    </xf>
    <xf numFmtId="180" fontId="12" fillId="0" borderId="0" xfId="2" applyNumberFormat="1" applyFont="1" applyFill="1" applyBorder="1"/>
    <xf numFmtId="0" fontId="12" fillId="0" borderId="0" xfId="0" applyFont="1" applyFill="1" applyBorder="1"/>
    <xf numFmtId="49" fontId="6" fillId="0" borderId="0" xfId="1" applyNumberFormat="1" applyFont="1" applyFill="1" applyBorder="1" applyAlignment="1" applyProtection="1">
      <alignment wrapText="1"/>
      <protection locked="0"/>
    </xf>
    <xf numFmtId="176" fontId="6" fillId="0" borderId="0" xfId="3" applyFont="1" applyFill="1" applyBorder="1" applyAlignment="1" applyProtection="1">
      <protection locked="0"/>
    </xf>
    <xf numFmtId="49" fontId="6" fillId="0" borderId="0" xfId="0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 applyProtection="1">
      <alignment horizontal="left" indent="1"/>
      <protection locked="0"/>
    </xf>
    <xf numFmtId="49" fontId="6" fillId="0" borderId="0" xfId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Alignment="1" applyProtection="1">
      <alignment horizontal="left" indent="2"/>
      <protection locked="0"/>
    </xf>
    <xf numFmtId="49" fontId="6" fillId="0" borderId="0" xfId="1" applyNumberFormat="1" applyFont="1" applyFill="1" applyBorder="1" applyAlignment="1" applyProtection="1">
      <alignment horizontal="left" indent="2"/>
      <protection locked="0"/>
    </xf>
    <xf numFmtId="181" fontId="6" fillId="0" borderId="0" xfId="0" applyNumberFormat="1" applyFont="1" applyFill="1" applyBorder="1" applyProtection="1"/>
    <xf numFmtId="181" fontId="6" fillId="0" borderId="0" xfId="0" applyNumberFormat="1" applyFont="1" applyFill="1" applyBorder="1"/>
    <xf numFmtId="181" fontId="6" fillId="0" borderId="0" xfId="0" applyNumberFormat="1" applyFont="1" applyFill="1"/>
    <xf numFmtId="181" fontId="6" fillId="0" borderId="1" xfId="0" applyNumberFormat="1" applyFont="1" applyFill="1" applyBorder="1" applyProtection="1"/>
    <xf numFmtId="181" fontId="6" fillId="0" borderId="1" xfId="0" applyNumberFormat="1" applyFont="1" applyFill="1" applyBorder="1"/>
    <xf numFmtId="181" fontId="6" fillId="0" borderId="0" xfId="3" applyNumberFormat="1" applyFont="1" applyFill="1" applyBorder="1" applyAlignment="1" applyProtection="1"/>
    <xf numFmtId="181" fontId="6" fillId="0" borderId="0" xfId="4" applyNumberFormat="1" applyFont="1" applyFill="1" applyBorder="1"/>
    <xf numFmtId="181" fontId="12" fillId="0" borderId="0" xfId="0" applyNumberFormat="1" applyFont="1" applyFill="1"/>
    <xf numFmtId="181" fontId="13" fillId="0" borderId="0" xfId="0" applyNumberFormat="1" applyFont="1"/>
    <xf numFmtId="181" fontId="12" fillId="0" borderId="0" xfId="0" applyNumberFormat="1" applyFont="1"/>
    <xf numFmtId="181" fontId="6" fillId="0" borderId="0" xfId="2" applyNumberFormat="1" applyFont="1" applyFill="1" applyBorder="1"/>
    <xf numFmtId="181" fontId="6" fillId="0" borderId="2" xfId="0" applyNumberFormat="1" applyFont="1" applyFill="1" applyBorder="1"/>
    <xf numFmtId="3" fontId="14" fillId="0" borderId="0" xfId="0" applyNumberFormat="1" applyFont="1"/>
    <xf numFmtId="181" fontId="15" fillId="0" borderId="0" xfId="0" applyNumberFormat="1" applyFont="1"/>
    <xf numFmtId="181" fontId="16" fillId="0" borderId="0" xfId="0" applyNumberFormat="1" applyFont="1"/>
    <xf numFmtId="181" fontId="14" fillId="0" borderId="0" xfId="0" applyNumberFormat="1" applyFont="1" applyAlignment="1">
      <alignment horizontal="justify" vertical="center" wrapText="1"/>
    </xf>
    <xf numFmtId="3" fontId="17" fillId="0" borderId="0" xfId="0" applyNumberFormat="1" applyFont="1"/>
    <xf numFmtId="0" fontId="17" fillId="0" borderId="0" xfId="0" applyFont="1"/>
    <xf numFmtId="49" fontId="6" fillId="0" borderId="3" xfId="2" applyNumberFormat="1" applyFont="1" applyFill="1" applyBorder="1" applyAlignment="1">
      <alignment horizontal="center"/>
    </xf>
    <xf numFmtId="49" fontId="6" fillId="0" borderId="3" xfId="1" applyNumberFormat="1" applyFont="1" applyFill="1" applyBorder="1" applyAlignment="1" applyProtection="1">
      <alignment horizontal="center"/>
      <protection locked="0"/>
    </xf>
  </cellXfs>
  <cellStyles count="7">
    <cellStyle name="一般" xfId="0" builtinId="0"/>
    <cellStyle name="一般 17" xfId="5"/>
    <cellStyle name="一般 84" xfId="6"/>
    <cellStyle name="一般_US$" xfId="1"/>
    <cellStyle name="千分位" xfId="2" builtinId="3"/>
    <cellStyle name="千分位[0]" xfId="3" builtinId="6"/>
    <cellStyle name="百分比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E50"/>
  <sheetViews>
    <sheetView tabSelected="1" topLeftCell="CI1" zoomScale="80" zoomScaleNormal="80" zoomScalePageLayoutView="80" workbookViewId="0">
      <pane xSplit="2" ySplit="3" topLeftCell="EP25" activePane="bottomRight" state="frozenSplit"/>
      <selection activeCell="CI1" sqref="CI1"/>
      <selection pane="topRight" activeCell="CK1" sqref="CK1"/>
      <selection pane="bottomLeft" activeCell="CI3" sqref="CI3"/>
      <selection pane="bottomRight" activeCell="FC3" sqref="FC3"/>
    </sheetView>
  </sheetViews>
  <sheetFormatPr defaultColWidth="9" defaultRowHeight="15.5" x14ac:dyDescent="0.35"/>
  <cols>
    <col min="1" max="1" width="53.36328125" style="1" hidden="1" customWidth="1"/>
    <col min="2" max="2" width="3.26953125" style="1" hidden="1" customWidth="1"/>
    <col min="3" max="3" width="7.7265625" style="1" hidden="1" customWidth="1"/>
    <col min="4" max="5" width="7.08984375" style="1" hidden="1" customWidth="1"/>
    <col min="6" max="7" width="8.08984375" style="1" hidden="1" customWidth="1"/>
    <col min="8" max="8" width="3.26953125" style="1" hidden="1" customWidth="1"/>
    <col min="9" max="13" width="8.08984375" style="1" hidden="1" customWidth="1"/>
    <col min="14" max="14" width="3.26953125" style="1" hidden="1" customWidth="1"/>
    <col min="15" max="15" width="8.08984375" style="1" hidden="1" customWidth="1"/>
    <col min="16" max="17" width="7.7265625" style="1" hidden="1" customWidth="1"/>
    <col min="18" max="18" width="8.08984375" style="1" hidden="1" customWidth="1"/>
    <col min="19" max="19" width="8.7265625" style="1" hidden="1" customWidth="1"/>
    <col min="20" max="20" width="3.08984375" style="1" hidden="1" customWidth="1"/>
    <col min="21" max="25" width="8.08984375" style="1" hidden="1" customWidth="1"/>
    <col min="26" max="26" width="3.08984375" style="1" hidden="1" customWidth="1"/>
    <col min="27" max="31" width="8.08984375" style="1" hidden="1" customWidth="1"/>
    <col min="32" max="32" width="3.08984375" style="1" hidden="1" customWidth="1"/>
    <col min="33" max="37" width="8.08984375" style="1" hidden="1" customWidth="1"/>
    <col min="38" max="38" width="3.08984375" style="1" hidden="1" customWidth="1"/>
    <col min="39" max="39" width="8.08984375" style="1" hidden="1" customWidth="1"/>
    <col min="40" max="40" width="8.7265625" style="1" hidden="1" customWidth="1"/>
    <col min="41" max="43" width="8.08984375" style="1" hidden="1" customWidth="1"/>
    <col min="44" max="44" width="3.08984375" style="1" hidden="1" customWidth="1"/>
    <col min="45" max="48" width="8.08984375" style="1" hidden="1" customWidth="1"/>
    <col min="49" max="49" width="9.08984375" style="1" hidden="1" customWidth="1"/>
    <col min="50" max="50" width="3.08984375" style="1" hidden="1" customWidth="1"/>
    <col min="51" max="54" width="8.08984375" style="1" hidden="1" customWidth="1"/>
    <col min="55" max="55" width="9.08984375" style="1" hidden="1" customWidth="1"/>
    <col min="56" max="56" width="3.08984375" style="1" hidden="1" customWidth="1"/>
    <col min="57" max="61" width="8.08984375" style="1" hidden="1" customWidth="1"/>
    <col min="62" max="62" width="3.08984375" style="1" hidden="1" customWidth="1"/>
    <col min="63" max="67" width="8.08984375" style="1" hidden="1" customWidth="1"/>
    <col min="68" max="68" width="3.08984375" style="1" hidden="1" customWidth="1"/>
    <col min="69" max="72" width="8.08984375" style="1" hidden="1" customWidth="1"/>
    <col min="73" max="73" width="9.08984375" style="1" hidden="1" customWidth="1"/>
    <col min="74" max="74" width="2.453125" style="1" hidden="1" customWidth="1"/>
    <col min="75" max="78" width="8.08984375" style="1" hidden="1" customWidth="1"/>
    <col min="79" max="79" width="9.08984375" style="1" hidden="1" customWidth="1"/>
    <col min="80" max="80" width="2.90625" style="1" hidden="1" customWidth="1"/>
    <col min="81" max="84" width="8.08984375" style="1" hidden="1" customWidth="1"/>
    <col min="85" max="85" width="9.08984375" style="1" hidden="1" customWidth="1"/>
    <col min="86" max="86" width="2.90625" style="1" hidden="1" customWidth="1"/>
    <col min="87" max="87" width="52.26953125" style="1" customWidth="1"/>
    <col min="88" max="88" width="2.7265625" style="1" customWidth="1"/>
    <col min="89" max="93" width="9" style="1"/>
    <col min="94" max="94" width="2.90625" style="25" customWidth="1"/>
    <col min="95" max="99" width="9" style="1"/>
    <col min="100" max="100" width="2.7265625" style="1" customWidth="1"/>
    <col min="101" max="105" width="9" style="1"/>
    <col min="106" max="106" width="2.7265625" style="1" customWidth="1"/>
    <col min="107" max="111" width="9" style="1"/>
    <col min="112" max="112" width="2.7265625" style="1" customWidth="1"/>
    <col min="113" max="117" width="9" style="1"/>
    <col min="118" max="118" width="4.7265625" style="1" customWidth="1"/>
    <col min="119" max="123" width="9" style="1"/>
    <col min="124" max="124" width="2.6328125" style="1" customWidth="1"/>
    <col min="125" max="126" width="9" style="1"/>
    <col min="127" max="128" width="9" style="1" customWidth="1"/>
    <col min="129" max="129" width="9.08984375" style="1" bestFit="1" customWidth="1"/>
    <col min="130" max="130" width="2.6328125" style="1" customWidth="1"/>
    <col min="131" max="132" width="9" style="1"/>
    <col min="133" max="134" width="9" style="1" customWidth="1"/>
    <col min="135" max="135" width="9.08984375" style="1" bestFit="1" customWidth="1"/>
    <col min="136" max="136" width="2.6328125" style="1" customWidth="1"/>
    <col min="137" max="141" width="9.7265625" style="1" customWidth="1"/>
    <col min="142" max="142" width="2.36328125" style="1" customWidth="1"/>
    <col min="143" max="147" width="9.36328125" style="1" customWidth="1"/>
    <col min="148" max="148" width="3.36328125" style="1" customWidth="1"/>
    <col min="149" max="153" width="9.36328125" style="1" customWidth="1"/>
    <col min="154" max="154" width="3.08984375" style="1" customWidth="1"/>
    <col min="155" max="159" width="9.36328125" style="1" customWidth="1"/>
    <col min="160" max="160" width="9.453125" style="1" bestFit="1" customWidth="1"/>
    <col min="161" max="16384" width="9" style="1"/>
  </cols>
  <sheetData>
    <row r="1" spans="1:160" ht="18" x14ac:dyDescent="0.4">
      <c r="A1" s="32" t="s">
        <v>2</v>
      </c>
      <c r="B1" s="2"/>
      <c r="CI1" s="32" t="s">
        <v>82</v>
      </c>
    </row>
    <row r="2" spans="1:160" ht="18" x14ac:dyDescent="0.4">
      <c r="A2" s="39" t="s">
        <v>31</v>
      </c>
      <c r="B2" s="3"/>
      <c r="C2" s="70">
        <v>1999</v>
      </c>
      <c r="D2" s="70"/>
      <c r="E2" s="70"/>
      <c r="F2" s="70"/>
      <c r="G2" s="70"/>
      <c r="H2" s="4"/>
      <c r="I2" s="70">
        <v>2000</v>
      </c>
      <c r="J2" s="70"/>
      <c r="K2" s="70"/>
      <c r="L2" s="70"/>
      <c r="M2" s="70"/>
      <c r="N2" s="4"/>
      <c r="O2" s="69">
        <v>2001</v>
      </c>
      <c r="P2" s="69"/>
      <c r="Q2" s="69"/>
      <c r="R2" s="69"/>
      <c r="S2" s="69"/>
      <c r="U2" s="69" t="s">
        <v>32</v>
      </c>
      <c r="V2" s="69"/>
      <c r="W2" s="69"/>
      <c r="X2" s="69"/>
      <c r="Y2" s="69"/>
      <c r="AA2" s="69" t="s">
        <v>33</v>
      </c>
      <c r="AB2" s="69"/>
      <c r="AC2" s="69"/>
      <c r="AD2" s="69"/>
      <c r="AE2" s="69"/>
      <c r="AG2" s="69" t="s">
        <v>34</v>
      </c>
      <c r="AH2" s="69"/>
      <c r="AI2" s="69"/>
      <c r="AJ2" s="69"/>
      <c r="AK2" s="69"/>
      <c r="AL2" s="37"/>
      <c r="AM2" s="69" t="s">
        <v>36</v>
      </c>
      <c r="AN2" s="69"/>
      <c r="AO2" s="69"/>
      <c r="AP2" s="69"/>
      <c r="AQ2" s="69"/>
      <c r="AS2" s="69" t="s">
        <v>41</v>
      </c>
      <c r="AT2" s="69"/>
      <c r="AU2" s="69"/>
      <c r="AV2" s="69"/>
      <c r="AW2" s="69"/>
      <c r="AY2" s="69" t="s">
        <v>42</v>
      </c>
      <c r="AZ2" s="69"/>
      <c r="BA2" s="69"/>
      <c r="BB2" s="69"/>
      <c r="BC2" s="69"/>
      <c r="BE2" s="69" t="s">
        <v>43</v>
      </c>
      <c r="BF2" s="69"/>
      <c r="BG2" s="69"/>
      <c r="BH2" s="69"/>
      <c r="BI2" s="69"/>
      <c r="BK2" s="69" t="s">
        <v>44</v>
      </c>
      <c r="BL2" s="69"/>
      <c r="BM2" s="69"/>
      <c r="BN2" s="69"/>
      <c r="BO2" s="69"/>
      <c r="BQ2" s="69" t="s">
        <v>50</v>
      </c>
      <c r="BR2" s="69"/>
      <c r="BS2" s="69"/>
      <c r="BT2" s="69"/>
      <c r="BU2" s="69"/>
      <c r="BW2" s="69" t="s">
        <v>55</v>
      </c>
      <c r="BX2" s="69"/>
      <c r="BY2" s="69"/>
      <c r="BZ2" s="69"/>
      <c r="CA2" s="69"/>
      <c r="CC2" s="69" t="s">
        <v>56</v>
      </c>
      <c r="CD2" s="69"/>
      <c r="CE2" s="69"/>
      <c r="CF2" s="69"/>
      <c r="CG2" s="69"/>
      <c r="CI2" s="39" t="s">
        <v>81</v>
      </c>
      <c r="CK2" s="69" t="s">
        <v>56</v>
      </c>
      <c r="CL2" s="69"/>
      <c r="CM2" s="69"/>
      <c r="CN2" s="69"/>
      <c r="CO2" s="69"/>
      <c r="CP2" s="37"/>
      <c r="CQ2" s="69" t="s">
        <v>57</v>
      </c>
      <c r="CR2" s="69"/>
      <c r="CS2" s="69"/>
      <c r="CT2" s="69"/>
      <c r="CU2" s="69"/>
      <c r="CW2" s="69" t="s">
        <v>58</v>
      </c>
      <c r="CX2" s="69"/>
      <c r="CY2" s="69"/>
      <c r="CZ2" s="69"/>
      <c r="DA2" s="69"/>
      <c r="DC2" s="69" t="s">
        <v>61</v>
      </c>
      <c r="DD2" s="69"/>
      <c r="DE2" s="69"/>
      <c r="DF2" s="69"/>
      <c r="DG2" s="69"/>
      <c r="DI2" s="69" t="s">
        <v>62</v>
      </c>
      <c r="DJ2" s="69"/>
      <c r="DK2" s="69"/>
      <c r="DL2" s="69"/>
      <c r="DM2" s="69"/>
      <c r="DO2" s="69" t="s">
        <v>63</v>
      </c>
      <c r="DP2" s="69"/>
      <c r="DQ2" s="69"/>
      <c r="DR2" s="69"/>
      <c r="DS2" s="69"/>
      <c r="DU2" s="69" t="s">
        <v>64</v>
      </c>
      <c r="DV2" s="69"/>
      <c r="DW2" s="69"/>
      <c r="DX2" s="69"/>
      <c r="DY2" s="69"/>
      <c r="EA2" s="69" t="s">
        <v>65</v>
      </c>
      <c r="EB2" s="69"/>
      <c r="EC2" s="69"/>
      <c r="ED2" s="69"/>
      <c r="EE2" s="69"/>
      <c r="EG2" s="69" t="s">
        <v>66</v>
      </c>
      <c r="EH2" s="69"/>
      <c r="EI2" s="69"/>
      <c r="EJ2" s="69"/>
      <c r="EK2" s="69"/>
      <c r="EM2" s="69" t="s">
        <v>67</v>
      </c>
      <c r="EN2" s="69"/>
      <c r="EO2" s="69"/>
      <c r="EP2" s="69"/>
      <c r="EQ2" s="69"/>
      <c r="ES2" s="69" t="s">
        <v>68</v>
      </c>
      <c r="ET2" s="69"/>
      <c r="EU2" s="69"/>
      <c r="EV2" s="69"/>
      <c r="EW2" s="69"/>
      <c r="EY2" s="69" t="s">
        <v>70</v>
      </c>
      <c r="EZ2" s="69"/>
      <c r="FA2" s="69"/>
      <c r="FB2" s="69"/>
      <c r="FC2" s="69"/>
    </row>
    <row r="3" spans="1:160" x14ac:dyDescent="0.35">
      <c r="A3" s="16" t="s">
        <v>0</v>
      </c>
      <c r="B3" s="30"/>
      <c r="C3" s="36" t="s">
        <v>1</v>
      </c>
      <c r="D3" s="24" t="s">
        <v>3</v>
      </c>
      <c r="E3" s="24" t="s">
        <v>4</v>
      </c>
      <c r="F3" s="24" t="s">
        <v>5</v>
      </c>
      <c r="G3" s="24" t="s">
        <v>6</v>
      </c>
      <c r="H3" s="31"/>
      <c r="I3" s="36" t="s">
        <v>7</v>
      </c>
      <c r="J3" s="24" t="s">
        <v>3</v>
      </c>
      <c r="K3" s="24" t="s">
        <v>4</v>
      </c>
      <c r="L3" s="24" t="s">
        <v>5</v>
      </c>
      <c r="M3" s="24" t="s">
        <v>6</v>
      </c>
      <c r="N3" s="31"/>
      <c r="O3" s="36" t="s">
        <v>7</v>
      </c>
      <c r="P3" s="24" t="s">
        <v>3</v>
      </c>
      <c r="Q3" s="24" t="s">
        <v>4</v>
      </c>
      <c r="R3" s="24" t="s">
        <v>5</v>
      </c>
      <c r="S3" s="24" t="s">
        <v>6</v>
      </c>
      <c r="U3" s="36" t="s">
        <v>7</v>
      </c>
      <c r="V3" s="24" t="s">
        <v>3</v>
      </c>
      <c r="W3" s="24" t="s">
        <v>4</v>
      </c>
      <c r="X3" s="24" t="s">
        <v>5</v>
      </c>
      <c r="Y3" s="24" t="s">
        <v>6</v>
      </c>
      <c r="AA3" s="36" t="s">
        <v>7</v>
      </c>
      <c r="AB3" s="24" t="s">
        <v>3</v>
      </c>
      <c r="AC3" s="24" t="s">
        <v>4</v>
      </c>
      <c r="AD3" s="24" t="s">
        <v>5</v>
      </c>
      <c r="AE3" s="24" t="s">
        <v>6</v>
      </c>
      <c r="AG3" s="36" t="s">
        <v>7</v>
      </c>
      <c r="AH3" s="24" t="s">
        <v>3</v>
      </c>
      <c r="AI3" s="24" t="s">
        <v>4</v>
      </c>
      <c r="AJ3" s="24" t="s">
        <v>5</v>
      </c>
      <c r="AK3" s="24" t="s">
        <v>6</v>
      </c>
      <c r="AL3" s="38"/>
      <c r="AM3" s="36" t="s">
        <v>7</v>
      </c>
      <c r="AN3" s="24" t="s">
        <v>3</v>
      </c>
      <c r="AO3" s="24" t="s">
        <v>4</v>
      </c>
      <c r="AP3" s="24" t="s">
        <v>5</v>
      </c>
      <c r="AQ3" s="24" t="s">
        <v>6</v>
      </c>
      <c r="AS3" s="36" t="s">
        <v>7</v>
      </c>
      <c r="AT3" s="24" t="s">
        <v>3</v>
      </c>
      <c r="AU3" s="24" t="s">
        <v>4</v>
      </c>
      <c r="AV3" s="24" t="s">
        <v>5</v>
      </c>
      <c r="AW3" s="24" t="s">
        <v>6</v>
      </c>
      <c r="AY3" s="36" t="s">
        <v>7</v>
      </c>
      <c r="AZ3" s="24" t="s">
        <v>3</v>
      </c>
      <c r="BA3" s="24" t="s">
        <v>4</v>
      </c>
      <c r="BB3" s="24" t="s">
        <v>5</v>
      </c>
      <c r="BC3" s="24" t="s">
        <v>6</v>
      </c>
      <c r="BE3" s="36" t="s">
        <v>7</v>
      </c>
      <c r="BF3" s="24" t="s">
        <v>3</v>
      </c>
      <c r="BG3" s="24" t="s">
        <v>4</v>
      </c>
      <c r="BH3" s="24" t="s">
        <v>5</v>
      </c>
      <c r="BI3" s="24" t="s">
        <v>6</v>
      </c>
      <c r="BK3" s="36" t="s">
        <v>45</v>
      </c>
      <c r="BL3" s="24" t="s">
        <v>46</v>
      </c>
      <c r="BM3" s="24" t="s">
        <v>47</v>
      </c>
      <c r="BN3" s="24" t="s">
        <v>48</v>
      </c>
      <c r="BO3" s="24" t="s">
        <v>49</v>
      </c>
      <c r="BQ3" s="36" t="s">
        <v>45</v>
      </c>
      <c r="BR3" s="24" t="s">
        <v>46</v>
      </c>
      <c r="BS3" s="24" t="s">
        <v>47</v>
      </c>
      <c r="BT3" s="24" t="s">
        <v>48</v>
      </c>
      <c r="BU3" s="24" t="s">
        <v>49</v>
      </c>
      <c r="BW3" s="36" t="s">
        <v>45</v>
      </c>
      <c r="BX3" s="24" t="s">
        <v>46</v>
      </c>
      <c r="BY3" s="24" t="s">
        <v>47</v>
      </c>
      <c r="BZ3" s="24" t="s">
        <v>48</v>
      </c>
      <c r="CA3" s="24" t="s">
        <v>49</v>
      </c>
      <c r="CC3" s="36" t="s">
        <v>45</v>
      </c>
      <c r="CD3" s="24" t="s">
        <v>46</v>
      </c>
      <c r="CE3" s="24" t="s">
        <v>47</v>
      </c>
      <c r="CF3" s="24" t="s">
        <v>48</v>
      </c>
      <c r="CG3" s="24" t="s">
        <v>49</v>
      </c>
      <c r="CI3" s="16" t="s">
        <v>102</v>
      </c>
      <c r="CK3" s="36" t="s">
        <v>45</v>
      </c>
      <c r="CL3" s="24" t="s">
        <v>46</v>
      </c>
      <c r="CM3" s="24" t="s">
        <v>47</v>
      </c>
      <c r="CN3" s="24" t="s">
        <v>48</v>
      </c>
      <c r="CO3" s="24" t="s">
        <v>49</v>
      </c>
      <c r="CP3" s="38"/>
      <c r="CQ3" s="36" t="s">
        <v>45</v>
      </c>
      <c r="CR3" s="24" t="s">
        <v>46</v>
      </c>
      <c r="CS3" s="24" t="s">
        <v>47</v>
      </c>
      <c r="CT3" s="24" t="s">
        <v>48</v>
      </c>
      <c r="CU3" s="24" t="s">
        <v>49</v>
      </c>
      <c r="CW3" s="36" t="s">
        <v>45</v>
      </c>
      <c r="CX3" s="24" t="s">
        <v>46</v>
      </c>
      <c r="CY3" s="24" t="s">
        <v>47</v>
      </c>
      <c r="CZ3" s="24" t="s">
        <v>48</v>
      </c>
      <c r="DA3" s="24" t="s">
        <v>49</v>
      </c>
      <c r="DC3" s="36" t="s">
        <v>45</v>
      </c>
      <c r="DD3" s="24" t="s">
        <v>46</v>
      </c>
      <c r="DE3" s="24" t="s">
        <v>47</v>
      </c>
      <c r="DF3" s="24" t="s">
        <v>48</v>
      </c>
      <c r="DG3" s="24" t="s">
        <v>49</v>
      </c>
      <c r="DI3" s="36" t="s">
        <v>45</v>
      </c>
      <c r="DJ3" s="24" t="s">
        <v>46</v>
      </c>
      <c r="DK3" s="24" t="s">
        <v>47</v>
      </c>
      <c r="DL3" s="24" t="s">
        <v>48</v>
      </c>
      <c r="DM3" s="24" t="s">
        <v>49</v>
      </c>
      <c r="DO3" s="36" t="s">
        <v>45</v>
      </c>
      <c r="DP3" s="24" t="s">
        <v>46</v>
      </c>
      <c r="DQ3" s="24" t="s">
        <v>47</v>
      </c>
      <c r="DR3" s="24" t="s">
        <v>48</v>
      </c>
      <c r="DS3" s="24" t="s">
        <v>49</v>
      </c>
      <c r="DU3" s="36" t="s">
        <v>45</v>
      </c>
      <c r="DV3" s="24" t="s">
        <v>46</v>
      </c>
      <c r="DW3" s="24" t="s">
        <v>47</v>
      </c>
      <c r="DX3" s="24" t="s">
        <v>48</v>
      </c>
      <c r="DY3" s="24" t="s">
        <v>49</v>
      </c>
      <c r="EA3" s="36" t="s">
        <v>45</v>
      </c>
      <c r="EB3" s="24" t="s">
        <v>46</v>
      </c>
      <c r="EC3" s="24" t="s">
        <v>47</v>
      </c>
      <c r="ED3" s="24" t="s">
        <v>48</v>
      </c>
      <c r="EE3" s="24" t="s">
        <v>49</v>
      </c>
      <c r="EG3" s="36" t="s">
        <v>45</v>
      </c>
      <c r="EH3" s="24" t="s">
        <v>46</v>
      </c>
      <c r="EI3" s="24" t="s">
        <v>47</v>
      </c>
      <c r="EJ3" s="24" t="s">
        <v>48</v>
      </c>
      <c r="EK3" s="24" t="s">
        <v>49</v>
      </c>
      <c r="EM3" s="36" t="s">
        <v>45</v>
      </c>
      <c r="EN3" s="24" t="s">
        <v>46</v>
      </c>
      <c r="EO3" s="24" t="s">
        <v>47</v>
      </c>
      <c r="EP3" s="24" t="s">
        <v>48</v>
      </c>
      <c r="EQ3" s="24" t="s">
        <v>49</v>
      </c>
      <c r="ES3" s="36" t="s">
        <v>45</v>
      </c>
      <c r="ET3" s="24" t="s">
        <v>46</v>
      </c>
      <c r="EU3" s="24" t="s">
        <v>47</v>
      </c>
      <c r="EV3" s="24" t="s">
        <v>48</v>
      </c>
      <c r="EW3" s="24" t="s">
        <v>49</v>
      </c>
      <c r="EY3" s="36" t="s">
        <v>45</v>
      </c>
      <c r="EZ3" s="24" t="s">
        <v>46</v>
      </c>
      <c r="FA3" s="24" t="s">
        <v>47</v>
      </c>
      <c r="FB3" s="24" t="s">
        <v>48</v>
      </c>
      <c r="FC3" s="24" t="s">
        <v>69</v>
      </c>
    </row>
    <row r="4" spans="1:160" x14ac:dyDescent="0.35">
      <c r="A4" s="16"/>
      <c r="B4" s="45"/>
      <c r="C4" s="46"/>
      <c r="D4" s="38"/>
      <c r="E4" s="38"/>
      <c r="F4" s="38"/>
      <c r="G4" s="38"/>
      <c r="H4" s="16"/>
      <c r="I4" s="46"/>
      <c r="J4" s="38"/>
      <c r="K4" s="38"/>
      <c r="L4" s="38"/>
      <c r="M4" s="38"/>
      <c r="N4" s="16"/>
      <c r="O4" s="46"/>
      <c r="P4" s="38"/>
      <c r="Q4" s="38"/>
      <c r="R4" s="38"/>
      <c r="S4" s="38"/>
      <c r="U4" s="46"/>
      <c r="V4" s="38"/>
      <c r="W4" s="38"/>
      <c r="X4" s="38"/>
      <c r="Y4" s="38"/>
      <c r="AA4" s="46"/>
      <c r="AB4" s="38"/>
      <c r="AC4" s="38"/>
      <c r="AD4" s="38"/>
      <c r="AE4" s="38"/>
      <c r="AG4" s="46"/>
      <c r="AH4" s="38"/>
      <c r="AI4" s="38"/>
      <c r="AJ4" s="38"/>
      <c r="AK4" s="38"/>
      <c r="AL4" s="38"/>
      <c r="AM4" s="46"/>
      <c r="AN4" s="38"/>
      <c r="AO4" s="38"/>
      <c r="AP4" s="38"/>
      <c r="AQ4" s="38"/>
      <c r="AS4" s="46"/>
      <c r="AT4" s="38"/>
      <c r="AU4" s="38"/>
      <c r="AV4" s="38"/>
      <c r="AW4" s="38"/>
      <c r="AY4" s="46"/>
      <c r="AZ4" s="38"/>
      <c r="BA4" s="38"/>
      <c r="BB4" s="38"/>
      <c r="BC4" s="38"/>
      <c r="BE4" s="46"/>
      <c r="BF4" s="38"/>
      <c r="BG4" s="38"/>
      <c r="BH4" s="38"/>
      <c r="BI4" s="38"/>
      <c r="BK4" s="46"/>
      <c r="BL4" s="38"/>
      <c r="BM4" s="38"/>
      <c r="BN4" s="38"/>
      <c r="BO4" s="38"/>
      <c r="BQ4" s="46"/>
      <c r="BR4" s="38"/>
      <c r="BS4" s="38"/>
      <c r="BT4" s="38"/>
      <c r="BU4" s="38"/>
      <c r="BW4" s="46"/>
      <c r="BX4" s="38"/>
      <c r="BY4" s="38"/>
      <c r="BZ4" s="38"/>
      <c r="CA4" s="38"/>
      <c r="CC4" s="46"/>
      <c r="CD4" s="38"/>
      <c r="CE4" s="38"/>
      <c r="CF4" s="38"/>
      <c r="CG4" s="38"/>
      <c r="CI4" s="4" t="s">
        <v>71</v>
      </c>
      <c r="CK4" s="46"/>
      <c r="CL4" s="38"/>
      <c r="CM4" s="38"/>
      <c r="CN4" s="38"/>
      <c r="CO4" s="38"/>
      <c r="CP4" s="38"/>
      <c r="CQ4" s="46"/>
      <c r="CR4" s="38"/>
      <c r="CS4" s="38"/>
      <c r="CT4" s="38"/>
      <c r="CU4" s="38"/>
      <c r="CW4" s="46"/>
      <c r="CX4" s="38"/>
      <c r="CY4" s="38"/>
      <c r="CZ4" s="38"/>
      <c r="DA4" s="38"/>
      <c r="DC4" s="46"/>
      <c r="DD4" s="38"/>
      <c r="DE4" s="38"/>
      <c r="DF4" s="38"/>
      <c r="DG4" s="38"/>
      <c r="DI4" s="46"/>
      <c r="DJ4" s="38"/>
      <c r="DK4" s="38"/>
      <c r="DL4" s="38"/>
      <c r="DM4" s="38"/>
      <c r="DO4" s="46"/>
      <c r="DP4" s="38"/>
      <c r="DQ4" s="38"/>
      <c r="DR4" s="38"/>
      <c r="DS4" s="38"/>
      <c r="DU4" s="46"/>
      <c r="DV4" s="38"/>
      <c r="DW4" s="38"/>
      <c r="DX4" s="38"/>
      <c r="DY4" s="38"/>
      <c r="EA4" s="46"/>
      <c r="EB4" s="38"/>
      <c r="EC4" s="38"/>
      <c r="ED4" s="38"/>
      <c r="EE4" s="38"/>
      <c r="EG4" s="46"/>
      <c r="EH4" s="38"/>
      <c r="EI4" s="38"/>
      <c r="EJ4" s="38"/>
      <c r="EK4" s="38"/>
      <c r="EM4" s="46"/>
      <c r="EN4" s="38"/>
      <c r="EO4" s="38"/>
      <c r="EP4" s="38"/>
      <c r="EQ4" s="38"/>
      <c r="ES4" s="46"/>
      <c r="ET4" s="38"/>
      <c r="EU4" s="38"/>
      <c r="EV4" s="38"/>
      <c r="EW4" s="38"/>
      <c r="EY4" s="46"/>
      <c r="EZ4" s="38"/>
      <c r="FA4" s="38"/>
      <c r="FB4" s="38"/>
      <c r="FC4" s="38"/>
    </row>
    <row r="5" spans="1:160" x14ac:dyDescent="0.35">
      <c r="A5" s="4" t="s">
        <v>35</v>
      </c>
      <c r="B5" s="5"/>
      <c r="C5" s="6">
        <v>4362</v>
      </c>
      <c r="D5" s="6">
        <v>4581</v>
      </c>
      <c r="E5" s="6">
        <v>7190</v>
      </c>
      <c r="F5" s="6">
        <v>8390</v>
      </c>
      <c r="G5" s="6">
        <v>24523</v>
      </c>
      <c r="H5" s="6"/>
      <c r="I5" s="6">
        <v>8378</v>
      </c>
      <c r="J5" s="6">
        <v>9347</v>
      </c>
      <c r="K5" s="6">
        <v>10459</v>
      </c>
      <c r="L5" s="6">
        <v>9844</v>
      </c>
      <c r="M5" s="6">
        <v>38029</v>
      </c>
      <c r="N5" s="6"/>
      <c r="O5" s="7">
        <v>8142</v>
      </c>
      <c r="P5" s="8">
        <v>6274</v>
      </c>
      <c r="Q5" s="8">
        <v>6407</v>
      </c>
      <c r="R5" s="8">
        <v>8075</v>
      </c>
      <c r="S5" s="8">
        <v>28898</v>
      </c>
      <c r="T5" s="25"/>
      <c r="U5" s="7">
        <v>7815</v>
      </c>
      <c r="V5" s="8">
        <v>8437</v>
      </c>
      <c r="W5" s="8">
        <v>9206</v>
      </c>
      <c r="X5" s="8">
        <v>10058</v>
      </c>
      <c r="Y5" s="7">
        <v>35515</v>
      </c>
      <c r="AA5" s="7">
        <f>9021-10</f>
        <v>9011</v>
      </c>
      <c r="AB5" s="8">
        <f>9987-434</f>
        <v>9553</v>
      </c>
      <c r="AC5" s="8">
        <f>11420-447.5</f>
        <v>10972.5</v>
      </c>
      <c r="AD5" s="8">
        <f>14598-692.6</f>
        <v>13905.4</v>
      </c>
      <c r="AE5" s="7">
        <f>45027-1584.5</f>
        <v>43442.5</v>
      </c>
      <c r="AG5" s="7">
        <v>12699</v>
      </c>
      <c r="AH5" s="8">
        <v>13872</v>
      </c>
      <c r="AI5" s="8">
        <v>15499</v>
      </c>
      <c r="AJ5" s="8">
        <v>16192</v>
      </c>
      <c r="AK5" s="7">
        <v>58262</v>
      </c>
      <c r="AL5" s="7"/>
      <c r="AM5" s="8">
        <v>13934</v>
      </c>
      <c r="AN5" s="8">
        <v>14145</v>
      </c>
      <c r="AO5" s="8">
        <v>17160</v>
      </c>
      <c r="AP5" s="8">
        <v>20784</v>
      </c>
      <c r="AQ5" s="7">
        <v>66023</v>
      </c>
      <c r="AS5" s="8">
        <v>19306</v>
      </c>
      <c r="AT5" s="8">
        <v>19955</v>
      </c>
      <c r="AU5" s="8">
        <v>20374</v>
      </c>
      <c r="AV5" s="8">
        <v>17186</v>
      </c>
      <c r="AW5" s="7">
        <v>76820</v>
      </c>
      <c r="AY5" s="8">
        <v>16283</v>
      </c>
      <c r="AZ5" s="8">
        <v>18029</v>
      </c>
      <c r="BA5" s="8">
        <v>21644</v>
      </c>
      <c r="BB5" s="8">
        <v>22561</v>
      </c>
      <c r="BC5" s="7">
        <f>SUM(AY5:BB5)</f>
        <v>78517</v>
      </c>
      <c r="BE5" s="8">
        <v>19227</v>
      </c>
      <c r="BF5" s="8">
        <v>20033</v>
      </c>
      <c r="BG5" s="8">
        <v>20127</v>
      </c>
      <c r="BH5" s="8">
        <v>14005</v>
      </c>
      <c r="BI5" s="7">
        <f>SUM(BE5:BH5)</f>
        <v>73392</v>
      </c>
      <c r="BK5" s="8">
        <v>10208</v>
      </c>
      <c r="BL5" s="8">
        <v>16591</v>
      </c>
      <c r="BM5" s="8">
        <v>20005</v>
      </c>
      <c r="BN5" s="8">
        <v>21131</v>
      </c>
      <c r="BO5" s="7">
        <f>SUM(BK5:BN5)</f>
        <v>67935</v>
      </c>
      <c r="BQ5" s="8">
        <f>22080+1</f>
        <v>22081</v>
      </c>
      <c r="BR5" s="8">
        <v>25700</v>
      </c>
      <c r="BS5" s="8">
        <v>27289</v>
      </c>
      <c r="BT5" s="8">
        <v>26003</v>
      </c>
      <c r="BU5" s="7">
        <f t="shared" ref="BU5:BU9" si="0">SUM(BQ5:BT5)</f>
        <v>101073</v>
      </c>
      <c r="BW5" s="8">
        <v>24812</v>
      </c>
      <c r="BX5" s="8">
        <v>26024</v>
      </c>
      <c r="BY5" s="8">
        <v>26425</v>
      </c>
      <c r="BZ5" s="8">
        <v>25623</v>
      </c>
      <c r="CA5" s="7">
        <f t="shared" ref="CA5:CA9" si="1">SUM(BW5:BZ5)</f>
        <v>102884</v>
      </c>
      <c r="CC5" s="8">
        <v>23596</v>
      </c>
      <c r="CD5" s="8">
        <v>26106</v>
      </c>
      <c r="CE5" s="8">
        <v>27165</v>
      </c>
      <c r="CF5" s="8">
        <v>27697</v>
      </c>
      <c r="CG5" s="7">
        <f>SUM(CC5:CF5)</f>
        <v>104564</v>
      </c>
      <c r="CI5" s="47" t="s">
        <v>59</v>
      </c>
      <c r="CK5" s="51">
        <v>23595</v>
      </c>
      <c r="CL5" s="51">
        <v>26106</v>
      </c>
      <c r="CM5" s="51">
        <v>27164</v>
      </c>
      <c r="CN5" s="51">
        <v>27698</v>
      </c>
      <c r="CO5" s="52">
        <f>SUM(CK5:CN5)</f>
        <v>104563</v>
      </c>
      <c r="CP5" s="52"/>
      <c r="CQ5" s="51">
        <v>24903</v>
      </c>
      <c r="CR5" s="51">
        <v>29021</v>
      </c>
      <c r="CS5" s="51">
        <v>29977</v>
      </c>
      <c r="CT5" s="51">
        <v>28703</v>
      </c>
      <c r="CU5" s="52">
        <f>SUM(CQ5:CT5)</f>
        <v>112604</v>
      </c>
      <c r="CV5" s="53"/>
      <c r="CW5" s="51">
        <v>26722</v>
      </c>
      <c r="CX5" s="51">
        <v>30641</v>
      </c>
      <c r="CY5" s="51">
        <v>32031</v>
      </c>
      <c r="CZ5" s="51">
        <v>31942</v>
      </c>
      <c r="DA5" s="52">
        <f>SUM(CW5:CZ5)</f>
        <v>121336</v>
      </c>
      <c r="DB5" s="53"/>
      <c r="DC5" s="51">
        <v>29321</v>
      </c>
      <c r="DD5" s="51">
        <v>28618</v>
      </c>
      <c r="DE5" s="51">
        <v>29575</v>
      </c>
      <c r="DF5" s="51">
        <v>29093</v>
      </c>
      <c r="DG5" s="52">
        <f>SUM(DC5:DF5)</f>
        <v>116607</v>
      </c>
      <c r="DH5" s="53"/>
      <c r="DI5" s="51">
        <v>28036</v>
      </c>
      <c r="DJ5" s="51">
        <v>30178</v>
      </c>
      <c r="DK5" s="51">
        <v>33449</v>
      </c>
      <c r="DL5" s="51">
        <v>33620</v>
      </c>
      <c r="DM5" s="52">
        <f>SUM(DI5:DL5)</f>
        <v>125283</v>
      </c>
      <c r="DN5" s="53"/>
      <c r="DO5" s="51">
        <v>29806</v>
      </c>
      <c r="DP5" s="51">
        <v>30494</v>
      </c>
      <c r="DQ5" s="51">
        <v>32880</v>
      </c>
      <c r="DR5" s="51">
        <v>33045</v>
      </c>
      <c r="DS5" s="52">
        <f>SUM(DO5:DR5)</f>
        <v>126225</v>
      </c>
      <c r="DT5" s="53"/>
      <c r="DU5" s="52">
        <v>29368</v>
      </c>
      <c r="DV5" s="52">
        <v>44318</v>
      </c>
      <c r="DW5" s="52">
        <v>53473</v>
      </c>
      <c r="DX5" s="51">
        <v>51149</v>
      </c>
      <c r="DY5" s="51">
        <f>SUM(DU5:DX5)</f>
        <v>178308</v>
      </c>
      <c r="DZ5" s="53"/>
      <c r="EA5" s="51">
        <v>43857</v>
      </c>
      <c r="EB5" s="52">
        <v>47602</v>
      </c>
      <c r="EC5" s="52">
        <v>53804</v>
      </c>
      <c r="ED5" s="52">
        <v>53653</v>
      </c>
      <c r="EE5" s="52">
        <f>SUM(EA5:ED5)</f>
        <v>198916</v>
      </c>
      <c r="EF5" s="53"/>
      <c r="EG5" s="52">
        <v>51613</v>
      </c>
      <c r="EH5" s="52">
        <v>53622</v>
      </c>
      <c r="EI5" s="52">
        <v>56172</v>
      </c>
      <c r="EJ5" s="52">
        <v>57260</v>
      </c>
      <c r="EK5" s="52">
        <f>SUM(EG5:EJ5)</f>
        <v>218667</v>
      </c>
      <c r="EL5" s="53"/>
      <c r="EM5" s="52">
        <v>59033</v>
      </c>
      <c r="EN5" s="52">
        <v>64149</v>
      </c>
      <c r="EO5" s="52">
        <v>73996</v>
      </c>
      <c r="EP5" s="52">
        <v>75366</v>
      </c>
      <c r="EQ5" s="52">
        <f>SUM(EM5:EP5)</f>
        <v>272544</v>
      </c>
      <c r="ER5" s="53"/>
      <c r="ES5" s="52">
        <v>68383</v>
      </c>
      <c r="ET5" s="52">
        <v>78394</v>
      </c>
      <c r="EU5" s="52">
        <v>80541</v>
      </c>
      <c r="EV5" s="52">
        <v>76630</v>
      </c>
      <c r="EW5" s="52">
        <f>SUM(ES5:EV5)</f>
        <v>303948</v>
      </c>
      <c r="EX5" s="53"/>
      <c r="EY5" s="52">
        <v>60029</v>
      </c>
      <c r="EZ5" s="52">
        <v>61846</v>
      </c>
      <c r="FA5" s="52">
        <v>68709</v>
      </c>
      <c r="FB5" s="52">
        <v>66221</v>
      </c>
      <c r="FC5" s="52">
        <f>SUM(EY5:FB5)</f>
        <v>256805</v>
      </c>
    </row>
    <row r="6" spans="1:160" x14ac:dyDescent="0.35">
      <c r="A6" s="4" t="s">
        <v>8</v>
      </c>
      <c r="B6" s="5"/>
      <c r="C6" s="6">
        <v>1341</v>
      </c>
      <c r="D6" s="6">
        <v>1432</v>
      </c>
      <c r="E6" s="6">
        <v>2183</v>
      </c>
      <c r="F6" s="6">
        <v>2838</v>
      </c>
      <c r="G6" s="6">
        <v>7793</v>
      </c>
      <c r="H6" s="6"/>
      <c r="I6" s="6">
        <v>2776</v>
      </c>
      <c r="J6" s="6">
        <v>3013</v>
      </c>
      <c r="K6" s="6">
        <v>3440</v>
      </c>
      <c r="L6" s="6">
        <v>3539</v>
      </c>
      <c r="M6" s="6">
        <v>12768</v>
      </c>
      <c r="N6" s="6"/>
      <c r="O6" s="7">
        <v>3106</v>
      </c>
      <c r="P6" s="8">
        <v>2204</v>
      </c>
      <c r="Q6" s="8">
        <v>1970</v>
      </c>
      <c r="R6" s="8">
        <v>2179</v>
      </c>
      <c r="S6" s="8">
        <v>9459</v>
      </c>
      <c r="T6" s="25"/>
      <c r="U6" s="7">
        <v>2227</v>
      </c>
      <c r="V6" s="8">
        <v>2390</v>
      </c>
      <c r="W6" s="8">
        <v>2655</v>
      </c>
      <c r="X6" s="8">
        <v>2788</v>
      </c>
      <c r="Y6" s="7">
        <v>10061</v>
      </c>
      <c r="AA6" s="7">
        <v>2535</v>
      </c>
      <c r="AB6" s="8">
        <v>2752</v>
      </c>
      <c r="AC6" s="8">
        <v>3066</v>
      </c>
      <c r="AD6" s="8">
        <v>3790</v>
      </c>
      <c r="AE6" s="7">
        <v>12142</v>
      </c>
      <c r="AG6" s="7">
        <v>3419</v>
      </c>
      <c r="AH6" s="8">
        <v>4102</v>
      </c>
      <c r="AI6" s="8">
        <v>4596</v>
      </c>
      <c r="AJ6" s="8">
        <v>4357</v>
      </c>
      <c r="AK6" s="7">
        <f>SUM(AG6:AJ6)</f>
        <v>16474</v>
      </c>
      <c r="AL6" s="7"/>
      <c r="AM6" s="8">
        <v>3693</v>
      </c>
      <c r="AN6" s="8">
        <v>3752</v>
      </c>
      <c r="AO6" s="8">
        <v>4410</v>
      </c>
      <c r="AP6" s="8">
        <v>5267</v>
      </c>
      <c r="AQ6" s="7">
        <f>SUM(AM6:AP6)</f>
        <v>17122</v>
      </c>
      <c r="AS6" s="8">
        <v>5123</v>
      </c>
      <c r="AT6" s="8">
        <v>5700</v>
      </c>
      <c r="AU6" s="8">
        <v>5810</v>
      </c>
      <c r="AV6" s="8">
        <v>4797</v>
      </c>
      <c r="AW6" s="7">
        <v>21430</v>
      </c>
      <c r="AY6" s="8">
        <v>4324</v>
      </c>
      <c r="AZ6" s="8">
        <v>4724</v>
      </c>
      <c r="BA6" s="8">
        <v>5282</v>
      </c>
      <c r="BB6" s="8">
        <v>5676</v>
      </c>
      <c r="BC6" s="7">
        <f>SUM(AY6:BB6)+1</f>
        <v>20007</v>
      </c>
      <c r="BE6" s="8">
        <v>4895</v>
      </c>
      <c r="BF6" s="8">
        <v>5102</v>
      </c>
      <c r="BG6" s="8">
        <v>5195</v>
      </c>
      <c r="BH6" s="8">
        <v>3830</v>
      </c>
      <c r="BI6" s="7">
        <f>SUM(BE6:BH6)</f>
        <v>19022</v>
      </c>
      <c r="BK6" s="8">
        <v>2768</v>
      </c>
      <c r="BL6" s="8">
        <v>3877</v>
      </c>
      <c r="BM6" s="8">
        <v>4588</v>
      </c>
      <c r="BN6" s="8">
        <v>4563</v>
      </c>
      <c r="BO6" s="7">
        <f t="shared" ref="BO6:BO44" si="2">SUM(BK6:BN6)</f>
        <v>15796</v>
      </c>
      <c r="BQ6" s="8">
        <v>4662</v>
      </c>
      <c r="BR6" s="8">
        <v>5288</v>
      </c>
      <c r="BS6" s="8">
        <v>6017</v>
      </c>
      <c r="BT6" s="8">
        <v>5989</v>
      </c>
      <c r="BU6" s="7">
        <f t="shared" si="0"/>
        <v>21956</v>
      </c>
      <c r="BW6" s="8">
        <v>5339</v>
      </c>
      <c r="BX6" s="8">
        <v>5492</v>
      </c>
      <c r="BY6" s="8">
        <v>5498</v>
      </c>
      <c r="BZ6" s="8">
        <v>5603</v>
      </c>
      <c r="CA6" s="7">
        <f t="shared" si="1"/>
        <v>21932</v>
      </c>
      <c r="CC6" s="8">
        <v>5077</v>
      </c>
      <c r="CD6" s="8">
        <v>5633</v>
      </c>
      <c r="CE6" s="8">
        <v>5911</v>
      </c>
      <c r="CF6" s="8">
        <v>6036</v>
      </c>
      <c r="CG6" s="7">
        <f>SUM(CC6:CF6)</f>
        <v>22657</v>
      </c>
      <c r="CI6" s="47" t="s">
        <v>60</v>
      </c>
      <c r="CK6" s="51">
        <v>5077</v>
      </c>
      <c r="CL6" s="51">
        <v>5633</v>
      </c>
      <c r="CM6" s="51">
        <v>5911</v>
      </c>
      <c r="CN6" s="51">
        <v>6036</v>
      </c>
      <c r="CO6" s="52">
        <f>SUM(CK6:CN6)</f>
        <v>22657</v>
      </c>
      <c r="CP6" s="52"/>
      <c r="CQ6" s="51">
        <v>5723</v>
      </c>
      <c r="CR6" s="51">
        <v>6505</v>
      </c>
      <c r="CS6" s="51">
        <v>6279</v>
      </c>
      <c r="CT6" s="51">
        <v>6225</v>
      </c>
      <c r="CU6" s="52">
        <f>SUM(CQ6:CT6)</f>
        <v>24732</v>
      </c>
      <c r="CV6" s="53"/>
      <c r="CW6" s="51">
        <v>5785</v>
      </c>
      <c r="CX6" s="51">
        <v>6600</v>
      </c>
      <c r="CY6" s="51">
        <v>6827</v>
      </c>
      <c r="CZ6" s="51">
        <v>6663</v>
      </c>
      <c r="DA6" s="52">
        <f>SUM(CW6:CZ6)</f>
        <v>25875</v>
      </c>
      <c r="DB6" s="53"/>
      <c r="DC6" s="51">
        <v>6180</v>
      </c>
      <c r="DD6" s="51">
        <v>6231</v>
      </c>
      <c r="DE6" s="51">
        <v>6426</v>
      </c>
      <c r="DF6" s="51">
        <v>6356</v>
      </c>
      <c r="DG6" s="52">
        <f>SUM(DC6:DF6)-1</f>
        <v>25192</v>
      </c>
      <c r="DH6" s="53"/>
      <c r="DI6" s="51">
        <v>5995</v>
      </c>
      <c r="DJ6" s="51">
        <v>6503</v>
      </c>
      <c r="DK6" s="51">
        <v>7231</v>
      </c>
      <c r="DL6" s="51">
        <v>7303</v>
      </c>
      <c r="DM6" s="52">
        <f>SUM(DI6:DL6)</f>
        <v>27032</v>
      </c>
      <c r="DN6" s="53"/>
      <c r="DO6" s="51">
        <v>6365</v>
      </c>
      <c r="DP6" s="51">
        <v>6350</v>
      </c>
      <c r="DQ6" s="51">
        <v>6889</v>
      </c>
      <c r="DR6" s="51">
        <v>6553</v>
      </c>
      <c r="DS6" s="52">
        <f>SUM(DO6:DR6)</f>
        <v>26157</v>
      </c>
      <c r="DT6" s="53"/>
      <c r="DU6" s="52">
        <v>5679</v>
      </c>
      <c r="DV6" s="52">
        <v>8467</v>
      </c>
      <c r="DW6" s="52">
        <v>10838</v>
      </c>
      <c r="DX6" s="51">
        <v>10919</v>
      </c>
      <c r="DY6" s="51">
        <f t="shared" ref="DY6:DY42" si="3">SUM(DU6:DX6)</f>
        <v>35903</v>
      </c>
      <c r="DZ6" s="53"/>
      <c r="EA6" s="51">
        <v>8951</v>
      </c>
      <c r="EB6" s="52">
        <v>10285</v>
      </c>
      <c r="EC6" s="52">
        <v>11493</v>
      </c>
      <c r="ED6" s="52">
        <v>11930</v>
      </c>
      <c r="EE6" s="52">
        <f t="shared" ref="EE6:EE42" si="4">SUM(EA6:ED6)</f>
        <v>42659</v>
      </c>
      <c r="EF6" s="53"/>
      <c r="EG6" s="52">
        <v>11563</v>
      </c>
      <c r="EH6" s="52">
        <v>12690</v>
      </c>
      <c r="EI6" s="52">
        <v>12351</v>
      </c>
      <c r="EJ6" s="52">
        <v>10667</v>
      </c>
      <c r="EK6" s="52">
        <f t="shared" ref="EK6:EK8" si="5">SUM(EG6:EJ6)</f>
        <v>47271</v>
      </c>
      <c r="EL6" s="53"/>
      <c r="EM6" s="52">
        <v>11130</v>
      </c>
      <c r="EN6" s="52">
        <v>11676</v>
      </c>
      <c r="EO6" s="52">
        <v>13416</v>
      </c>
      <c r="EP6" s="52">
        <v>13756</v>
      </c>
      <c r="EQ6" s="52">
        <f>SUM(EM6:EP6)+1</f>
        <v>49979</v>
      </c>
      <c r="ER6" s="53"/>
      <c r="ES6" s="52">
        <v>12583</v>
      </c>
      <c r="ET6" s="52">
        <v>13760</v>
      </c>
      <c r="EU6" s="52">
        <v>14942</v>
      </c>
      <c r="EV6" s="52">
        <v>14676</v>
      </c>
      <c r="EW6" s="52">
        <f>SUM(ES6:EV6)-1</f>
        <v>55960</v>
      </c>
      <c r="EX6" s="53"/>
      <c r="EY6" s="52">
        <v>11407</v>
      </c>
      <c r="EZ6" s="52">
        <v>12292</v>
      </c>
      <c r="FA6" s="52">
        <v>12819</v>
      </c>
      <c r="FB6" s="52">
        <v>13363</v>
      </c>
      <c r="FC6" s="52">
        <f>SUM(EY6:FB6)</f>
        <v>49881</v>
      </c>
    </row>
    <row r="7" spans="1:160" x14ac:dyDescent="0.35">
      <c r="A7" s="4" t="s">
        <v>51</v>
      </c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8"/>
      <c r="Q7" s="8"/>
      <c r="R7" s="8"/>
      <c r="S7" s="8"/>
      <c r="T7" s="25"/>
      <c r="U7" s="7"/>
      <c r="V7" s="8"/>
      <c r="W7" s="8"/>
      <c r="X7" s="8"/>
      <c r="Y7" s="7"/>
      <c r="AA7" s="7"/>
      <c r="AB7" s="8"/>
      <c r="AC7" s="8"/>
      <c r="AD7" s="8"/>
      <c r="AE7" s="7"/>
      <c r="AG7" s="7"/>
      <c r="AH7" s="8"/>
      <c r="AI7" s="8"/>
      <c r="AJ7" s="8"/>
      <c r="AK7" s="7"/>
      <c r="AL7" s="7"/>
      <c r="AM7" s="8"/>
      <c r="AN7" s="8"/>
      <c r="AO7" s="8"/>
      <c r="AP7" s="8"/>
      <c r="AQ7" s="7"/>
      <c r="AS7" s="8"/>
      <c r="AT7" s="8"/>
      <c r="AU7" s="8"/>
      <c r="AV7" s="8"/>
      <c r="AW7" s="7"/>
      <c r="AY7" s="8"/>
      <c r="AZ7" s="8"/>
      <c r="BA7" s="8"/>
      <c r="BB7" s="8"/>
      <c r="BC7" s="7"/>
      <c r="BE7" s="8"/>
      <c r="BF7" s="8"/>
      <c r="BG7" s="8"/>
      <c r="BH7" s="8"/>
      <c r="BI7" s="7"/>
      <c r="BK7" s="8"/>
      <c r="BL7" s="8"/>
      <c r="BM7" s="8"/>
      <c r="BN7" s="8"/>
      <c r="BO7" s="7"/>
      <c r="BQ7" s="8">
        <f>10138+1</f>
        <v>10139</v>
      </c>
      <c r="BR7" s="8">
        <v>14726</v>
      </c>
      <c r="BS7" s="8">
        <v>17486</v>
      </c>
      <c r="BT7" s="8">
        <v>17226</v>
      </c>
      <c r="BU7" s="7">
        <f t="shared" si="0"/>
        <v>59577</v>
      </c>
      <c r="BW7" s="8">
        <v>15095</v>
      </c>
      <c r="BX7" s="8">
        <v>13986</v>
      </c>
      <c r="BY7" s="8">
        <v>14116</v>
      </c>
      <c r="BZ7" s="8">
        <v>14447</v>
      </c>
      <c r="CA7" s="7">
        <f t="shared" si="1"/>
        <v>57644</v>
      </c>
      <c r="CC7" s="8">
        <v>13824</v>
      </c>
      <c r="CD7" s="8">
        <v>13400</v>
      </c>
      <c r="CE7" s="8">
        <v>15116</v>
      </c>
      <c r="CF7" s="8">
        <v>20141</v>
      </c>
      <c r="CG7" s="7">
        <f>SUM(CC7:CF7)</f>
        <v>62481</v>
      </c>
      <c r="CI7" s="47" t="s">
        <v>51</v>
      </c>
      <c r="CK7" s="51">
        <v>13825</v>
      </c>
      <c r="CL7" s="51">
        <v>13400</v>
      </c>
      <c r="CM7" s="51">
        <v>15117</v>
      </c>
      <c r="CN7" s="51">
        <v>20141</v>
      </c>
      <c r="CO7" s="52">
        <f>SUM(CK7:CN7)</f>
        <v>62483</v>
      </c>
      <c r="CP7" s="52"/>
      <c r="CQ7" s="51">
        <v>16383</v>
      </c>
      <c r="CR7" s="51">
        <v>14186</v>
      </c>
      <c r="CS7" s="51">
        <v>19551</v>
      </c>
      <c r="CT7" s="51">
        <v>28411</v>
      </c>
      <c r="CU7" s="52">
        <f>SUM(CQ7:CT7)</f>
        <v>78531</v>
      </c>
      <c r="CV7" s="53"/>
      <c r="CW7" s="51">
        <v>21365</v>
      </c>
      <c r="CX7" s="51">
        <v>20501</v>
      </c>
      <c r="CY7" s="51">
        <v>26741</v>
      </c>
      <c r="CZ7" s="51">
        <v>37178</v>
      </c>
      <c r="DA7" s="52">
        <f>SUM(CW7:CZ7)</f>
        <v>105785</v>
      </c>
      <c r="DB7" s="53"/>
      <c r="DC7" s="51">
        <v>28300</v>
      </c>
      <c r="DD7" s="51">
        <v>34534</v>
      </c>
      <c r="DE7" s="51">
        <v>36107</v>
      </c>
      <c r="DF7" s="51">
        <v>39301</v>
      </c>
      <c r="DG7" s="52">
        <f>SUM(DC7:DF7)</f>
        <v>138242</v>
      </c>
      <c r="DH7" s="53"/>
      <c r="DI7" s="51">
        <v>24749</v>
      </c>
      <c r="DJ7" s="51">
        <v>24845</v>
      </c>
      <c r="DK7" s="51">
        <v>31174</v>
      </c>
      <c r="DL7" s="51">
        <v>34627</v>
      </c>
      <c r="DM7" s="52">
        <f>SUM(DI7:DL7)</f>
        <v>115395</v>
      </c>
      <c r="DN7" s="53"/>
      <c r="DO7" s="51">
        <v>29355</v>
      </c>
      <c r="DP7" s="51">
        <v>28210</v>
      </c>
      <c r="DQ7" s="51">
        <v>33098</v>
      </c>
      <c r="DR7" s="51">
        <v>43285</v>
      </c>
      <c r="DS7" s="52">
        <f>SUM(DO7:DR7)</f>
        <v>133948</v>
      </c>
      <c r="DT7" s="53"/>
      <c r="DU7" s="52">
        <v>28686</v>
      </c>
      <c r="DV7" s="52">
        <v>30472</v>
      </c>
      <c r="DW7" s="52">
        <v>41996</v>
      </c>
      <c r="DX7" s="51">
        <v>50736</v>
      </c>
      <c r="DY7" s="51">
        <f t="shared" si="3"/>
        <v>151890</v>
      </c>
      <c r="DZ7" s="53"/>
      <c r="EA7" s="51">
        <v>34947</v>
      </c>
      <c r="EB7" s="52">
        <v>31524</v>
      </c>
      <c r="EC7" s="52">
        <v>50584</v>
      </c>
      <c r="ED7" s="52">
        <v>48734</v>
      </c>
      <c r="EE7" s="52">
        <f t="shared" si="4"/>
        <v>165789</v>
      </c>
      <c r="EF7" s="53"/>
      <c r="EG7" s="52">
        <v>32721</v>
      </c>
      <c r="EH7" s="52">
        <v>39703</v>
      </c>
      <c r="EI7" s="52">
        <v>53126</v>
      </c>
      <c r="EJ7" s="52">
        <v>79141</v>
      </c>
      <c r="EK7" s="52">
        <f t="shared" si="5"/>
        <v>204691</v>
      </c>
      <c r="EL7" s="53"/>
      <c r="EM7" s="52">
        <v>47684</v>
      </c>
      <c r="EN7" s="52">
        <v>49147</v>
      </c>
      <c r="EO7" s="52">
        <v>61116</v>
      </c>
      <c r="EP7" s="52">
        <v>81541</v>
      </c>
      <c r="EQ7" s="52">
        <f t="shared" ref="EQ7" si="6">SUM(EM7:EP7)</f>
        <v>239488</v>
      </c>
      <c r="ER7" s="53"/>
      <c r="ES7" s="52">
        <v>61163</v>
      </c>
      <c r="ET7" s="52">
        <v>66213</v>
      </c>
      <c r="EU7" s="52">
        <v>90660</v>
      </c>
      <c r="EV7" s="52">
        <v>83931</v>
      </c>
      <c r="EW7" s="52">
        <f t="shared" ref="EW7" si="7">SUM(ES7:EV7)</f>
        <v>301967</v>
      </c>
      <c r="EX7" s="53"/>
      <c r="EY7" s="52">
        <v>57731</v>
      </c>
      <c r="EZ7" s="52">
        <v>60384</v>
      </c>
      <c r="FA7" s="52">
        <v>70948</v>
      </c>
      <c r="FB7" s="52">
        <v>79155</v>
      </c>
      <c r="FC7" s="52">
        <f t="shared" ref="FC7" si="8">SUM(EY7:FB7)</f>
        <v>268218</v>
      </c>
    </row>
    <row r="8" spans="1:160" x14ac:dyDescent="0.35">
      <c r="A8" s="4" t="s">
        <v>9</v>
      </c>
      <c r="B8" s="5"/>
      <c r="C8" s="26"/>
      <c r="D8" s="26"/>
      <c r="E8" s="26"/>
      <c r="F8" s="26"/>
      <c r="G8" s="26"/>
      <c r="H8" s="6"/>
      <c r="I8" s="26"/>
      <c r="J8" s="26"/>
      <c r="K8" s="26"/>
      <c r="L8" s="26"/>
      <c r="M8" s="26"/>
      <c r="N8" s="6"/>
      <c r="O8" s="9"/>
      <c r="P8" s="10"/>
      <c r="Q8" s="10"/>
      <c r="R8" s="10"/>
      <c r="S8" s="10"/>
      <c r="T8" s="25"/>
      <c r="U8" s="9"/>
      <c r="V8" s="10"/>
      <c r="W8" s="10"/>
      <c r="X8" s="10"/>
      <c r="Y8" s="9"/>
      <c r="AA8" s="9"/>
      <c r="AB8" s="10"/>
      <c r="AC8" s="10"/>
      <c r="AD8" s="10"/>
      <c r="AE8" s="9"/>
      <c r="AG8" s="9"/>
      <c r="AH8" s="10"/>
      <c r="AI8" s="10"/>
      <c r="AJ8" s="10"/>
      <c r="AK8" s="9"/>
      <c r="AL8" s="7"/>
      <c r="AM8" s="10"/>
      <c r="AN8" s="10"/>
      <c r="AO8" s="10"/>
      <c r="AP8" s="10"/>
      <c r="AQ8" s="9"/>
      <c r="AS8" s="10"/>
      <c r="AT8" s="10"/>
      <c r="AU8" s="10"/>
      <c r="AV8" s="10"/>
      <c r="AW8" s="9"/>
      <c r="AY8" s="10"/>
      <c r="AZ8" s="10"/>
      <c r="BA8" s="10"/>
      <c r="BB8" s="10"/>
      <c r="BC8" s="9"/>
      <c r="BE8" s="10"/>
      <c r="BF8" s="10"/>
      <c r="BG8" s="10"/>
      <c r="BH8" s="10"/>
      <c r="BI8" s="9"/>
      <c r="BK8" s="10"/>
      <c r="BL8" s="10"/>
      <c r="BM8" s="10"/>
      <c r="BN8" s="10"/>
      <c r="BO8" s="9"/>
      <c r="BQ8" s="10"/>
      <c r="BR8" s="10"/>
      <c r="BS8" s="10"/>
      <c r="BT8" s="10">
        <v>3482</v>
      </c>
      <c r="BU8" s="9">
        <f t="shared" si="0"/>
        <v>3482</v>
      </c>
      <c r="BW8" s="10">
        <v>71</v>
      </c>
      <c r="BX8" s="10">
        <v>75</v>
      </c>
      <c r="BY8" s="10">
        <v>14</v>
      </c>
      <c r="BZ8" s="10">
        <v>49</v>
      </c>
      <c r="CA8" s="9">
        <f t="shared" si="1"/>
        <v>209</v>
      </c>
      <c r="CC8" s="10">
        <v>51</v>
      </c>
      <c r="CD8" s="10">
        <v>0</v>
      </c>
      <c r="CE8" s="10"/>
      <c r="CF8" s="10">
        <v>1484</v>
      </c>
      <c r="CG8" s="9">
        <f>SUM(CC8:CF8)</f>
        <v>1535</v>
      </c>
      <c r="CI8" s="47" t="s">
        <v>9</v>
      </c>
      <c r="CK8" s="54">
        <v>604</v>
      </c>
      <c r="CL8" s="54">
        <v>733</v>
      </c>
      <c r="CM8" s="54">
        <v>799</v>
      </c>
      <c r="CN8" s="54">
        <v>2133</v>
      </c>
      <c r="CO8" s="55">
        <f>SUM(CK8:CN8)</f>
        <v>4269</v>
      </c>
      <c r="CP8" s="52"/>
      <c r="CQ8" s="54">
        <v>1181</v>
      </c>
      <c r="CR8" s="54">
        <v>1048</v>
      </c>
      <c r="CS8" s="54">
        <v>941</v>
      </c>
      <c r="CT8" s="54">
        <v>825</v>
      </c>
      <c r="CU8" s="55">
        <f>SUM(CQ8:CT8)</f>
        <v>3995</v>
      </c>
      <c r="CV8" s="53"/>
      <c r="CW8" s="54">
        <v>828</v>
      </c>
      <c r="CX8" s="54">
        <v>873</v>
      </c>
      <c r="CY8" s="54">
        <v>1033</v>
      </c>
      <c r="CZ8" s="54">
        <v>861</v>
      </c>
      <c r="DA8" s="55">
        <f>SUM(CW8:CZ8)</f>
        <v>3595</v>
      </c>
      <c r="DB8" s="53"/>
      <c r="DC8" s="54">
        <v>861</v>
      </c>
      <c r="DD8" s="54">
        <v>839</v>
      </c>
      <c r="DE8" s="54">
        <v>762</v>
      </c>
      <c r="DF8" s="54">
        <v>798</v>
      </c>
      <c r="DG8" s="55">
        <f>SUM(DC8:DF8)+1</f>
        <v>3261</v>
      </c>
      <c r="DH8" s="53"/>
      <c r="DI8" s="54">
        <v>3591</v>
      </c>
      <c r="DJ8" s="54">
        <v>1075</v>
      </c>
      <c r="DK8" s="54">
        <v>930</v>
      </c>
      <c r="DL8" s="54">
        <v>1578</v>
      </c>
      <c r="DM8" s="55">
        <f>SUM(DI8:DL8)</f>
        <v>7174</v>
      </c>
      <c r="DN8" s="53"/>
      <c r="DO8" s="54">
        <v>1025</v>
      </c>
      <c r="DP8" s="54">
        <v>972</v>
      </c>
      <c r="DQ8" s="54">
        <v>1011</v>
      </c>
      <c r="DR8" s="54">
        <v>1103</v>
      </c>
      <c r="DS8" s="55">
        <f>SUM(DO8:DR8)</f>
        <v>4111</v>
      </c>
      <c r="DT8" s="53"/>
      <c r="DU8" s="55">
        <v>1233</v>
      </c>
      <c r="DV8" s="54">
        <v>1244</v>
      </c>
      <c r="DW8" s="54">
        <v>1290</v>
      </c>
      <c r="DX8" s="54">
        <v>1224</v>
      </c>
      <c r="DY8" s="54">
        <f t="shared" si="3"/>
        <v>4991</v>
      </c>
      <c r="DZ8" s="53"/>
      <c r="EA8" s="54">
        <v>1106</v>
      </c>
      <c r="EB8" s="54">
        <v>1330</v>
      </c>
      <c r="EC8" s="54">
        <v>1676</v>
      </c>
      <c r="ED8" s="54">
        <v>1706</v>
      </c>
      <c r="EE8" s="54">
        <f t="shared" si="4"/>
        <v>5818</v>
      </c>
      <c r="EF8" s="53"/>
      <c r="EG8" s="54">
        <v>1460</v>
      </c>
      <c r="EH8" s="54">
        <v>1534</v>
      </c>
      <c r="EI8" s="54">
        <v>1546</v>
      </c>
      <c r="EJ8" s="54">
        <v>1809</v>
      </c>
      <c r="EK8" s="54">
        <f t="shared" si="5"/>
        <v>6349</v>
      </c>
      <c r="EL8" s="53"/>
      <c r="EM8" s="54">
        <v>1623</v>
      </c>
      <c r="EN8" s="54">
        <v>1954</v>
      </c>
      <c r="EO8" s="54">
        <v>2137</v>
      </c>
      <c r="EP8" s="54">
        <v>2273</v>
      </c>
      <c r="EQ8" s="54">
        <f>SUM(EM8:EP8)-1</f>
        <v>7986</v>
      </c>
      <c r="ER8" s="53"/>
      <c r="ES8" s="54">
        <v>2262</v>
      </c>
      <c r="ET8" s="54">
        <v>2072</v>
      </c>
      <c r="EU8" s="54">
        <v>2483</v>
      </c>
      <c r="EV8" s="54">
        <v>2180</v>
      </c>
      <c r="EW8" s="54">
        <f>SUM(ES8:EV8)+1</f>
        <v>8998</v>
      </c>
      <c r="EX8" s="53"/>
      <c r="EY8" s="54">
        <v>1724</v>
      </c>
      <c r="EZ8" s="54">
        <v>1753</v>
      </c>
      <c r="FA8" s="54">
        <v>1691</v>
      </c>
      <c r="FB8" s="54">
        <v>1842</v>
      </c>
      <c r="FC8" s="54">
        <f>SUM(EY8:FB8)</f>
        <v>7010</v>
      </c>
    </row>
    <row r="9" spans="1:160" x14ac:dyDescent="0.35">
      <c r="A9" s="4" t="s">
        <v>10</v>
      </c>
      <c r="B9" s="5"/>
      <c r="C9" s="6">
        <v>5796</v>
      </c>
      <c r="D9" s="6">
        <v>6118</v>
      </c>
      <c r="E9" s="6">
        <v>9384</v>
      </c>
      <c r="F9" s="6">
        <v>11311</v>
      </c>
      <c r="G9" s="6">
        <v>32610</v>
      </c>
      <c r="H9" s="6"/>
      <c r="I9" s="6">
        <v>11162</v>
      </c>
      <c r="J9" s="6">
        <v>12436</v>
      </c>
      <c r="K9" s="6">
        <v>13904</v>
      </c>
      <c r="L9" s="6">
        <v>13392</v>
      </c>
      <c r="M9" s="6">
        <v>50893</v>
      </c>
      <c r="N9" s="6"/>
      <c r="O9" s="11">
        <v>11250</v>
      </c>
      <c r="P9" s="12">
        <v>8483</v>
      </c>
      <c r="Q9" s="12">
        <v>8381</v>
      </c>
      <c r="R9" s="12">
        <v>10255</v>
      </c>
      <c r="S9" s="8">
        <v>38368</v>
      </c>
      <c r="T9" s="25"/>
      <c r="U9" s="11">
        <v>10044</v>
      </c>
      <c r="V9" s="12">
        <v>10828</v>
      </c>
      <c r="W9" s="12">
        <v>11861</v>
      </c>
      <c r="X9" s="12">
        <v>12854</v>
      </c>
      <c r="Y9" s="11">
        <v>45587</v>
      </c>
      <c r="AA9" s="11">
        <f>SUM(AA5:AA8)</f>
        <v>11546</v>
      </c>
      <c r="AB9" s="11">
        <f>SUM(AB5:AB8)</f>
        <v>12305</v>
      </c>
      <c r="AC9" s="11">
        <f>SUM(AC5:AC8)</f>
        <v>14038.5</v>
      </c>
      <c r="AD9" s="11">
        <f>SUM(AD5:AD8)</f>
        <v>17695.400000000001</v>
      </c>
      <c r="AE9" s="11">
        <f>SUM(AE5:AE8)</f>
        <v>55584.5</v>
      </c>
      <c r="AG9" s="12">
        <f>SUM(AG5:AG8)</f>
        <v>16118</v>
      </c>
      <c r="AH9" s="12">
        <f>SUM(AH5:AH8)</f>
        <v>17974</v>
      </c>
      <c r="AI9" s="12">
        <f>SUM(AI5:AI8)</f>
        <v>20095</v>
      </c>
      <c r="AJ9" s="12">
        <f>SUM(AJ5:AJ8)</f>
        <v>20549</v>
      </c>
      <c r="AK9" s="12">
        <f>SUM(AK5:AK8)</f>
        <v>74736</v>
      </c>
      <c r="AL9" s="12"/>
      <c r="AM9" s="12">
        <f>SUM(AM5:AM8)</f>
        <v>17627</v>
      </c>
      <c r="AN9" s="12">
        <f>SUM(AN5:AN8)</f>
        <v>17897</v>
      </c>
      <c r="AO9" s="12">
        <f>SUM(AO5:AO8)</f>
        <v>21570</v>
      </c>
      <c r="AP9" s="12">
        <f>SUM(AP5:AP8)</f>
        <v>26051</v>
      </c>
      <c r="AQ9" s="12">
        <f>SUM(AM9:AP9)</f>
        <v>83145</v>
      </c>
      <c r="AS9" s="12">
        <f>SUM(AS5:AS8)</f>
        <v>24429</v>
      </c>
      <c r="AT9" s="12">
        <f>SUM(AT5:AT8)</f>
        <v>25655</v>
      </c>
      <c r="AU9" s="12">
        <f>SUM(AU5:AU8)</f>
        <v>26184</v>
      </c>
      <c r="AV9" s="12">
        <f>SUM(AV5:AV8)</f>
        <v>21983</v>
      </c>
      <c r="AW9" s="12">
        <f>SUM(AW5:AW8)</f>
        <v>98250</v>
      </c>
      <c r="AY9" s="12">
        <f>SUM(AY5:AY8)</f>
        <v>20607</v>
      </c>
      <c r="AZ9" s="12">
        <f>SUM(AZ5:AZ8)</f>
        <v>22753</v>
      </c>
      <c r="BA9" s="12">
        <f>SUM(BA5:BA8)</f>
        <v>26926</v>
      </c>
      <c r="BB9" s="12">
        <f>SUM(BB5:BB8)</f>
        <v>28237</v>
      </c>
      <c r="BC9" s="12">
        <f>SUM(BC5:BC8)</f>
        <v>98524</v>
      </c>
      <c r="BE9" s="12">
        <f>SUM(BE5:BE8)</f>
        <v>24122</v>
      </c>
      <c r="BF9" s="12">
        <f>SUM(BF5:BF8)</f>
        <v>25135</v>
      </c>
      <c r="BG9" s="12">
        <f>SUM(BG5:BG8)</f>
        <v>25322</v>
      </c>
      <c r="BH9" s="12">
        <f>SUM(BH5:BH8)</f>
        <v>17835</v>
      </c>
      <c r="BI9" s="12">
        <f>SUM(BI5:BI8)</f>
        <v>92414</v>
      </c>
      <c r="BK9" s="12">
        <f>SUM(BK5:BK8)</f>
        <v>12976</v>
      </c>
      <c r="BL9" s="12">
        <f>SUM(BL5:BL8)</f>
        <v>20468</v>
      </c>
      <c r="BM9" s="12">
        <f>SUM(BM5:BM8)</f>
        <v>24593</v>
      </c>
      <c r="BN9" s="12">
        <f>SUM(BN5:BN8)</f>
        <v>25694</v>
      </c>
      <c r="BO9" s="12">
        <f>SUM(BK9:BN9)-1</f>
        <v>83730</v>
      </c>
      <c r="BQ9" s="12">
        <f>SUM(BQ5:BQ8)</f>
        <v>36882</v>
      </c>
      <c r="BR9" s="12">
        <v>46416</v>
      </c>
      <c r="BS9" s="12">
        <f>SUM(BS5:BS8)</f>
        <v>50792</v>
      </c>
      <c r="BT9" s="12">
        <f>SUM(BT5:BT8)</f>
        <v>52700</v>
      </c>
      <c r="BU9" s="12">
        <f t="shared" si="0"/>
        <v>186790</v>
      </c>
      <c r="BW9" s="12">
        <f>SUM(BW5:BW8)</f>
        <v>45317</v>
      </c>
      <c r="BX9" s="12">
        <f>SUM(BX5:BX8)</f>
        <v>45577</v>
      </c>
      <c r="BY9" s="12">
        <f>SUM(BY5:BY8)</f>
        <v>46053</v>
      </c>
      <c r="BZ9" s="12">
        <f>SUM(BZ5:BZ8)</f>
        <v>45722</v>
      </c>
      <c r="CA9" s="12">
        <f t="shared" si="1"/>
        <v>182669</v>
      </c>
      <c r="CC9" s="12">
        <f>SUM(CC5:CC8)</f>
        <v>42548</v>
      </c>
      <c r="CD9" s="12">
        <f>SUM(CD5:CD8)</f>
        <v>45139</v>
      </c>
      <c r="CE9" s="12">
        <f>SUM(CE5:CE8)</f>
        <v>48192</v>
      </c>
      <c r="CF9" s="12">
        <f>SUM(CF5:CF8)</f>
        <v>55358</v>
      </c>
      <c r="CG9" s="12">
        <f>SUM(CG5:CG8)</f>
        <v>191237</v>
      </c>
      <c r="CI9" s="50" t="s">
        <v>73</v>
      </c>
      <c r="CK9" s="56">
        <f>SUM(CK5:CK8)</f>
        <v>43101</v>
      </c>
      <c r="CL9" s="56">
        <f>SUM(CL5:CL8)</f>
        <v>45872</v>
      </c>
      <c r="CM9" s="56">
        <f>SUM(CM5:CM8)</f>
        <v>48991</v>
      </c>
      <c r="CN9" s="56">
        <f>SUM(CN5:CN8)</f>
        <v>56008</v>
      </c>
      <c r="CO9" s="56">
        <f>SUM(CO5:CO8)</f>
        <v>193972</v>
      </c>
      <c r="CP9" s="56"/>
      <c r="CQ9" s="56">
        <f>SUM(CQ5:CQ8)</f>
        <v>48190</v>
      </c>
      <c r="CR9" s="56">
        <f>SUM(CR5:CR8)</f>
        <v>50760</v>
      </c>
      <c r="CS9" s="56">
        <f>SUM(CS5:CS8)</f>
        <v>56748</v>
      </c>
      <c r="CT9" s="56">
        <f>SUM(CT5:CT8)</f>
        <v>64164</v>
      </c>
      <c r="CU9" s="56">
        <f>SUM(CU5:CU8)</f>
        <v>219862</v>
      </c>
      <c r="CV9" s="53"/>
      <c r="CW9" s="56">
        <f>SUM(CW5:CW8)</f>
        <v>54700</v>
      </c>
      <c r="CX9" s="56">
        <f>SUM(CX5:CX8)</f>
        <v>58615</v>
      </c>
      <c r="CY9" s="56">
        <f>SUM(CY5:CY8)</f>
        <v>66632</v>
      </c>
      <c r="CZ9" s="56">
        <f>SUM(CZ5:CZ8)</f>
        <v>76644</v>
      </c>
      <c r="DA9" s="56">
        <f>SUM(DA5:DA8)</f>
        <v>256591</v>
      </c>
      <c r="DB9" s="53"/>
      <c r="DC9" s="56">
        <f>SUM(DC5:DC8)</f>
        <v>64662</v>
      </c>
      <c r="DD9" s="56">
        <f>SUM(DD5:DD8)</f>
        <v>70222</v>
      </c>
      <c r="DE9" s="56">
        <f>SUM(DE5:DE8)</f>
        <v>72870</v>
      </c>
      <c r="DF9" s="56">
        <f>SUM(DF5:DF8)</f>
        <v>75548</v>
      </c>
      <c r="DG9" s="56">
        <f>SUM(DG5:DG8)</f>
        <v>283302</v>
      </c>
      <c r="DH9" s="53"/>
      <c r="DI9" s="56">
        <f>SUM(DI5:DI8)</f>
        <v>62371</v>
      </c>
      <c r="DJ9" s="56">
        <f>SUM(DJ5:DJ8)</f>
        <v>62601</v>
      </c>
      <c r="DK9" s="56">
        <f>SUM(DK5:DK8)</f>
        <v>72784</v>
      </c>
      <c r="DL9" s="56">
        <f>SUM(DL5:DL8)</f>
        <v>77128</v>
      </c>
      <c r="DM9" s="56">
        <f>SUM(DM5:DM8)</f>
        <v>274884</v>
      </c>
      <c r="DN9" s="53"/>
      <c r="DO9" s="56">
        <f>SUM(DO5:DO8)</f>
        <v>66551</v>
      </c>
      <c r="DP9" s="56">
        <f>SUM(DP5:DP8)</f>
        <v>66026</v>
      </c>
      <c r="DQ9" s="56">
        <f>SUM(DQ5:DQ8)</f>
        <v>73878</v>
      </c>
      <c r="DR9" s="56">
        <f>SUM(DR5:DR8)</f>
        <v>83986</v>
      </c>
      <c r="DS9" s="56">
        <f>SUM(DS5:DS8)</f>
        <v>290441</v>
      </c>
      <c r="DT9" s="53"/>
      <c r="DU9" s="52">
        <f>SUM(DU5:DU8)</f>
        <v>64966</v>
      </c>
      <c r="DV9" s="56">
        <f>SUM(DV5:DV8)</f>
        <v>84501</v>
      </c>
      <c r="DW9" s="56">
        <f>SUM(DW5:DW8)</f>
        <v>107597</v>
      </c>
      <c r="DX9" s="56">
        <f>SUM(DX5:DX8)</f>
        <v>114028</v>
      </c>
      <c r="DY9" s="56">
        <f t="shared" si="3"/>
        <v>371092</v>
      </c>
      <c r="DZ9" s="53"/>
      <c r="EA9" s="52">
        <f>SUM(EA5:EA8)</f>
        <v>88861</v>
      </c>
      <c r="EB9" s="52">
        <f>SUM(EB5:EB8)</f>
        <v>90741</v>
      </c>
      <c r="EC9" s="52">
        <f>SUM(EC5:EC8)</f>
        <v>117557</v>
      </c>
      <c r="ED9" s="52">
        <f>SUM(ED5:ED8)</f>
        <v>116023</v>
      </c>
      <c r="EE9" s="52">
        <f t="shared" si="4"/>
        <v>413182</v>
      </c>
      <c r="EF9" s="53"/>
      <c r="EG9" s="52">
        <f>SUM(EG5:EG8)</f>
        <v>97357</v>
      </c>
      <c r="EH9" s="52">
        <f>SUM(EH5:EH8)</f>
        <v>107549</v>
      </c>
      <c r="EI9" s="52">
        <f>SUM(EI5:EI8)</f>
        <v>123195</v>
      </c>
      <c r="EJ9" s="52">
        <f>SUM(EJ5:EJ8)</f>
        <v>148877</v>
      </c>
      <c r="EK9" s="52">
        <f>SUM(EK5:EK8)</f>
        <v>476978</v>
      </c>
      <c r="EL9" s="53"/>
      <c r="EM9" s="52">
        <f>SUM(EM5:EM8)</f>
        <v>119470</v>
      </c>
      <c r="EN9" s="52">
        <f>SUM(EN5:EN8)</f>
        <v>126926</v>
      </c>
      <c r="EO9" s="52">
        <f>SUM(EO5:EO8)</f>
        <v>150665</v>
      </c>
      <c r="EP9" s="52">
        <f>SUM(EP5:EP8)</f>
        <v>172936</v>
      </c>
      <c r="EQ9" s="52">
        <f>SUM(EQ5:EQ8)</f>
        <v>569997</v>
      </c>
      <c r="ER9" s="53"/>
      <c r="ES9" s="52">
        <f>SUM(ES5:ES8)</f>
        <v>144391</v>
      </c>
      <c r="ET9" s="52">
        <f>SUM(ET5:ET8)</f>
        <v>160439</v>
      </c>
      <c r="EU9" s="52">
        <f>SUM(EU5:EU8)</f>
        <v>188626</v>
      </c>
      <c r="EV9" s="52">
        <f>SUM(EV5:EV8)</f>
        <v>177417</v>
      </c>
      <c r="EW9" s="52">
        <f>SUM(EW5:EW8)</f>
        <v>670873</v>
      </c>
      <c r="EX9" s="53"/>
      <c r="EY9" s="52">
        <f>SUM(EY5:EY8)</f>
        <v>130891</v>
      </c>
      <c r="EZ9" s="52">
        <f>SUM(EZ5:EZ8)</f>
        <v>136275</v>
      </c>
      <c r="FA9" s="52">
        <f>SUM(FA5:FA8)</f>
        <v>154167</v>
      </c>
      <c r="FB9" s="52">
        <f>SUM(FB5:FB8)</f>
        <v>160581</v>
      </c>
      <c r="FC9" s="52">
        <f>SUM(FC5:FC8)</f>
        <v>581914</v>
      </c>
    </row>
    <row r="10" spans="1:160" x14ac:dyDescent="0.35">
      <c r="A10" s="4"/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  <c r="P10" s="8"/>
      <c r="Q10" s="8"/>
      <c r="R10" s="8"/>
      <c r="S10" s="8"/>
      <c r="T10" s="25"/>
      <c r="U10" s="7"/>
      <c r="V10" s="8"/>
      <c r="W10" s="8"/>
      <c r="X10" s="8"/>
      <c r="Y10" s="7"/>
      <c r="AA10" s="7"/>
      <c r="AB10" s="8"/>
      <c r="AC10" s="8"/>
      <c r="AD10" s="8"/>
      <c r="AE10" s="7"/>
      <c r="AG10" s="7"/>
      <c r="AH10" s="8"/>
      <c r="AI10" s="8"/>
      <c r="AJ10" s="8"/>
      <c r="AK10" s="7"/>
      <c r="AL10" s="7"/>
      <c r="AM10" s="7"/>
      <c r="AN10" s="8"/>
      <c r="AO10" s="8"/>
      <c r="AP10" s="8"/>
      <c r="AQ10" s="7"/>
      <c r="AS10" s="7"/>
      <c r="AT10" s="8"/>
      <c r="AU10" s="8"/>
      <c r="AV10" s="8"/>
      <c r="AW10" s="7"/>
      <c r="AY10" s="7"/>
      <c r="AZ10" s="8"/>
      <c r="BA10" s="8"/>
      <c r="BB10" s="8"/>
      <c r="BC10" s="7"/>
      <c r="BE10" s="7"/>
      <c r="BF10" s="8"/>
      <c r="BG10" s="8"/>
      <c r="BH10" s="8"/>
      <c r="BI10" s="7"/>
      <c r="BK10" s="7"/>
      <c r="BL10" s="8"/>
      <c r="BM10" s="8"/>
      <c r="BN10" s="8"/>
      <c r="BO10" s="7"/>
      <c r="BQ10" s="7"/>
      <c r="BR10" s="8"/>
      <c r="BS10" s="8"/>
      <c r="BT10" s="8"/>
      <c r="BU10" s="7"/>
      <c r="BW10" s="7"/>
      <c r="BX10" s="8"/>
      <c r="BY10" s="8"/>
      <c r="BZ10" s="8"/>
      <c r="CA10" s="7"/>
      <c r="CC10" s="7"/>
      <c r="CD10" s="8"/>
      <c r="CE10" s="8"/>
      <c r="CF10" s="8"/>
      <c r="CG10" s="7"/>
      <c r="CI10" s="4"/>
      <c r="CK10" s="52"/>
      <c r="CL10" s="51"/>
      <c r="CM10" s="51"/>
      <c r="CN10" s="51"/>
      <c r="CO10" s="52"/>
      <c r="CP10" s="52"/>
      <c r="CQ10" s="52"/>
      <c r="CR10" s="51"/>
      <c r="CS10" s="51"/>
      <c r="CT10" s="51"/>
      <c r="CU10" s="52"/>
      <c r="CV10" s="53"/>
      <c r="CW10" s="52"/>
      <c r="CX10" s="51"/>
      <c r="CY10" s="51"/>
      <c r="CZ10" s="51"/>
      <c r="DA10" s="52"/>
      <c r="DB10" s="53"/>
      <c r="DC10" s="52"/>
      <c r="DD10" s="51"/>
      <c r="DE10" s="51"/>
      <c r="DF10" s="51"/>
      <c r="DG10" s="52"/>
      <c r="DH10" s="53"/>
      <c r="DI10" s="52"/>
      <c r="DJ10" s="51"/>
      <c r="DK10" s="51"/>
      <c r="DL10" s="51"/>
      <c r="DM10" s="52"/>
      <c r="DN10" s="53"/>
      <c r="DO10" s="52"/>
      <c r="DP10" s="51"/>
      <c r="DQ10" s="51"/>
      <c r="DR10" s="51"/>
      <c r="DS10" s="52"/>
      <c r="DT10" s="53"/>
      <c r="DU10" s="52"/>
      <c r="DV10" s="51"/>
      <c r="DW10" s="51"/>
      <c r="DX10" s="51"/>
      <c r="DY10" s="51"/>
      <c r="DZ10" s="53"/>
      <c r="EA10" s="52"/>
      <c r="EB10" s="51"/>
      <c r="EC10" s="51"/>
      <c r="ED10" s="51"/>
      <c r="EE10" s="51"/>
      <c r="EF10" s="53"/>
      <c r="EG10" s="51"/>
      <c r="EH10" s="51"/>
      <c r="EI10" s="51"/>
      <c r="EJ10" s="51"/>
      <c r="EK10" s="51"/>
      <c r="EL10" s="53"/>
      <c r="EM10" s="51"/>
      <c r="EN10" s="51"/>
      <c r="EO10" s="51"/>
      <c r="EP10" s="51"/>
      <c r="EQ10" s="51"/>
      <c r="ER10" s="53"/>
      <c r="ES10" s="51"/>
      <c r="ET10" s="51"/>
      <c r="EU10" s="51"/>
      <c r="EV10" s="51"/>
      <c r="EW10" s="51"/>
      <c r="EX10" s="53"/>
      <c r="EY10" s="51"/>
      <c r="EZ10" s="51"/>
      <c r="FA10" s="51"/>
      <c r="FB10" s="51"/>
      <c r="FC10" s="51"/>
    </row>
    <row r="11" spans="1:160" x14ac:dyDescent="0.35">
      <c r="A11" s="4" t="s">
        <v>11</v>
      </c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  <c r="P11" s="13"/>
      <c r="Q11" s="13"/>
      <c r="R11" s="13"/>
      <c r="S11" s="8"/>
      <c r="T11" s="25"/>
      <c r="U11" s="7"/>
      <c r="V11" s="13"/>
      <c r="W11" s="13"/>
      <c r="X11" s="13"/>
      <c r="Y11" s="7"/>
      <c r="AA11" s="7"/>
      <c r="AB11" s="13"/>
      <c r="AC11" s="13"/>
      <c r="AD11" s="13"/>
      <c r="AE11" s="7"/>
      <c r="AG11" s="7"/>
      <c r="AH11" s="13"/>
      <c r="AI11" s="13"/>
      <c r="AJ11" s="13"/>
      <c r="AK11" s="7"/>
      <c r="AL11" s="7"/>
      <c r="AM11" s="7"/>
      <c r="AN11" s="13"/>
      <c r="AO11" s="13"/>
      <c r="AP11" s="13"/>
      <c r="AQ11" s="7"/>
      <c r="AS11" s="7"/>
      <c r="AT11" s="13"/>
      <c r="AU11" s="13"/>
      <c r="AV11" s="13"/>
      <c r="AW11" s="7"/>
      <c r="AY11" s="7"/>
      <c r="AZ11" s="13"/>
      <c r="BA11" s="13"/>
      <c r="BB11" s="13"/>
      <c r="BC11" s="7"/>
      <c r="BE11" s="7"/>
      <c r="BF11" s="13"/>
      <c r="BG11" s="13"/>
      <c r="BH11" s="13"/>
      <c r="BI11" s="7"/>
      <c r="BK11" s="7"/>
      <c r="BL11" s="13"/>
      <c r="BM11" s="13"/>
      <c r="BN11" s="13"/>
      <c r="BO11" s="7"/>
      <c r="BQ11" s="7"/>
      <c r="BR11" s="13"/>
      <c r="BS11" s="13"/>
      <c r="BT11" s="13"/>
      <c r="BU11" s="7"/>
      <c r="BW11" s="7"/>
      <c r="BX11" s="13"/>
      <c r="BY11" s="13"/>
      <c r="BZ11" s="13"/>
      <c r="CA11" s="7"/>
      <c r="CC11" s="7"/>
      <c r="CD11" s="13"/>
      <c r="CE11" s="13"/>
      <c r="CF11" s="13"/>
      <c r="CG11" s="7"/>
      <c r="CI11" s="4" t="s">
        <v>72</v>
      </c>
      <c r="CK11" s="52"/>
      <c r="CL11" s="57"/>
      <c r="CM11" s="57"/>
      <c r="CN11" s="57"/>
      <c r="CO11" s="52"/>
      <c r="CP11" s="52"/>
      <c r="CQ11" s="52"/>
      <c r="CR11" s="57"/>
      <c r="CS11" s="57"/>
      <c r="CT11" s="57"/>
      <c r="CU11" s="52"/>
      <c r="CV11" s="53"/>
      <c r="CW11" s="52"/>
      <c r="CX11" s="57"/>
      <c r="CY11" s="57"/>
      <c r="CZ11" s="57"/>
      <c r="DA11" s="52"/>
      <c r="DB11" s="53"/>
      <c r="DC11" s="52"/>
      <c r="DD11" s="57"/>
      <c r="DE11" s="57"/>
      <c r="DF11" s="57"/>
      <c r="DG11" s="52"/>
      <c r="DH11" s="53"/>
      <c r="DI11" s="52"/>
      <c r="DJ11" s="57"/>
      <c r="DK11" s="57"/>
      <c r="DL11" s="57"/>
      <c r="DM11" s="52"/>
      <c r="DN11" s="53"/>
      <c r="DO11" s="52"/>
      <c r="DP11" s="57"/>
      <c r="DQ11" s="57"/>
      <c r="DR11" s="57"/>
      <c r="DS11" s="52"/>
      <c r="DT11" s="53"/>
      <c r="DU11" s="52"/>
      <c r="DV11" s="57"/>
      <c r="DW11" s="57"/>
      <c r="DX11" s="57"/>
      <c r="DY11" s="57"/>
      <c r="DZ11" s="53"/>
      <c r="EA11" s="52"/>
      <c r="EB11" s="57"/>
      <c r="EC11" s="57"/>
      <c r="ED11" s="57"/>
      <c r="EE11" s="57"/>
      <c r="EF11" s="53"/>
      <c r="EG11" s="57"/>
      <c r="EH11" s="57"/>
      <c r="EI11" s="57"/>
      <c r="EJ11" s="57"/>
      <c r="EK11" s="57"/>
      <c r="EL11" s="53"/>
      <c r="EM11" s="57"/>
      <c r="EN11" s="57"/>
      <c r="EO11" s="57"/>
      <c r="EP11" s="57"/>
      <c r="EQ11" s="57"/>
      <c r="ER11" s="53"/>
      <c r="ES11" s="57"/>
      <c r="ET11" s="57"/>
      <c r="EU11" s="57"/>
      <c r="EV11" s="57"/>
      <c r="EW11" s="57"/>
      <c r="EX11" s="53"/>
      <c r="EY11" s="57"/>
      <c r="EZ11" s="57"/>
      <c r="FA11" s="57"/>
      <c r="FB11" s="57"/>
      <c r="FC11" s="57"/>
    </row>
    <row r="12" spans="1:160" x14ac:dyDescent="0.35">
      <c r="A12" s="4" t="s">
        <v>12</v>
      </c>
      <c r="B12" s="5"/>
      <c r="C12" s="6">
        <v>1915</v>
      </c>
      <c r="D12" s="6">
        <v>1912</v>
      </c>
      <c r="E12" s="6">
        <v>2884</v>
      </c>
      <c r="F12" s="6">
        <v>3063</v>
      </c>
      <c r="G12" s="6">
        <v>9774</v>
      </c>
      <c r="H12" s="6"/>
      <c r="I12" s="6">
        <v>3263</v>
      </c>
      <c r="J12" s="6">
        <v>3626</v>
      </c>
      <c r="K12" s="6">
        <v>4070</v>
      </c>
      <c r="L12" s="6">
        <v>3662</v>
      </c>
      <c r="M12" s="6">
        <v>14620</v>
      </c>
      <c r="N12" s="6"/>
      <c r="O12" s="7">
        <v>3401</v>
      </c>
      <c r="P12" s="8">
        <v>2596</v>
      </c>
      <c r="Q12" s="8">
        <v>2617</v>
      </c>
      <c r="R12" s="8">
        <v>3163</v>
      </c>
      <c r="S12" s="42">
        <v>11776</v>
      </c>
      <c r="T12" s="25"/>
      <c r="U12" s="7">
        <v>2995</v>
      </c>
      <c r="V12" s="8">
        <v>3250</v>
      </c>
      <c r="W12" s="8">
        <v>3631</v>
      </c>
      <c r="X12" s="8">
        <v>3873</v>
      </c>
      <c r="Y12" s="7">
        <v>13749</v>
      </c>
      <c r="AA12" s="7">
        <v>3582.6538028</v>
      </c>
      <c r="AB12" s="8">
        <v>3566</v>
      </c>
      <c r="AC12" s="8">
        <v>4143</v>
      </c>
      <c r="AD12" s="8">
        <v>5214</v>
      </c>
      <c r="AE12" s="7">
        <f>SUM(AA12:AD12)</f>
        <v>16505.6538028</v>
      </c>
      <c r="AG12" s="7">
        <v>4480</v>
      </c>
      <c r="AH12" s="8">
        <v>4456</v>
      </c>
      <c r="AI12" s="8">
        <v>5616</v>
      </c>
      <c r="AJ12" s="8">
        <v>6588</v>
      </c>
      <c r="AK12" s="7">
        <f t="shared" ref="AK12:AK17" si="9">SUM(AG12:AJ12)</f>
        <v>21140</v>
      </c>
      <c r="AL12" s="7"/>
      <c r="AM12" s="7">
        <v>5630</v>
      </c>
      <c r="AN12" s="8">
        <v>5952</v>
      </c>
      <c r="AO12" s="8">
        <v>7300</v>
      </c>
      <c r="AP12" s="8">
        <v>8548</v>
      </c>
      <c r="AQ12" s="7">
        <f t="shared" ref="AQ12:AQ17" si="10">SUM(AM12:AP12)</f>
        <v>27430</v>
      </c>
      <c r="AS12" s="7">
        <v>7671</v>
      </c>
      <c r="AT12" s="8">
        <v>8079</v>
      </c>
      <c r="AU12" s="8">
        <v>7557</v>
      </c>
      <c r="AV12" s="8">
        <v>5995</v>
      </c>
      <c r="AW12" s="7">
        <f>SUM(AS12:AV12)</f>
        <v>29302</v>
      </c>
      <c r="AY12" s="7">
        <v>5723</v>
      </c>
      <c r="AZ12" s="8">
        <v>6356</v>
      </c>
      <c r="BA12" s="8">
        <v>7830</v>
      </c>
      <c r="BB12" s="8">
        <v>8004</v>
      </c>
      <c r="BC12" s="7">
        <f>SUM(AY12:BB12)</f>
        <v>27913</v>
      </c>
      <c r="BE12" s="7">
        <v>7301</v>
      </c>
      <c r="BF12" s="8">
        <v>7695</v>
      </c>
      <c r="BG12" s="8">
        <v>7370</v>
      </c>
      <c r="BH12" s="8">
        <v>4910</v>
      </c>
      <c r="BI12" s="7">
        <f>SUM(BE12:BH12)</f>
        <v>27276</v>
      </c>
      <c r="BK12" s="7">
        <v>3760</v>
      </c>
      <c r="BL12" s="8">
        <v>6168</v>
      </c>
      <c r="BM12" s="8">
        <v>7442</v>
      </c>
      <c r="BN12" s="8">
        <v>8166.4049999999997</v>
      </c>
      <c r="BO12" s="7">
        <f t="shared" si="2"/>
        <v>25536.404999999999</v>
      </c>
      <c r="BQ12" s="8">
        <v>17130.187999999998</v>
      </c>
      <c r="BR12" s="8">
        <v>22108.202000000001</v>
      </c>
      <c r="BS12" s="8">
        <v>24980</v>
      </c>
      <c r="BT12" s="8">
        <v>24338</v>
      </c>
      <c r="BU12" s="7">
        <f t="shared" ref="BU12:BU17" si="11">SUM(BQ12:BT12)</f>
        <v>88556.39</v>
      </c>
      <c r="BW12" s="8">
        <v>22196</v>
      </c>
      <c r="BX12" s="8">
        <v>21467</v>
      </c>
      <c r="BY12" s="8">
        <v>21550</v>
      </c>
      <c r="BZ12" s="8">
        <v>21570</v>
      </c>
      <c r="CA12" s="7">
        <f t="shared" ref="CA12:CA17" si="12">SUM(BW12:BZ12)</f>
        <v>86783</v>
      </c>
      <c r="CC12" s="8">
        <v>20101</v>
      </c>
      <c r="CD12" s="8">
        <v>20032</v>
      </c>
      <c r="CE12" s="8">
        <v>21532</v>
      </c>
      <c r="CF12" s="8">
        <v>26136</v>
      </c>
      <c r="CG12" s="7">
        <f t="shared" ref="CG12:CG17" si="13">SUM(CC12:CF12)</f>
        <v>87801</v>
      </c>
      <c r="CI12" s="47" t="s">
        <v>75</v>
      </c>
      <c r="CK12" s="51">
        <v>20131</v>
      </c>
      <c r="CL12" s="51">
        <v>20032</v>
      </c>
      <c r="CM12" s="51">
        <v>21532</v>
      </c>
      <c r="CN12" s="51">
        <v>26136</v>
      </c>
      <c r="CO12" s="52">
        <f t="shared" ref="CO12:CO17" si="14">SUM(CK12:CN12)</f>
        <v>87831</v>
      </c>
      <c r="CP12" s="52"/>
      <c r="CQ12" s="51">
        <v>21946</v>
      </c>
      <c r="CR12" s="51">
        <v>21186</v>
      </c>
      <c r="CS12" s="51">
        <v>25594</v>
      </c>
      <c r="CT12" s="51">
        <v>31589</v>
      </c>
      <c r="CU12" s="52">
        <f t="shared" ref="CU12:CU17" si="15">SUM(CQ12:CT12)</f>
        <v>100315</v>
      </c>
      <c r="CV12" s="53"/>
      <c r="CW12" s="51">
        <v>24966</v>
      </c>
      <c r="CX12" s="51">
        <v>25142</v>
      </c>
      <c r="CY12" s="51">
        <v>29910</v>
      </c>
      <c r="CZ12" s="51">
        <v>36981</v>
      </c>
      <c r="DA12" s="52">
        <f t="shared" ref="DA12:DA17" si="16">SUM(CW12:CZ12)</f>
        <v>116999</v>
      </c>
      <c r="DB12" s="53"/>
      <c r="DC12" s="51">
        <v>30185</v>
      </c>
      <c r="DD12" s="51">
        <v>35465</v>
      </c>
      <c r="DE12" s="51">
        <v>37086</v>
      </c>
      <c r="DF12" s="51">
        <v>39042</v>
      </c>
      <c r="DG12" s="52">
        <f t="shared" ref="DG12:DG16" si="17">SUM(DC12:DF12)</f>
        <v>141778</v>
      </c>
      <c r="DH12" s="53"/>
      <c r="DI12" s="51">
        <v>27357</v>
      </c>
      <c r="DJ12" s="51">
        <v>27293</v>
      </c>
      <c r="DK12" s="51">
        <v>33983</v>
      </c>
      <c r="DL12" s="51">
        <v>36501</v>
      </c>
      <c r="DM12" s="52">
        <f t="shared" ref="DM12:DM15" si="18">SUM(DI12:DL12)</f>
        <v>125134</v>
      </c>
      <c r="DN12" s="53"/>
      <c r="DO12" s="51">
        <v>31285</v>
      </c>
      <c r="DP12" s="51">
        <v>30855</v>
      </c>
      <c r="DQ12" s="51">
        <v>36018</v>
      </c>
      <c r="DR12" s="58">
        <v>44775</v>
      </c>
      <c r="DS12" s="52">
        <f t="shared" ref="DS12:DS13" si="19">SUM(DO12:DR12)</f>
        <v>142933</v>
      </c>
      <c r="DT12" s="53"/>
      <c r="DU12" s="52">
        <v>31396</v>
      </c>
      <c r="DV12" s="52">
        <v>39106.620999999999</v>
      </c>
      <c r="DW12" s="51">
        <v>52487</v>
      </c>
      <c r="DX12" s="51">
        <v>59072</v>
      </c>
      <c r="DY12" s="51">
        <f t="shared" si="3"/>
        <v>182061.62099999998</v>
      </c>
      <c r="DZ12" s="53"/>
      <c r="EA12" s="52">
        <v>43928</v>
      </c>
      <c r="EB12" s="52">
        <v>41317</v>
      </c>
      <c r="EC12" s="52">
        <v>60159</v>
      </c>
      <c r="ED12" s="52">
        <v>58101</v>
      </c>
      <c r="EE12" s="52">
        <f t="shared" si="4"/>
        <v>203505</v>
      </c>
      <c r="EF12" s="53"/>
      <c r="EG12" s="52">
        <v>44094</v>
      </c>
      <c r="EH12" s="52">
        <v>50216</v>
      </c>
      <c r="EI12" s="52">
        <v>62860</v>
      </c>
      <c r="EJ12" s="52">
        <v>83398</v>
      </c>
      <c r="EK12" s="52">
        <f>SUM(EG12:EJ12)</f>
        <v>240568</v>
      </c>
      <c r="EL12" s="53"/>
      <c r="EM12" s="52">
        <v>55635</v>
      </c>
      <c r="EN12" s="52">
        <v>58420</v>
      </c>
      <c r="EO12" s="52">
        <v>73552</v>
      </c>
      <c r="EP12" s="52">
        <v>93182</v>
      </c>
      <c r="EQ12" s="52">
        <f>SUM(EM12:EP12)</f>
        <v>280789</v>
      </c>
      <c r="ER12" s="53"/>
      <c r="ES12" s="52">
        <v>72117</v>
      </c>
      <c r="ET12" s="52">
        <v>79348</v>
      </c>
      <c r="EU12" s="52">
        <v>102158</v>
      </c>
      <c r="EV12" s="52">
        <v>96191</v>
      </c>
      <c r="EW12" s="52">
        <f>SUM(ES12:EV12)</f>
        <v>349814</v>
      </c>
      <c r="EX12" s="53"/>
      <c r="EY12" s="52">
        <v>68768</v>
      </c>
      <c r="EZ12" s="52">
        <v>70924</v>
      </c>
      <c r="FA12" s="52">
        <v>82961</v>
      </c>
      <c r="FB12" s="52">
        <v>87527</v>
      </c>
      <c r="FC12" s="52">
        <f>SUM(EY12:FB12)</f>
        <v>310180</v>
      </c>
    </row>
    <row r="13" spans="1:160" x14ac:dyDescent="0.35">
      <c r="A13" s="4" t="s">
        <v>13</v>
      </c>
      <c r="B13" s="5"/>
      <c r="C13" s="6">
        <v>491</v>
      </c>
      <c r="D13" s="6">
        <v>512</v>
      </c>
      <c r="E13" s="6">
        <v>804</v>
      </c>
      <c r="F13" s="6">
        <v>978</v>
      </c>
      <c r="G13" s="6">
        <v>2785</v>
      </c>
      <c r="H13" s="6"/>
      <c r="I13" s="6">
        <v>955</v>
      </c>
      <c r="J13" s="6">
        <v>1058</v>
      </c>
      <c r="K13" s="6">
        <v>1245</v>
      </c>
      <c r="L13" s="6">
        <v>1165</v>
      </c>
      <c r="M13" s="6">
        <v>4423</v>
      </c>
      <c r="N13" s="6"/>
      <c r="O13" s="7">
        <v>1013</v>
      </c>
      <c r="P13" s="8">
        <v>837</v>
      </c>
      <c r="Q13" s="8">
        <v>829</v>
      </c>
      <c r="R13" s="8">
        <v>909</v>
      </c>
      <c r="S13" s="42">
        <v>3588</v>
      </c>
      <c r="T13" s="25"/>
      <c r="U13" s="7">
        <v>954</v>
      </c>
      <c r="V13" s="8">
        <v>1027</v>
      </c>
      <c r="W13" s="8">
        <v>1103</v>
      </c>
      <c r="X13" s="8">
        <v>1243</v>
      </c>
      <c r="Y13" s="7">
        <v>4327</v>
      </c>
      <c r="AA13" s="7">
        <v>1234.2141561000001</v>
      </c>
      <c r="AB13" s="8">
        <v>1320</v>
      </c>
      <c r="AC13" s="8">
        <v>1350</v>
      </c>
      <c r="AD13" s="8">
        <v>1569</v>
      </c>
      <c r="AE13" s="7">
        <f>SUM(AA13:AD13)</f>
        <v>5473.2141560999999</v>
      </c>
      <c r="AG13" s="7">
        <v>1641.1373997000001</v>
      </c>
      <c r="AH13" s="8">
        <v>1841.1384108</v>
      </c>
      <c r="AI13" s="8">
        <v>2102.4371028</v>
      </c>
      <c r="AJ13" s="8">
        <v>2250.1479251000001</v>
      </c>
      <c r="AK13" s="7">
        <f t="shared" si="9"/>
        <v>7834.8608383999999</v>
      </c>
      <c r="AL13" s="7"/>
      <c r="AM13" s="7">
        <v>2141</v>
      </c>
      <c r="AN13" s="8">
        <v>1917.3878520999999</v>
      </c>
      <c r="AO13" s="8">
        <v>2034</v>
      </c>
      <c r="AP13" s="8">
        <v>2226</v>
      </c>
      <c r="AQ13" s="7">
        <f t="shared" si="10"/>
        <v>8318.3878521000006</v>
      </c>
      <c r="AS13" s="7">
        <v>2208</v>
      </c>
      <c r="AT13" s="8">
        <v>2294</v>
      </c>
      <c r="AU13" s="8">
        <v>2213.4297753000001</v>
      </c>
      <c r="AV13" s="8">
        <v>2096</v>
      </c>
      <c r="AW13" s="7">
        <f>SUM(AS13:AV13)</f>
        <v>8811.4297752999992</v>
      </c>
      <c r="AY13" s="7">
        <v>2096</v>
      </c>
      <c r="AZ13" s="8">
        <v>2111</v>
      </c>
      <c r="BA13" s="8">
        <v>2353</v>
      </c>
      <c r="BB13" s="8">
        <v>2379</v>
      </c>
      <c r="BC13" s="7">
        <f>SUM(AY13:BB13)</f>
        <v>8939</v>
      </c>
      <c r="BE13" s="7">
        <v>2371</v>
      </c>
      <c r="BF13" s="8">
        <v>2331</v>
      </c>
      <c r="BG13" s="8">
        <v>2302</v>
      </c>
      <c r="BH13" s="8">
        <v>1725</v>
      </c>
      <c r="BI13" s="7">
        <f>SUM(BE13:BH13)+1</f>
        <v>8730</v>
      </c>
      <c r="BK13" s="7">
        <v>1450</v>
      </c>
      <c r="BL13" s="8">
        <v>1787</v>
      </c>
      <c r="BM13" s="8">
        <v>2111</v>
      </c>
      <c r="BN13" s="8">
        <v>2182.2489999999998</v>
      </c>
      <c r="BO13" s="7">
        <f t="shared" si="2"/>
        <v>7530.2489999999998</v>
      </c>
      <c r="BQ13" s="8">
        <v>2635.0610000000001</v>
      </c>
      <c r="BR13" s="8">
        <v>3015.7449999999999</v>
      </c>
      <c r="BS13" s="8">
        <v>3162</v>
      </c>
      <c r="BT13" s="8">
        <v>3117</v>
      </c>
      <c r="BU13" s="7">
        <f t="shared" si="11"/>
        <v>11929.806</v>
      </c>
      <c r="BW13" s="8">
        <v>3069</v>
      </c>
      <c r="BX13" s="8">
        <v>3277</v>
      </c>
      <c r="BY13" s="8">
        <v>3331</v>
      </c>
      <c r="BZ13" s="8">
        <v>3286</v>
      </c>
      <c r="CA13" s="7">
        <f t="shared" si="12"/>
        <v>12963</v>
      </c>
      <c r="CC13" s="8">
        <v>3236</v>
      </c>
      <c r="CD13" s="8">
        <v>3597</v>
      </c>
      <c r="CE13" s="8">
        <v>3744</v>
      </c>
      <c r="CF13" s="8">
        <v>3854</v>
      </c>
      <c r="CG13" s="7">
        <f t="shared" si="13"/>
        <v>14431</v>
      </c>
      <c r="CI13" s="47" t="s">
        <v>76</v>
      </c>
      <c r="CK13" s="51">
        <v>3228</v>
      </c>
      <c r="CL13" s="51">
        <v>3590</v>
      </c>
      <c r="CM13" s="51">
        <v>3737</v>
      </c>
      <c r="CN13" s="51">
        <v>3847</v>
      </c>
      <c r="CO13" s="52">
        <f t="shared" si="14"/>
        <v>14402</v>
      </c>
      <c r="CP13" s="52"/>
      <c r="CQ13" s="51">
        <v>3788</v>
      </c>
      <c r="CR13" s="51">
        <v>4087</v>
      </c>
      <c r="CS13" s="51">
        <v>4229</v>
      </c>
      <c r="CT13" s="51">
        <v>4264</v>
      </c>
      <c r="CU13" s="52">
        <f t="shared" si="15"/>
        <v>16368</v>
      </c>
      <c r="CV13" s="53"/>
      <c r="CW13" s="51">
        <v>4325</v>
      </c>
      <c r="CX13" s="51">
        <v>4692</v>
      </c>
      <c r="CY13" s="51">
        <v>5087</v>
      </c>
      <c r="CZ13" s="51">
        <v>5168</v>
      </c>
      <c r="DA13" s="52">
        <f t="shared" si="16"/>
        <v>19272</v>
      </c>
      <c r="DB13" s="53"/>
      <c r="DC13" s="51">
        <v>5092</v>
      </c>
      <c r="DD13" s="51">
        <v>5014</v>
      </c>
      <c r="DE13" s="51">
        <v>4901</v>
      </c>
      <c r="DF13" s="51">
        <v>4831</v>
      </c>
      <c r="DG13" s="52">
        <f t="shared" si="17"/>
        <v>19838</v>
      </c>
      <c r="DH13" s="53"/>
      <c r="DI13" s="51">
        <v>4651</v>
      </c>
      <c r="DJ13" s="51">
        <v>4878</v>
      </c>
      <c r="DK13" s="51">
        <f>5278</f>
        <v>5278</v>
      </c>
      <c r="DL13" s="51">
        <v>5221</v>
      </c>
      <c r="DM13" s="52">
        <f t="shared" si="18"/>
        <v>20028</v>
      </c>
      <c r="DN13" s="53"/>
      <c r="DO13" s="51">
        <v>4964</v>
      </c>
      <c r="DP13" s="51">
        <v>4979</v>
      </c>
      <c r="DQ13" s="51">
        <v>5113</v>
      </c>
      <c r="DR13" s="51">
        <v>5154</v>
      </c>
      <c r="DS13" s="52">
        <f t="shared" si="19"/>
        <v>20210</v>
      </c>
      <c r="DT13" s="53"/>
      <c r="DU13" s="52">
        <v>5223</v>
      </c>
      <c r="DV13" s="52">
        <v>6523.085</v>
      </c>
      <c r="DW13" s="51">
        <f>7123</f>
        <v>7123</v>
      </c>
      <c r="DX13" s="51">
        <v>6932.3490000000002</v>
      </c>
      <c r="DY13" s="51">
        <f t="shared" si="3"/>
        <v>25801.434000000001</v>
      </c>
      <c r="DZ13" s="53"/>
      <c r="EA13" s="52">
        <v>6483</v>
      </c>
      <c r="EB13" s="52">
        <v>6600</v>
      </c>
      <c r="EC13" s="52">
        <v>7126</v>
      </c>
      <c r="ED13" s="52">
        <v>7188</v>
      </c>
      <c r="EE13" s="52">
        <f t="shared" si="4"/>
        <v>27397</v>
      </c>
      <c r="EF13" s="53"/>
      <c r="EG13" s="52">
        <v>7160</v>
      </c>
      <c r="EH13" s="52">
        <v>7109</v>
      </c>
      <c r="EI13" s="52">
        <v>7448</v>
      </c>
      <c r="EJ13" s="52">
        <v>7800</v>
      </c>
      <c r="EK13" s="52">
        <f>SUM(EG13:EJ13)</f>
        <v>29517</v>
      </c>
      <c r="EL13" s="53"/>
      <c r="EM13" s="52">
        <v>8625</v>
      </c>
      <c r="EN13" s="52">
        <v>8697</v>
      </c>
      <c r="EO13" s="52">
        <v>8943</v>
      </c>
      <c r="EP13" s="52">
        <v>8231</v>
      </c>
      <c r="EQ13" s="52">
        <f t="shared" ref="EQ13:EQ16" si="20">SUM(EM13:EP13)</f>
        <v>34496</v>
      </c>
      <c r="ER13" s="53"/>
      <c r="ES13" s="52">
        <v>8037</v>
      </c>
      <c r="ET13" s="52">
        <v>8728</v>
      </c>
      <c r="EU13" s="52">
        <v>8515</v>
      </c>
      <c r="EV13" s="52">
        <v>8230</v>
      </c>
      <c r="EW13" s="52">
        <f t="shared" ref="EW13" si="21">SUM(ES13:EV13)</f>
        <v>33510</v>
      </c>
      <c r="EX13" s="53"/>
      <c r="EY13" s="52">
        <v>7549</v>
      </c>
      <c r="EZ13" s="52">
        <v>7609</v>
      </c>
      <c r="FA13" s="52">
        <v>7729</v>
      </c>
      <c r="FB13" s="52">
        <v>7600</v>
      </c>
      <c r="FC13" s="52">
        <f>SUM(EY13:FB13)</f>
        <v>30487</v>
      </c>
    </row>
    <row r="14" spans="1:160" x14ac:dyDescent="0.35">
      <c r="A14" s="4" t="s">
        <v>14</v>
      </c>
      <c r="B14" s="5"/>
      <c r="C14" s="6">
        <v>247</v>
      </c>
      <c r="D14" s="6">
        <v>253</v>
      </c>
      <c r="E14" s="6">
        <v>453</v>
      </c>
      <c r="F14" s="6">
        <v>501</v>
      </c>
      <c r="G14" s="6">
        <v>1453</v>
      </c>
      <c r="H14" s="6"/>
      <c r="I14" s="6">
        <v>474</v>
      </c>
      <c r="J14" s="6">
        <v>497</v>
      </c>
      <c r="K14" s="6">
        <v>569</v>
      </c>
      <c r="L14" s="6">
        <v>595</v>
      </c>
      <c r="M14" s="6">
        <v>2135</v>
      </c>
      <c r="N14" s="6"/>
      <c r="O14" s="7">
        <v>551</v>
      </c>
      <c r="P14" s="8">
        <v>460</v>
      </c>
      <c r="Q14" s="8">
        <v>486</v>
      </c>
      <c r="R14" s="8">
        <v>497</v>
      </c>
      <c r="S14" s="42">
        <v>1995</v>
      </c>
      <c r="T14" s="25"/>
      <c r="U14" s="7">
        <v>548</v>
      </c>
      <c r="V14" s="8">
        <v>578</v>
      </c>
      <c r="W14" s="8">
        <v>621</v>
      </c>
      <c r="X14" s="8">
        <v>659</v>
      </c>
      <c r="Y14" s="7">
        <v>2407</v>
      </c>
      <c r="AA14" s="7">
        <v>690.27540850000003</v>
      </c>
      <c r="AB14" s="8">
        <v>745</v>
      </c>
      <c r="AC14" s="8">
        <v>779</v>
      </c>
      <c r="AD14" s="8">
        <v>855</v>
      </c>
      <c r="AE14" s="7">
        <f>SUM(AA14:AD14)</f>
        <v>3069.2754085000001</v>
      </c>
      <c r="AG14" s="7">
        <v>953.50728059999994</v>
      </c>
      <c r="AH14" s="8">
        <v>1068.3464269000001</v>
      </c>
      <c r="AI14" s="8">
        <v>1193.4416977999999</v>
      </c>
      <c r="AJ14" s="8">
        <v>1206.4230528999999</v>
      </c>
      <c r="AK14" s="7">
        <f t="shared" si="9"/>
        <v>4421.7184582</v>
      </c>
      <c r="AL14" s="7"/>
      <c r="AM14" s="7">
        <v>1208</v>
      </c>
      <c r="AN14" s="8">
        <v>1104.1165000999999</v>
      </c>
      <c r="AO14" s="8">
        <v>1190</v>
      </c>
      <c r="AP14" s="8">
        <v>1349</v>
      </c>
      <c r="AQ14" s="7">
        <f t="shared" si="10"/>
        <v>4851.1165000999999</v>
      </c>
      <c r="AS14" s="7">
        <v>1368</v>
      </c>
      <c r="AT14" s="8">
        <v>1368</v>
      </c>
      <c r="AU14" s="8">
        <v>1408.9953771999999</v>
      </c>
      <c r="AV14" s="8">
        <v>1330</v>
      </c>
      <c r="AW14" s="7">
        <f>SUM(AS14:AV14)</f>
        <v>5474.9953771999999</v>
      </c>
      <c r="AY14" s="7">
        <v>1374</v>
      </c>
      <c r="AZ14" s="8">
        <v>1384</v>
      </c>
      <c r="BA14" s="8">
        <v>1501</v>
      </c>
      <c r="BB14" s="8">
        <v>1487</v>
      </c>
      <c r="BC14" s="7">
        <f>SUM(AY14:BB14)</f>
        <v>5746</v>
      </c>
      <c r="BE14" s="7">
        <v>1564</v>
      </c>
      <c r="BF14" s="8">
        <v>1535</v>
      </c>
      <c r="BG14" s="8">
        <v>1583</v>
      </c>
      <c r="BH14" s="8">
        <v>1138</v>
      </c>
      <c r="BI14" s="7">
        <f>SUM(BE14:BH14)</f>
        <v>5820</v>
      </c>
      <c r="BK14" s="7">
        <v>1074</v>
      </c>
      <c r="BL14" s="8">
        <v>1241</v>
      </c>
      <c r="BM14" s="8">
        <v>1479</v>
      </c>
      <c r="BN14" s="8">
        <v>1572.2</v>
      </c>
      <c r="BO14" s="7">
        <f t="shared" si="2"/>
        <v>5366.2</v>
      </c>
      <c r="BQ14" s="8">
        <v>1841.2429999999999</v>
      </c>
      <c r="BR14" s="8">
        <v>2147.8200000000002</v>
      </c>
      <c r="BS14" s="8">
        <v>2273</v>
      </c>
      <c r="BT14" s="8">
        <v>2203</v>
      </c>
      <c r="BU14" s="7">
        <f t="shared" si="11"/>
        <v>8465.0630000000001</v>
      </c>
      <c r="BW14" s="8">
        <v>2219</v>
      </c>
      <c r="BX14" s="8">
        <v>2354</v>
      </c>
      <c r="BY14" s="8">
        <v>2395</v>
      </c>
      <c r="BZ14" s="8">
        <v>2449</v>
      </c>
      <c r="CA14" s="7">
        <f t="shared" si="12"/>
        <v>9417</v>
      </c>
      <c r="CC14" s="8">
        <v>2335</v>
      </c>
      <c r="CD14" s="8">
        <v>2582</v>
      </c>
      <c r="CE14" s="8">
        <v>2684</v>
      </c>
      <c r="CF14" s="8">
        <v>2823</v>
      </c>
      <c r="CG14" s="7">
        <f t="shared" si="13"/>
        <v>10424</v>
      </c>
      <c r="CI14" s="47" t="s">
        <v>77</v>
      </c>
      <c r="CK14" s="51">
        <v>2334</v>
      </c>
      <c r="CL14" s="51">
        <v>2579</v>
      </c>
      <c r="CM14" s="51">
        <v>2679</v>
      </c>
      <c r="CN14" s="51">
        <v>2819</v>
      </c>
      <c r="CO14" s="52">
        <f t="shared" si="14"/>
        <v>10411</v>
      </c>
      <c r="CP14" s="52"/>
      <c r="CQ14" s="51">
        <v>2639</v>
      </c>
      <c r="CR14" s="51">
        <v>2866</v>
      </c>
      <c r="CS14" s="51">
        <v>3070</v>
      </c>
      <c r="CT14" s="51">
        <v>3118</v>
      </c>
      <c r="CU14" s="52">
        <f t="shared" si="15"/>
        <v>11693</v>
      </c>
      <c r="CV14" s="53"/>
      <c r="CW14" s="51">
        <v>3104</v>
      </c>
      <c r="CX14" s="51">
        <v>3477</v>
      </c>
      <c r="CY14" s="51">
        <v>3636</v>
      </c>
      <c r="CZ14" s="51">
        <v>3754</v>
      </c>
      <c r="DA14" s="52">
        <f t="shared" si="16"/>
        <v>13971</v>
      </c>
      <c r="DB14" s="53"/>
      <c r="DC14" s="51">
        <v>3603</v>
      </c>
      <c r="DD14" s="51">
        <v>3642</v>
      </c>
      <c r="DE14" s="51">
        <v>3841</v>
      </c>
      <c r="DF14" s="51">
        <v>3797</v>
      </c>
      <c r="DG14" s="52">
        <f t="shared" si="17"/>
        <v>14883</v>
      </c>
      <c r="DH14" s="53"/>
      <c r="DI14" s="51">
        <v>3633</v>
      </c>
      <c r="DJ14" s="51">
        <v>3800</v>
      </c>
      <c r="DK14" s="51">
        <v>4025</v>
      </c>
      <c r="DL14" s="51">
        <v>4103</v>
      </c>
      <c r="DM14" s="52">
        <f>SUM(DI14:DL14)</f>
        <v>15561</v>
      </c>
      <c r="DN14" s="53"/>
      <c r="DO14" s="51">
        <v>3893</v>
      </c>
      <c r="DP14" s="51">
        <v>3892</v>
      </c>
      <c r="DQ14" s="51">
        <v>3997</v>
      </c>
      <c r="DR14" s="51">
        <v>3987</v>
      </c>
      <c r="DS14" s="52">
        <f>SUM(DO14:DR14)</f>
        <v>15769</v>
      </c>
      <c r="DT14" s="53"/>
      <c r="DU14" s="52">
        <v>3805</v>
      </c>
      <c r="DV14" s="52">
        <v>5149.9040000000005</v>
      </c>
      <c r="DW14" s="51">
        <f>5992</f>
        <v>5992</v>
      </c>
      <c r="DX14" s="51">
        <v>5907.9570000000003</v>
      </c>
      <c r="DY14" s="51">
        <f t="shared" si="3"/>
        <v>20854.861000000001</v>
      </c>
      <c r="DZ14" s="53"/>
      <c r="EA14" s="52">
        <v>5448</v>
      </c>
      <c r="EB14" s="52">
        <v>5805</v>
      </c>
      <c r="EC14" s="52">
        <v>6182</v>
      </c>
      <c r="ED14" s="52">
        <v>6346</v>
      </c>
      <c r="EE14" s="52">
        <f t="shared" si="4"/>
        <v>23781</v>
      </c>
      <c r="EF14" s="59"/>
      <c r="EG14" s="52">
        <v>6278</v>
      </c>
      <c r="EH14" s="52">
        <v>6368</v>
      </c>
      <c r="EI14" s="52">
        <v>6277</v>
      </c>
      <c r="EJ14" s="52">
        <v>6786</v>
      </c>
      <c r="EK14" s="52">
        <f>SUM(EG14:EJ14)</f>
        <v>25709</v>
      </c>
      <c r="EL14" s="53"/>
      <c r="EM14" s="52">
        <v>7163</v>
      </c>
      <c r="EN14" s="52">
        <v>7447</v>
      </c>
      <c r="EO14" s="52">
        <v>8012</v>
      </c>
      <c r="EP14" s="52">
        <v>8316</v>
      </c>
      <c r="EQ14" s="52">
        <f>SUM(EM14:EP14)-1</f>
        <v>30937</v>
      </c>
      <c r="ER14" s="53"/>
      <c r="ES14" s="52">
        <v>8111</v>
      </c>
      <c r="ET14" s="52">
        <v>8909</v>
      </c>
      <c r="EU14" s="52">
        <v>8777</v>
      </c>
      <c r="EV14" s="52">
        <v>8717</v>
      </c>
      <c r="EW14" s="52">
        <f>SUM(ES14:EV14)</f>
        <v>34514</v>
      </c>
      <c r="EX14" s="53"/>
      <c r="EY14" s="52">
        <v>7285</v>
      </c>
      <c r="EZ14" s="52">
        <v>7309</v>
      </c>
      <c r="FA14" s="52">
        <v>7719</v>
      </c>
      <c r="FB14" s="52">
        <v>7962</v>
      </c>
      <c r="FC14" s="52">
        <f>SUM(EY14:FB14)</f>
        <v>30275</v>
      </c>
    </row>
    <row r="15" spans="1:160" x14ac:dyDescent="0.35">
      <c r="A15" s="4" t="s">
        <v>15</v>
      </c>
      <c r="B15" s="5"/>
      <c r="C15" s="6">
        <v>1041</v>
      </c>
      <c r="D15" s="6">
        <v>1105</v>
      </c>
      <c r="E15" s="6">
        <v>1469</v>
      </c>
      <c r="F15" s="6">
        <v>1710</v>
      </c>
      <c r="G15" s="6">
        <v>5326</v>
      </c>
      <c r="H15" s="6"/>
      <c r="I15" s="6">
        <v>1689</v>
      </c>
      <c r="J15" s="6">
        <v>1877</v>
      </c>
      <c r="K15" s="6">
        <v>2137</v>
      </c>
      <c r="L15" s="6">
        <v>2289</v>
      </c>
      <c r="M15" s="6">
        <v>7992</v>
      </c>
      <c r="N15" s="6"/>
      <c r="O15" s="7">
        <v>2468</v>
      </c>
      <c r="P15" s="8">
        <v>2553</v>
      </c>
      <c r="Q15" s="8">
        <v>2608</v>
      </c>
      <c r="R15" s="8">
        <v>2746</v>
      </c>
      <c r="S15" s="42">
        <v>10375</v>
      </c>
      <c r="T15" s="25"/>
      <c r="U15" s="7">
        <v>2810</v>
      </c>
      <c r="V15" s="8">
        <v>2810</v>
      </c>
      <c r="W15" s="8">
        <v>2871</v>
      </c>
      <c r="X15" s="8">
        <v>2908</v>
      </c>
      <c r="Y15" s="7">
        <v>11399</v>
      </c>
      <c r="Z15" s="35"/>
      <c r="AA15" s="7">
        <v>2891</v>
      </c>
      <c r="AB15" s="8">
        <v>2926</v>
      </c>
      <c r="AC15" s="8">
        <v>2968</v>
      </c>
      <c r="AD15" s="8">
        <v>3061</v>
      </c>
      <c r="AE15" s="7">
        <f>SUM(AA15:AD15)</f>
        <v>11846</v>
      </c>
      <c r="AG15" s="7">
        <v>3176</v>
      </c>
      <c r="AH15" s="8">
        <v>3331</v>
      </c>
      <c r="AI15" s="8">
        <v>3524</v>
      </c>
      <c r="AJ15" s="8">
        <v>3596</v>
      </c>
      <c r="AK15" s="7">
        <f t="shared" si="9"/>
        <v>13627</v>
      </c>
      <c r="AL15" s="7"/>
      <c r="AM15" s="7">
        <v>3722</v>
      </c>
      <c r="AN15" s="8">
        <v>3407.4609999999998</v>
      </c>
      <c r="AO15" s="8">
        <v>3308</v>
      </c>
      <c r="AP15" s="8">
        <v>3392</v>
      </c>
      <c r="AQ15" s="7">
        <f t="shared" si="10"/>
        <v>13829.460999999999</v>
      </c>
      <c r="AS15" s="7">
        <v>3251</v>
      </c>
      <c r="AT15" s="8">
        <v>3256</v>
      </c>
      <c r="AU15" s="8">
        <v>3347</v>
      </c>
      <c r="AV15" s="8">
        <v>3431</v>
      </c>
      <c r="AW15" s="7">
        <f>SUM(AS15:AV15)</f>
        <v>13285</v>
      </c>
      <c r="AY15" s="7">
        <v>3676</v>
      </c>
      <c r="AZ15" s="8">
        <v>3831</v>
      </c>
      <c r="BA15" s="8">
        <v>3871</v>
      </c>
      <c r="BB15" s="8">
        <v>3920</v>
      </c>
      <c r="BC15" s="7">
        <f>SUM(AY15:BB15)</f>
        <v>15298</v>
      </c>
      <c r="BE15" s="7">
        <v>3771</v>
      </c>
      <c r="BF15" s="8">
        <v>3830</v>
      </c>
      <c r="BG15" s="8">
        <v>4026</v>
      </c>
      <c r="BH15" s="8">
        <v>4174</v>
      </c>
      <c r="BI15" s="7">
        <f>SUM(BE15:BH15)</f>
        <v>15801</v>
      </c>
      <c r="BK15" s="7">
        <v>4163</v>
      </c>
      <c r="BL15" s="8">
        <v>4076</v>
      </c>
      <c r="BM15" s="8">
        <v>4015</v>
      </c>
      <c r="BN15" s="8">
        <v>3956.056</v>
      </c>
      <c r="BO15" s="7">
        <f t="shared" si="2"/>
        <v>16210.056</v>
      </c>
      <c r="BQ15" s="8">
        <v>4090.38</v>
      </c>
      <c r="BR15" s="8">
        <v>4364.0280000000002</v>
      </c>
      <c r="BS15" s="8">
        <v>4613.7860000000001</v>
      </c>
      <c r="BT15" s="8">
        <v>5000</v>
      </c>
      <c r="BU15" s="7">
        <f t="shared" si="11"/>
        <v>18068.194</v>
      </c>
      <c r="BW15" s="8">
        <v>5157</v>
      </c>
      <c r="BX15" s="8">
        <v>5177</v>
      </c>
      <c r="BY15" s="8">
        <v>5219</v>
      </c>
      <c r="BZ15" s="8">
        <v>5314</v>
      </c>
      <c r="CA15" s="7">
        <f t="shared" si="12"/>
        <v>20867</v>
      </c>
      <c r="CC15" s="8">
        <v>5148</v>
      </c>
      <c r="CD15" s="8">
        <v>5220</v>
      </c>
      <c r="CE15" s="8">
        <v>5578</v>
      </c>
      <c r="CF15" s="8">
        <v>5817</v>
      </c>
      <c r="CG15" s="7">
        <f t="shared" si="13"/>
        <v>21763</v>
      </c>
      <c r="CI15" s="47" t="s">
        <v>78</v>
      </c>
      <c r="CK15" s="51">
        <v>5321</v>
      </c>
      <c r="CL15" s="51">
        <v>5394</v>
      </c>
      <c r="CM15" s="51">
        <v>5586</v>
      </c>
      <c r="CN15" s="51">
        <v>5829</v>
      </c>
      <c r="CO15" s="52">
        <f t="shared" si="14"/>
        <v>22130</v>
      </c>
      <c r="CP15" s="52"/>
      <c r="CQ15" s="51">
        <v>6029</v>
      </c>
      <c r="CR15" s="51">
        <v>6107</v>
      </c>
      <c r="CS15" s="51">
        <v>6065</v>
      </c>
      <c r="CT15" s="51">
        <v>6246</v>
      </c>
      <c r="CU15" s="52">
        <f t="shared" si="15"/>
        <v>24447</v>
      </c>
      <c r="CV15" s="53"/>
      <c r="CW15" s="51">
        <v>6109</v>
      </c>
      <c r="CX15" s="51">
        <v>6142</v>
      </c>
      <c r="CY15" s="51">
        <v>6329</v>
      </c>
      <c r="CZ15" s="51">
        <v>6807</v>
      </c>
      <c r="DA15" s="52">
        <f t="shared" si="16"/>
        <v>25387</v>
      </c>
      <c r="DB15" s="53"/>
      <c r="DC15" s="51">
        <v>7106</v>
      </c>
      <c r="DD15" s="51">
        <v>7040</v>
      </c>
      <c r="DE15" s="51">
        <v>7079</v>
      </c>
      <c r="DF15" s="51">
        <v>6967</v>
      </c>
      <c r="DG15" s="52">
        <f t="shared" si="17"/>
        <v>28192</v>
      </c>
      <c r="DH15" s="53"/>
      <c r="DI15" s="51">
        <v>6774</v>
      </c>
      <c r="DJ15" s="51">
        <v>6743</v>
      </c>
      <c r="DK15" s="51">
        <v>6805</v>
      </c>
      <c r="DL15" s="51">
        <v>6779</v>
      </c>
      <c r="DM15" s="52">
        <f t="shared" si="18"/>
        <v>27101</v>
      </c>
      <c r="DN15" s="53"/>
      <c r="DO15" s="51">
        <v>6940</v>
      </c>
      <c r="DP15" s="51">
        <v>6805</v>
      </c>
      <c r="DQ15" s="51">
        <v>6746</v>
      </c>
      <c r="DR15" s="51">
        <v>6831</v>
      </c>
      <c r="DS15" s="52">
        <f t="shared" ref="DS15:DS16" si="22">SUM(DO15:DR15)</f>
        <v>27322</v>
      </c>
      <c r="DT15" s="53"/>
      <c r="DU15" s="52">
        <v>6860</v>
      </c>
      <c r="DV15" s="52">
        <v>9916</v>
      </c>
      <c r="DW15" s="51">
        <v>11486</v>
      </c>
      <c r="DX15" s="51">
        <v>11233.130999999999</v>
      </c>
      <c r="DY15" s="51">
        <f t="shared" si="3"/>
        <v>39495.131000000001</v>
      </c>
      <c r="DZ15" s="53"/>
      <c r="EA15" s="52">
        <v>11502</v>
      </c>
      <c r="EB15" s="52">
        <v>11465</v>
      </c>
      <c r="EC15" s="52">
        <v>11411</v>
      </c>
      <c r="ED15" s="52">
        <v>11464</v>
      </c>
      <c r="EE15" s="52">
        <f t="shared" si="4"/>
        <v>45842</v>
      </c>
      <c r="EF15" s="53"/>
      <c r="EG15" s="52">
        <v>11485</v>
      </c>
      <c r="EH15" s="52">
        <v>11527</v>
      </c>
      <c r="EI15" s="52">
        <v>11734</v>
      </c>
      <c r="EJ15" s="52">
        <v>11503</v>
      </c>
      <c r="EK15" s="52">
        <f>SUM(EG15:EJ15)</f>
        <v>46249</v>
      </c>
      <c r="EL15" s="53"/>
      <c r="EM15" s="52">
        <v>11851</v>
      </c>
      <c r="EN15" s="52">
        <v>12170</v>
      </c>
      <c r="EO15" s="52">
        <v>12576</v>
      </c>
      <c r="EP15" s="52">
        <v>12727</v>
      </c>
      <c r="EQ15" s="52">
        <f t="shared" si="20"/>
        <v>49324</v>
      </c>
      <c r="ER15" s="53"/>
      <c r="ES15" s="52">
        <v>12249.313</v>
      </c>
      <c r="ET15" s="52">
        <v>12495</v>
      </c>
      <c r="EU15" s="52">
        <v>12686</v>
      </c>
      <c r="EV15" s="52">
        <v>12930</v>
      </c>
      <c r="EW15" s="52">
        <f t="shared" ref="EW15:EW16" si="23">SUM(ES15:EV15)</f>
        <v>50360.313000000002</v>
      </c>
      <c r="EX15" s="53"/>
      <c r="EY15" s="52">
        <v>13062</v>
      </c>
      <c r="EZ15" s="52">
        <v>13001</v>
      </c>
      <c r="FA15" s="52">
        <v>13006</v>
      </c>
      <c r="FB15" s="52">
        <v>13006</v>
      </c>
      <c r="FC15" s="52">
        <f t="shared" ref="FC15:FC16" si="24">SUM(EY15:FB15)</f>
        <v>52075</v>
      </c>
    </row>
    <row r="16" spans="1:160" x14ac:dyDescent="0.35">
      <c r="A16" s="4" t="s">
        <v>16</v>
      </c>
      <c r="B16" s="5"/>
      <c r="C16" s="26">
        <v>715</v>
      </c>
      <c r="D16" s="26">
        <v>853</v>
      </c>
      <c r="E16" s="26">
        <v>1104</v>
      </c>
      <c r="F16" s="26">
        <v>1950</v>
      </c>
      <c r="G16" s="26">
        <v>4621</v>
      </c>
      <c r="H16" s="6"/>
      <c r="I16" s="26">
        <v>1291</v>
      </c>
      <c r="J16" s="26">
        <v>1547</v>
      </c>
      <c r="K16" s="26">
        <v>1806</v>
      </c>
      <c r="L16" s="26">
        <v>1753</v>
      </c>
      <c r="M16" s="26">
        <v>6396</v>
      </c>
      <c r="N16" s="6"/>
      <c r="O16" s="9">
        <v>1434</v>
      </c>
      <c r="P16" s="10">
        <v>1150</v>
      </c>
      <c r="Q16" s="10">
        <v>1132</v>
      </c>
      <c r="R16" s="10">
        <v>1502</v>
      </c>
      <c r="S16" s="10">
        <v>5223</v>
      </c>
      <c r="T16" s="25"/>
      <c r="U16" s="9">
        <v>1489</v>
      </c>
      <c r="V16" s="10">
        <v>1523</v>
      </c>
      <c r="W16" s="10">
        <v>1750</v>
      </c>
      <c r="X16" s="10">
        <v>1849</v>
      </c>
      <c r="Y16" s="9">
        <v>6610</v>
      </c>
      <c r="AA16" s="9">
        <v>1675</v>
      </c>
      <c r="AB16" s="10">
        <v>1875</v>
      </c>
      <c r="AC16" s="10">
        <v>2115</v>
      </c>
      <c r="AD16" s="10">
        <v>2559</v>
      </c>
      <c r="AE16" s="9">
        <f>SUM(AA16:AD16)</f>
        <v>8224</v>
      </c>
      <c r="AG16" s="9">
        <v>2022</v>
      </c>
      <c r="AH16" s="10">
        <v>2865</v>
      </c>
      <c r="AI16" s="10">
        <f t="shared" ref="AI16:AP16" si="25">AI17-AI12-AI13-AI14-AI15</f>
        <v>3537.1211993999996</v>
      </c>
      <c r="AJ16" s="10">
        <f t="shared" si="25"/>
        <v>3646.4290220000003</v>
      </c>
      <c r="AK16" s="9">
        <f t="shared" si="9"/>
        <v>12070.550221400001</v>
      </c>
      <c r="AL16" s="7"/>
      <c r="AM16" s="10">
        <f t="shared" si="25"/>
        <v>3301</v>
      </c>
      <c r="AN16" s="10">
        <f t="shared" si="25"/>
        <v>3552.2391828000013</v>
      </c>
      <c r="AO16" s="10">
        <f>AO17-AO12-AO13-AO14-AO15</f>
        <v>3902</v>
      </c>
      <c r="AP16" s="10">
        <f t="shared" si="25"/>
        <v>4334</v>
      </c>
      <c r="AQ16" s="9">
        <f t="shared" si="10"/>
        <v>15089.239182800002</v>
      </c>
      <c r="AS16" s="10">
        <f>AS17-AS12-AS13-AS14-AS15</f>
        <v>3704</v>
      </c>
      <c r="AT16" s="10">
        <f>AT17-AT12-AT13-AT14-AT15</f>
        <v>3790</v>
      </c>
      <c r="AU16" s="10">
        <f>AU17-AU12-AU13-AU14-AU15</f>
        <v>3952.5748475000009</v>
      </c>
      <c r="AV16" s="10">
        <f>AV17-AV12-AV13-AV14-AV15</f>
        <v>3324</v>
      </c>
      <c r="AW16" s="9">
        <f>SUM(AS16:AV16)</f>
        <v>14770.5748475</v>
      </c>
      <c r="AY16" s="10">
        <f>AY17-AY12-AY13-AY14-AY15</f>
        <v>3227</v>
      </c>
      <c r="AZ16" s="10">
        <f>AZ17-AZ12-AZ13-AZ14-AZ15</f>
        <v>3276</v>
      </c>
      <c r="BA16" s="10">
        <f>BA17-BA12-BA13-BA14-BA15</f>
        <v>3748</v>
      </c>
      <c r="BB16" s="10">
        <f>BB17-BB12-BB13-BB14-BB15</f>
        <v>3927</v>
      </c>
      <c r="BC16" s="10">
        <f>BC17-BC12-BC13-BC14-BC15+1</f>
        <v>14180</v>
      </c>
      <c r="BE16" s="10">
        <f>3500+52+74</f>
        <v>3626</v>
      </c>
      <c r="BF16" s="10">
        <f>85+53+3707</f>
        <v>3845</v>
      </c>
      <c r="BG16" s="10">
        <f>53+181+3905-2</f>
        <v>4137</v>
      </c>
      <c r="BH16" s="10">
        <f>BH17-BH12-BH13-BH14-BH15</f>
        <v>3428</v>
      </c>
      <c r="BI16" s="10">
        <f>BI17-BI12-BI13-BI14-BI15</f>
        <v>15034</v>
      </c>
      <c r="BK16" s="10">
        <f>BK17-BK12-BK13-BK14-BK15</f>
        <v>2292</v>
      </c>
      <c r="BL16" s="10">
        <f>BL17-BL12-BL13-BL14-BL15</f>
        <v>3085</v>
      </c>
      <c r="BM16" s="10">
        <f>BM17-BM12-BM13-BM14-BM15-46</f>
        <v>3709</v>
      </c>
      <c r="BN16" s="10">
        <f>BN17-BN12-BN13-BN14-BN15</f>
        <v>3808.8440000000023</v>
      </c>
      <c r="BO16" s="10">
        <f t="shared" si="2"/>
        <v>12894.844000000003</v>
      </c>
      <c r="BQ16" s="10">
        <v>4302.1460000000015</v>
      </c>
      <c r="BR16" s="10">
        <v>4863.7419999999966</v>
      </c>
      <c r="BS16" s="10">
        <v>5354.8649999999998</v>
      </c>
      <c r="BT16" s="10">
        <v>6658</v>
      </c>
      <c r="BU16" s="10">
        <f t="shared" si="11"/>
        <v>21178.752999999997</v>
      </c>
      <c r="BW16" s="10">
        <v>4706</v>
      </c>
      <c r="BX16" s="10">
        <v>5015</v>
      </c>
      <c r="BY16" s="10">
        <v>5291</v>
      </c>
      <c r="BZ16" s="10">
        <v>5296</v>
      </c>
      <c r="CA16" s="10">
        <f t="shared" si="12"/>
        <v>20308</v>
      </c>
      <c r="CC16" s="10">
        <v>5093</v>
      </c>
      <c r="CD16" s="10">
        <v>5584</v>
      </c>
      <c r="CE16" s="10">
        <v>5849</v>
      </c>
      <c r="CF16" s="10">
        <v>6404</v>
      </c>
      <c r="CG16" s="10">
        <f t="shared" si="13"/>
        <v>22930</v>
      </c>
      <c r="CI16" s="47" t="s">
        <v>79</v>
      </c>
      <c r="CK16" s="54">
        <v>4907</v>
      </c>
      <c r="CL16" s="54">
        <v>5425</v>
      </c>
      <c r="CM16" s="54">
        <v>5845</v>
      </c>
      <c r="CN16" s="54">
        <v>6401</v>
      </c>
      <c r="CO16" s="54">
        <f t="shared" si="14"/>
        <v>22578</v>
      </c>
      <c r="CP16" s="51"/>
      <c r="CQ16" s="54">
        <v>5507</v>
      </c>
      <c r="CR16" s="54">
        <v>6078</v>
      </c>
      <c r="CS16" s="54">
        <v>6203</v>
      </c>
      <c r="CT16" s="54">
        <v>6437</v>
      </c>
      <c r="CU16" s="55">
        <f t="shared" si="15"/>
        <v>24225</v>
      </c>
      <c r="CV16" s="53"/>
      <c r="CW16" s="54">
        <v>5836</v>
      </c>
      <c r="CX16" s="54">
        <v>6552</v>
      </c>
      <c r="CY16" s="54">
        <v>7462</v>
      </c>
      <c r="CZ16" s="54">
        <v>7523</v>
      </c>
      <c r="DA16" s="55">
        <f t="shared" si="16"/>
        <v>27373</v>
      </c>
      <c r="DB16" s="53"/>
      <c r="DC16" s="54">
        <v>6363</v>
      </c>
      <c r="DD16" s="54">
        <v>7495</v>
      </c>
      <c r="DE16" s="54">
        <v>6976</v>
      </c>
      <c r="DF16" s="54">
        <v>7642</v>
      </c>
      <c r="DG16" s="55">
        <f t="shared" si="17"/>
        <v>28476</v>
      </c>
      <c r="DH16" s="53"/>
      <c r="DI16" s="54">
        <v>8507</v>
      </c>
      <c r="DJ16" s="54">
        <v>7633</v>
      </c>
      <c r="DK16" s="54">
        <v>8583</v>
      </c>
      <c r="DL16" s="54">
        <v>9150</v>
      </c>
      <c r="DM16" s="55">
        <f>SUM(DI16:DL16)</f>
        <v>33873</v>
      </c>
      <c r="DN16" s="53"/>
      <c r="DO16" s="54">
        <v>7494</v>
      </c>
      <c r="DP16" s="54">
        <v>7379</v>
      </c>
      <c r="DQ16" s="54">
        <v>8156</v>
      </c>
      <c r="DR16" s="54">
        <v>8446</v>
      </c>
      <c r="DS16" s="55">
        <f t="shared" si="22"/>
        <v>31475</v>
      </c>
      <c r="DT16" s="53"/>
      <c r="DU16" s="55">
        <v>7294</v>
      </c>
      <c r="DV16" s="55">
        <v>10095</v>
      </c>
      <c r="DW16" s="54">
        <f>12128</f>
        <v>12128</v>
      </c>
      <c r="DX16" s="54">
        <v>12198.562999999996</v>
      </c>
      <c r="DY16" s="54">
        <f t="shared" si="3"/>
        <v>41715.562999999995</v>
      </c>
      <c r="DZ16" s="53"/>
      <c r="EA16" s="55">
        <v>10115</v>
      </c>
      <c r="EB16" s="55">
        <v>11585</v>
      </c>
      <c r="EC16" s="55">
        <v>13571</v>
      </c>
      <c r="ED16" s="55">
        <v>13075</v>
      </c>
      <c r="EE16" s="55">
        <f t="shared" si="4"/>
        <v>48346</v>
      </c>
      <c r="EF16" s="53"/>
      <c r="EG16" s="55">
        <v>12184</v>
      </c>
      <c r="EH16" s="55">
        <v>13520</v>
      </c>
      <c r="EI16" s="55">
        <v>15156</v>
      </c>
      <c r="EJ16" s="55">
        <v>16091</v>
      </c>
      <c r="EK16" s="55">
        <f t="shared" ref="EK16" si="26">SUM(EG16:EJ16)</f>
        <v>56951</v>
      </c>
      <c r="EL16" s="53"/>
      <c r="EM16" s="55">
        <v>14310</v>
      </c>
      <c r="EN16" s="55">
        <v>15388</v>
      </c>
      <c r="EO16" s="55">
        <v>16798</v>
      </c>
      <c r="EP16" s="55">
        <v>17586</v>
      </c>
      <c r="EQ16" s="55">
        <f t="shared" si="20"/>
        <v>64082</v>
      </c>
      <c r="ER16" s="53"/>
      <c r="ES16" s="55">
        <v>15405.687000000005</v>
      </c>
      <c r="ET16" s="55">
        <v>16571</v>
      </c>
      <c r="EU16" s="55">
        <v>18518</v>
      </c>
      <c r="EV16" s="55">
        <v>17250</v>
      </c>
      <c r="EW16" s="55">
        <f t="shared" si="23"/>
        <v>67744.687000000005</v>
      </c>
      <c r="EX16" s="53"/>
      <c r="EY16" s="55">
        <v>14888</v>
      </c>
      <c r="EZ16" s="55">
        <v>15691</v>
      </c>
      <c r="FA16" s="55">
        <v>17836</v>
      </c>
      <c r="FB16" s="55">
        <v>18725</v>
      </c>
      <c r="FC16" s="55">
        <f t="shared" si="24"/>
        <v>67140</v>
      </c>
      <c r="FD16" s="35"/>
    </row>
    <row r="17" spans="1:160" x14ac:dyDescent="0.35">
      <c r="A17" s="4" t="s">
        <v>17</v>
      </c>
      <c r="B17" s="5"/>
      <c r="C17" s="6">
        <v>4409</v>
      </c>
      <c r="D17" s="6">
        <v>4635</v>
      </c>
      <c r="E17" s="6">
        <v>6715</v>
      </c>
      <c r="F17" s="6">
        <v>8202</v>
      </c>
      <c r="G17" s="6">
        <v>23960</v>
      </c>
      <c r="H17" s="6"/>
      <c r="I17" s="6">
        <v>7672</v>
      </c>
      <c r="J17" s="6">
        <v>8605</v>
      </c>
      <c r="K17" s="6">
        <v>9827</v>
      </c>
      <c r="L17" s="6">
        <v>9464</v>
      </c>
      <c r="M17" s="6">
        <v>35567</v>
      </c>
      <c r="N17" s="6"/>
      <c r="O17" s="7">
        <v>8867</v>
      </c>
      <c r="P17" s="8">
        <v>7596</v>
      </c>
      <c r="Q17" s="8">
        <v>7672</v>
      </c>
      <c r="R17" s="8">
        <v>8817</v>
      </c>
      <c r="S17" s="8">
        <v>32957</v>
      </c>
      <c r="T17" s="25"/>
      <c r="U17" s="7">
        <v>8796</v>
      </c>
      <c r="V17" s="8">
        <v>9188</v>
      </c>
      <c r="W17" s="8">
        <v>9976</v>
      </c>
      <c r="X17" s="8">
        <v>10532</v>
      </c>
      <c r="Y17" s="7">
        <v>38492</v>
      </c>
      <c r="AA17" s="7">
        <f>SUM(AA12:AA16)</f>
        <v>10073.1433674</v>
      </c>
      <c r="AB17" s="7">
        <f>SUM(AB12:AB16)</f>
        <v>10432</v>
      </c>
      <c r="AC17" s="7">
        <f>SUM(AC12:AC16)</f>
        <v>11355</v>
      </c>
      <c r="AD17" s="7">
        <f>SUM(AD12:AD16)</f>
        <v>13258</v>
      </c>
      <c r="AE17" s="7">
        <f>SUM(AE12:AE16)</f>
        <v>45118.1433674</v>
      </c>
      <c r="AG17" s="8">
        <v>12540</v>
      </c>
      <c r="AH17" s="8">
        <v>13841</v>
      </c>
      <c r="AI17" s="8">
        <v>15973</v>
      </c>
      <c r="AJ17" s="8">
        <v>17287</v>
      </c>
      <c r="AK17" s="7">
        <f t="shared" si="9"/>
        <v>59641</v>
      </c>
      <c r="AL17" s="7"/>
      <c r="AM17" s="7">
        <v>16002</v>
      </c>
      <c r="AN17" s="8">
        <v>15933.204535000001</v>
      </c>
      <c r="AO17" s="8">
        <v>17734</v>
      </c>
      <c r="AP17" s="8">
        <v>19849</v>
      </c>
      <c r="AQ17" s="7">
        <f t="shared" si="10"/>
        <v>69518.204534999997</v>
      </c>
      <c r="AS17" s="7">
        <v>18202</v>
      </c>
      <c r="AT17" s="7">
        <v>18787</v>
      </c>
      <c r="AU17" s="7">
        <v>18479</v>
      </c>
      <c r="AV17" s="7">
        <v>16176</v>
      </c>
      <c r="AW17" s="7">
        <f>SUM(AW12:AW16)</f>
        <v>71644</v>
      </c>
      <c r="AY17" s="7">
        <v>16096</v>
      </c>
      <c r="AZ17" s="7">
        <v>16958</v>
      </c>
      <c r="BA17" s="7">
        <v>19303</v>
      </c>
      <c r="BB17" s="7">
        <v>19717</v>
      </c>
      <c r="BC17" s="7">
        <f>SUM(AY17:BB17)+1</f>
        <v>72075</v>
      </c>
      <c r="BE17" s="7">
        <f>SUM(BE12:BE16)</f>
        <v>18633</v>
      </c>
      <c r="BF17" s="7">
        <f>SUM(BF12:BF16)</f>
        <v>19236</v>
      </c>
      <c r="BG17" s="7">
        <f>SUM(BG12:BG16)</f>
        <v>19418</v>
      </c>
      <c r="BH17" s="7">
        <f>15111+215+48+1</f>
        <v>15375</v>
      </c>
      <c r="BI17" s="7">
        <f>SUM(BE17:BH17)-1</f>
        <v>72661</v>
      </c>
      <c r="BK17" s="7">
        <v>12739</v>
      </c>
      <c r="BL17" s="7">
        <v>16357</v>
      </c>
      <c r="BM17" s="7">
        <f>18848-46</f>
        <v>18802</v>
      </c>
      <c r="BN17" s="7">
        <v>19685.754000000001</v>
      </c>
      <c r="BO17" s="7">
        <f>SUM(BK17:BN17)-1</f>
        <v>67582.754000000001</v>
      </c>
      <c r="BQ17" s="7">
        <f>SUM(BQ12:BQ16)</f>
        <v>29999.018</v>
      </c>
      <c r="BR17" s="7">
        <f>SUM(BR12:BR16)</f>
        <v>36499.536999999997</v>
      </c>
      <c r="BS17" s="7">
        <f>SUM(BS12:BS16)</f>
        <v>40383.650999999998</v>
      </c>
      <c r="BT17" s="7">
        <f>SUM(BT12:BT16)</f>
        <v>41316</v>
      </c>
      <c r="BU17" s="7">
        <f t="shared" si="11"/>
        <v>148198.20600000001</v>
      </c>
      <c r="BW17" s="7">
        <f>SUM(BW12:BW16)</f>
        <v>37347</v>
      </c>
      <c r="BX17" s="7">
        <f>SUM(BX12:BX16)</f>
        <v>37290</v>
      </c>
      <c r="BY17" s="7">
        <f>SUM(BY12:BY16)</f>
        <v>37786</v>
      </c>
      <c r="BZ17" s="7">
        <f>SUM(BZ12:BZ16)</f>
        <v>37915</v>
      </c>
      <c r="CA17" s="7">
        <f t="shared" si="12"/>
        <v>150338</v>
      </c>
      <c r="CC17" s="7">
        <f>SUM(CC12:CC16)</f>
        <v>35913</v>
      </c>
      <c r="CD17" s="7">
        <f>SUM(CD12:CD16)</f>
        <v>37015</v>
      </c>
      <c r="CE17" s="7">
        <f>SUM(CE12:CE16)</f>
        <v>39387</v>
      </c>
      <c r="CF17" s="7">
        <f>SUM(CF12:CF16)</f>
        <v>45034</v>
      </c>
      <c r="CG17" s="7">
        <f t="shared" si="13"/>
        <v>157349</v>
      </c>
      <c r="CI17" s="50" t="s">
        <v>74</v>
      </c>
      <c r="CK17" s="52">
        <f>SUM(CK12:CK16)</f>
        <v>35921</v>
      </c>
      <c r="CL17" s="52">
        <f>SUM(CL12:CL16)</f>
        <v>37020</v>
      </c>
      <c r="CM17" s="52">
        <f>SUM(CM12:CM16)</f>
        <v>39379</v>
      </c>
      <c r="CN17" s="52">
        <f>SUM(CN12:CN16)</f>
        <v>45032</v>
      </c>
      <c r="CO17" s="52">
        <f t="shared" si="14"/>
        <v>157352</v>
      </c>
      <c r="CP17" s="52"/>
      <c r="CQ17" s="52">
        <f>SUM(CQ12:CQ16)</f>
        <v>39909</v>
      </c>
      <c r="CR17" s="52">
        <f>SUM(CR12:CR16)</f>
        <v>40324</v>
      </c>
      <c r="CS17" s="52">
        <f>SUM(CS12:CS16)</f>
        <v>45161</v>
      </c>
      <c r="CT17" s="52">
        <f>SUM(CT12:CT16)</f>
        <v>51654</v>
      </c>
      <c r="CU17" s="52">
        <f t="shared" si="15"/>
        <v>177048</v>
      </c>
      <c r="CV17" s="53"/>
      <c r="CW17" s="52">
        <f>SUM(CW12:CW16)</f>
        <v>44340</v>
      </c>
      <c r="CX17" s="52">
        <f>SUM(CX12:CX16)</f>
        <v>46005</v>
      </c>
      <c r="CY17" s="52">
        <f>SUM(CY12:CY16)</f>
        <v>52424</v>
      </c>
      <c r="CZ17" s="52">
        <f>SUM(CZ12:CZ16)</f>
        <v>60233</v>
      </c>
      <c r="DA17" s="52">
        <f t="shared" si="16"/>
        <v>203002</v>
      </c>
      <c r="DB17" s="53"/>
      <c r="DC17" s="52">
        <f>SUM(DC12:DC16)</f>
        <v>52349</v>
      </c>
      <c r="DD17" s="52">
        <f>SUM(DD12:DD16)</f>
        <v>58656</v>
      </c>
      <c r="DE17" s="52">
        <f>SUM(DE12:DE16)</f>
        <v>59883</v>
      </c>
      <c r="DF17" s="52">
        <f>SUM(DF12:DF16)</f>
        <v>62279</v>
      </c>
      <c r="DG17" s="52">
        <f>SUM(DC17:DF17)</f>
        <v>233167</v>
      </c>
      <c r="DH17" s="53"/>
      <c r="DI17" s="52">
        <f t="shared" ref="DI17:DL17" si="27">SUM(DI12:DI16)</f>
        <v>50922</v>
      </c>
      <c r="DJ17" s="52">
        <f t="shared" si="27"/>
        <v>50347</v>
      </c>
      <c r="DK17" s="52">
        <f t="shared" si="27"/>
        <v>58674</v>
      </c>
      <c r="DL17" s="52">
        <f t="shared" si="27"/>
        <v>61754</v>
      </c>
      <c r="DM17" s="52">
        <f>SUM(DI17:DL17)</f>
        <v>221697</v>
      </c>
      <c r="DN17" s="53"/>
      <c r="DO17" s="52">
        <f t="shared" ref="DO17:DR17" si="28">SUM(DO12:DO16)</f>
        <v>54576</v>
      </c>
      <c r="DP17" s="52">
        <f t="shared" si="28"/>
        <v>53910</v>
      </c>
      <c r="DQ17" s="52">
        <f t="shared" si="28"/>
        <v>60030</v>
      </c>
      <c r="DR17" s="52">
        <f t="shared" si="28"/>
        <v>69193</v>
      </c>
      <c r="DS17" s="52">
        <f>SUM(DO17:DR17)</f>
        <v>237709</v>
      </c>
      <c r="DT17" s="53"/>
      <c r="DU17" s="52">
        <f t="shared" ref="DU17:DX17" si="29">SUM(DU12:DU16)</f>
        <v>54578</v>
      </c>
      <c r="DV17" s="52">
        <f t="shared" si="29"/>
        <v>70790.61</v>
      </c>
      <c r="DW17" s="52">
        <f t="shared" si="29"/>
        <v>89216</v>
      </c>
      <c r="DX17" s="52">
        <f t="shared" si="29"/>
        <v>95343.999999999985</v>
      </c>
      <c r="DY17" s="52">
        <f t="shared" si="3"/>
        <v>309928.61</v>
      </c>
      <c r="DZ17" s="53"/>
      <c r="EA17" s="52">
        <f t="shared" ref="EA17:ED17" si="30">SUM(EA12:EA16)</f>
        <v>77476</v>
      </c>
      <c r="EB17" s="52">
        <f t="shared" si="30"/>
        <v>76772</v>
      </c>
      <c r="EC17" s="52">
        <f t="shared" si="30"/>
        <v>98449</v>
      </c>
      <c r="ED17" s="52">
        <f t="shared" si="30"/>
        <v>96174</v>
      </c>
      <c r="EE17" s="52">
        <f t="shared" si="4"/>
        <v>348871</v>
      </c>
      <c r="EF17" s="53"/>
      <c r="EG17" s="52">
        <f t="shared" ref="EG17:EK17" si="31">SUM(EG12:EG16)</f>
        <v>81201</v>
      </c>
      <c r="EH17" s="52">
        <f t="shared" si="31"/>
        <v>88740</v>
      </c>
      <c r="EI17" s="52">
        <f t="shared" si="31"/>
        <v>103475</v>
      </c>
      <c r="EJ17" s="52">
        <f t="shared" si="31"/>
        <v>125578</v>
      </c>
      <c r="EK17" s="52">
        <f t="shared" si="31"/>
        <v>398994</v>
      </c>
      <c r="EL17" s="53"/>
      <c r="EM17" s="52">
        <f t="shared" ref="EM17:EQ17" si="32">SUM(EM12:EM16)</f>
        <v>97584</v>
      </c>
      <c r="EN17" s="52">
        <f t="shared" si="32"/>
        <v>102122</v>
      </c>
      <c r="EO17" s="52">
        <f t="shared" si="32"/>
        <v>119881</v>
      </c>
      <c r="EP17" s="52">
        <f t="shared" si="32"/>
        <v>140042</v>
      </c>
      <c r="EQ17" s="52">
        <f t="shared" si="32"/>
        <v>459628</v>
      </c>
      <c r="ER17" s="53"/>
      <c r="ES17" s="52">
        <f t="shared" ref="ES17:EW17" si="33">SUM(ES12:ES16)</f>
        <v>115920</v>
      </c>
      <c r="ET17" s="52">
        <f t="shared" si="33"/>
        <v>126051</v>
      </c>
      <c r="EU17" s="52">
        <f t="shared" si="33"/>
        <v>150654</v>
      </c>
      <c r="EV17" s="52">
        <f t="shared" si="33"/>
        <v>143318</v>
      </c>
      <c r="EW17" s="52">
        <f t="shared" si="33"/>
        <v>535943</v>
      </c>
      <c r="EX17" s="53"/>
      <c r="EY17" s="52">
        <f t="shared" ref="EY17:FC17" si="34">SUM(EY12:EY16)</f>
        <v>111552</v>
      </c>
      <c r="EZ17" s="52">
        <f t="shared" si="34"/>
        <v>114534</v>
      </c>
      <c r="FA17" s="52">
        <f t="shared" si="34"/>
        <v>129251</v>
      </c>
      <c r="FB17" s="52">
        <f t="shared" si="34"/>
        <v>134820</v>
      </c>
      <c r="FC17" s="52">
        <f t="shared" si="34"/>
        <v>490157</v>
      </c>
      <c r="FD17" s="67"/>
    </row>
    <row r="18" spans="1:160" x14ac:dyDescent="0.35">
      <c r="A18" s="4"/>
      <c r="B18" s="1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8"/>
      <c r="Q18" s="8"/>
      <c r="R18" s="8"/>
      <c r="S18" s="8"/>
      <c r="T18" s="25"/>
      <c r="U18" s="7"/>
      <c r="V18" s="8"/>
      <c r="W18" s="8"/>
      <c r="X18" s="8"/>
      <c r="Y18" s="7"/>
      <c r="AA18" s="7"/>
      <c r="AB18" s="8"/>
      <c r="AC18" s="8"/>
      <c r="AD18" s="8"/>
      <c r="AE18" s="7"/>
      <c r="AG18" s="7"/>
      <c r="AH18" s="8"/>
      <c r="AI18" s="8"/>
      <c r="AJ18" s="8"/>
      <c r="AK18" s="7"/>
      <c r="AL18" s="7"/>
      <c r="AM18" s="7"/>
      <c r="AN18" s="8"/>
      <c r="AO18" s="8"/>
      <c r="AP18" s="8"/>
      <c r="AQ18" s="7"/>
      <c r="AS18" s="7"/>
      <c r="AT18" s="8"/>
      <c r="AU18" s="8"/>
      <c r="AV18" s="8"/>
      <c r="AW18" s="7"/>
      <c r="AY18" s="7"/>
      <c r="AZ18" s="8"/>
      <c r="BA18" s="8"/>
      <c r="BB18" s="8"/>
      <c r="BC18" s="7"/>
      <c r="BE18" s="7"/>
      <c r="BF18" s="7"/>
      <c r="BG18" s="8"/>
      <c r="BH18" s="8"/>
      <c r="BI18" s="7"/>
      <c r="BK18" s="7"/>
      <c r="BL18" s="7"/>
      <c r="BM18" s="8"/>
      <c r="BN18" s="8"/>
      <c r="BO18" s="7"/>
      <c r="BQ18" s="7"/>
      <c r="BR18" s="7"/>
      <c r="BS18" s="8"/>
      <c r="BT18" s="8"/>
      <c r="BU18" s="7"/>
      <c r="BW18" s="7"/>
      <c r="BX18" s="7"/>
      <c r="BY18" s="8"/>
      <c r="BZ18" s="8"/>
      <c r="CA18" s="7"/>
      <c r="CC18" s="7"/>
      <c r="CD18" s="7"/>
      <c r="CE18" s="8"/>
      <c r="CF18" s="8"/>
      <c r="CG18" s="7"/>
      <c r="CI18" s="4"/>
      <c r="CK18" s="52"/>
      <c r="CL18" s="52"/>
      <c r="CM18" s="51"/>
      <c r="CN18" s="51"/>
      <c r="CO18" s="52"/>
      <c r="CP18" s="52"/>
      <c r="CQ18" s="52"/>
      <c r="CR18" s="52"/>
      <c r="CS18" s="51"/>
      <c r="CT18" s="51"/>
      <c r="CU18" s="52"/>
      <c r="CV18" s="53"/>
      <c r="CW18" s="52"/>
      <c r="CX18" s="52"/>
      <c r="CY18" s="51"/>
      <c r="CZ18" s="51"/>
      <c r="DA18" s="52"/>
      <c r="DB18" s="53"/>
      <c r="DC18" s="52"/>
      <c r="DD18" s="52"/>
      <c r="DE18" s="51"/>
      <c r="DF18" s="51"/>
      <c r="DG18" s="52"/>
      <c r="DH18" s="53"/>
      <c r="DI18" s="52"/>
      <c r="DJ18" s="52"/>
      <c r="DK18" s="51"/>
      <c r="DL18" s="51"/>
      <c r="DM18" s="52"/>
      <c r="DN18" s="53"/>
      <c r="DO18" s="52"/>
      <c r="DP18" s="52"/>
      <c r="DQ18" s="51"/>
      <c r="DR18" s="51"/>
      <c r="DS18" s="52"/>
      <c r="DT18" s="53"/>
      <c r="DU18" s="52"/>
      <c r="DV18" s="52"/>
      <c r="DW18" s="51"/>
      <c r="DX18" s="51"/>
      <c r="DY18" s="51"/>
      <c r="DZ18" s="53"/>
      <c r="EA18" s="52"/>
      <c r="EB18" s="52"/>
      <c r="EC18" s="52"/>
      <c r="ED18" s="52"/>
      <c r="EE18" s="52"/>
      <c r="EF18" s="53"/>
      <c r="EG18" s="52"/>
      <c r="EH18" s="52"/>
      <c r="EI18" s="60"/>
      <c r="EJ18" s="60"/>
      <c r="EK18" s="60"/>
      <c r="EL18" s="53"/>
      <c r="EM18" s="60"/>
      <c r="EN18" s="52"/>
      <c r="EO18" s="60"/>
      <c r="EP18" s="60"/>
      <c r="EQ18" s="60"/>
      <c r="ER18" s="53"/>
      <c r="ES18" s="60"/>
      <c r="ET18" s="52"/>
      <c r="EU18" s="60"/>
      <c r="EV18" s="60"/>
      <c r="EW18" s="60"/>
      <c r="EX18" s="53"/>
      <c r="EY18" s="60"/>
      <c r="EZ18" s="52"/>
      <c r="FA18" s="60"/>
      <c r="FB18" s="67"/>
      <c r="FC18" s="60"/>
      <c r="FD18" s="63"/>
    </row>
    <row r="19" spans="1:160" x14ac:dyDescent="0.35">
      <c r="A19" s="4" t="s">
        <v>18</v>
      </c>
      <c r="B19" s="5"/>
      <c r="C19" s="6">
        <v>1387</v>
      </c>
      <c r="D19" s="6">
        <v>1483</v>
      </c>
      <c r="E19" s="6">
        <v>2670</v>
      </c>
      <c r="F19" s="6">
        <v>3110</v>
      </c>
      <c r="G19" s="6">
        <v>8650</v>
      </c>
      <c r="H19" s="6"/>
      <c r="I19" s="6">
        <v>3490</v>
      </c>
      <c r="J19" s="6">
        <v>3831</v>
      </c>
      <c r="K19" s="6">
        <v>4078</v>
      </c>
      <c r="L19" s="6">
        <v>3928</v>
      </c>
      <c r="M19" s="6">
        <v>15326</v>
      </c>
      <c r="N19" s="6"/>
      <c r="O19" s="11">
        <v>2383</v>
      </c>
      <c r="P19" s="12">
        <v>887</v>
      </c>
      <c r="Q19" s="12">
        <v>708</v>
      </c>
      <c r="R19" s="12">
        <v>1437</v>
      </c>
      <c r="S19" s="8">
        <v>5411</v>
      </c>
      <c r="T19" s="25"/>
      <c r="U19" s="11">
        <v>1248</v>
      </c>
      <c r="V19" s="12">
        <v>1640</v>
      </c>
      <c r="W19" s="12">
        <v>1885</v>
      </c>
      <c r="X19" s="12">
        <v>2322</v>
      </c>
      <c r="Y19" s="11">
        <v>7095</v>
      </c>
      <c r="AA19" s="11">
        <f>AA9-AA17</f>
        <v>1472.8566326</v>
      </c>
      <c r="AB19" s="12">
        <f>AB9-AB17</f>
        <v>1873</v>
      </c>
      <c r="AC19" s="12">
        <f>AC9-AC17</f>
        <v>2683.5</v>
      </c>
      <c r="AD19" s="12">
        <f>AD9-AD17</f>
        <v>4437.4000000000015</v>
      </c>
      <c r="AE19" s="11">
        <f>AE9-AE17</f>
        <v>10466.3566326</v>
      </c>
      <c r="AG19" s="11">
        <f>AG9-AG17</f>
        <v>3578</v>
      </c>
      <c r="AH19" s="12">
        <f t="shared" ref="AH19:AP19" si="35">AH9-AH17</f>
        <v>4133</v>
      </c>
      <c r="AI19" s="12">
        <f t="shared" si="35"/>
        <v>4122</v>
      </c>
      <c r="AJ19" s="12">
        <f t="shared" si="35"/>
        <v>3262</v>
      </c>
      <c r="AK19" s="11">
        <f>AK9-AK17</f>
        <v>15095</v>
      </c>
      <c r="AL19" s="11"/>
      <c r="AM19" s="11">
        <f>AM9-AM17</f>
        <v>1625</v>
      </c>
      <c r="AN19" s="12">
        <f t="shared" si="35"/>
        <v>1963.7954649999992</v>
      </c>
      <c r="AO19" s="12">
        <f t="shared" si="35"/>
        <v>3836</v>
      </c>
      <c r="AP19" s="12">
        <f t="shared" si="35"/>
        <v>6202</v>
      </c>
      <c r="AQ19" s="11">
        <f>AQ9-AQ17</f>
        <v>13626.795465000003</v>
      </c>
      <c r="AS19" s="11">
        <f>AS9-AS17</f>
        <v>6227</v>
      </c>
      <c r="AT19" s="12">
        <f>AT9-AT17</f>
        <v>6868</v>
      </c>
      <c r="AU19" s="12">
        <f>AU9-AU17</f>
        <v>7705</v>
      </c>
      <c r="AV19" s="12">
        <f>AV9-AV17</f>
        <v>5807</v>
      </c>
      <c r="AW19" s="12">
        <f>AW9-AW17</f>
        <v>26606</v>
      </c>
      <c r="AY19" s="11">
        <f>AY9-AY17</f>
        <v>4511</v>
      </c>
      <c r="AZ19" s="12">
        <v>6404</v>
      </c>
      <c r="BA19" s="12">
        <f>BA9-BA17</f>
        <v>7623</v>
      </c>
      <c r="BB19" s="12">
        <f>BB9-BB17</f>
        <v>8520</v>
      </c>
      <c r="BC19" s="12">
        <f>BC9-BC17</f>
        <v>26449</v>
      </c>
      <c r="BE19" s="12">
        <f>BE9-BE17</f>
        <v>5489</v>
      </c>
      <c r="BF19" s="12">
        <f>BF9-BF17</f>
        <v>5899</v>
      </c>
      <c r="BG19" s="12">
        <f>BG9-BG17</f>
        <v>5904</v>
      </c>
      <c r="BH19" s="12">
        <f>BH9-BH17</f>
        <v>2460</v>
      </c>
      <c r="BI19" s="12">
        <f>BI9-BI17</f>
        <v>19753</v>
      </c>
      <c r="BK19" s="12">
        <f>BK9-BK17</f>
        <v>237</v>
      </c>
      <c r="BL19" s="12">
        <f>BL9-BL17</f>
        <v>4111</v>
      </c>
      <c r="BM19" s="12">
        <f>BM9-BM17</f>
        <v>5791</v>
      </c>
      <c r="BN19" s="12">
        <f>BN9-BN17</f>
        <v>6008.2459999999992</v>
      </c>
      <c r="BO19" s="12">
        <f>SUM(BK19:BN19)</f>
        <v>16147.245999999999</v>
      </c>
      <c r="BQ19" s="12">
        <f>BQ9-BQ17</f>
        <v>6882.982</v>
      </c>
      <c r="BR19" s="12">
        <f>BR9-BR17</f>
        <v>9916.4630000000034</v>
      </c>
      <c r="BS19" s="12">
        <f>BS9-BS17</f>
        <v>10408.349000000002</v>
      </c>
      <c r="BT19" s="12">
        <f>BT9-BT17</f>
        <v>11384</v>
      </c>
      <c r="BU19" s="12">
        <f>SUM(BQ19:BT19)</f>
        <v>38591.794000000009</v>
      </c>
      <c r="BW19" s="12">
        <f>BW9-BW17</f>
        <v>7970</v>
      </c>
      <c r="BX19" s="12">
        <f>BX9-BX17</f>
        <v>8287</v>
      </c>
      <c r="BY19" s="12">
        <f>BY9-BY17</f>
        <v>8267</v>
      </c>
      <c r="BZ19" s="12">
        <f>BZ9-BZ17</f>
        <v>7807</v>
      </c>
      <c r="CA19" s="12">
        <f>SUM(BW19:BZ19)</f>
        <v>32331</v>
      </c>
      <c r="CC19" s="12">
        <f>CC9-CC17</f>
        <v>6635</v>
      </c>
      <c r="CD19" s="12">
        <f>CD9-CD17</f>
        <v>8124</v>
      </c>
      <c r="CE19" s="12">
        <f>CE9-CE17</f>
        <v>8805</v>
      </c>
      <c r="CF19" s="12">
        <f>CF9-CF17</f>
        <v>10324</v>
      </c>
      <c r="CG19" s="12">
        <f>CG9-CG17</f>
        <v>33888</v>
      </c>
      <c r="CI19" s="48" t="s">
        <v>80</v>
      </c>
      <c r="CK19" s="56">
        <f>CK9-CK17</f>
        <v>7180</v>
      </c>
      <c r="CL19" s="56">
        <f>CL9-CL17</f>
        <v>8852</v>
      </c>
      <c r="CM19" s="56">
        <f>CM9-CM17</f>
        <v>9612</v>
      </c>
      <c r="CN19" s="56">
        <f>CN9-CN17</f>
        <v>10976</v>
      </c>
      <c r="CO19" s="56">
        <f>CO9-CO17</f>
        <v>36620</v>
      </c>
      <c r="CP19" s="56"/>
      <c r="CQ19" s="56">
        <f>CQ9-CQ17</f>
        <v>8281</v>
      </c>
      <c r="CR19" s="56">
        <f>CR9-CR17</f>
        <v>10436</v>
      </c>
      <c r="CS19" s="56">
        <f>CS9-CS17</f>
        <v>11587</v>
      </c>
      <c r="CT19" s="56">
        <f>CT9-CT17</f>
        <v>12510</v>
      </c>
      <c r="CU19" s="56">
        <f>CU9-CU17</f>
        <v>42814</v>
      </c>
      <c r="CV19" s="53"/>
      <c r="CW19" s="56">
        <f>CW9-CW17</f>
        <v>10360</v>
      </c>
      <c r="CX19" s="56">
        <f>CX9-CX17</f>
        <v>12610</v>
      </c>
      <c r="CY19" s="56">
        <f>CY9-CY17</f>
        <v>14208</v>
      </c>
      <c r="CZ19" s="56">
        <f>CZ9-CZ17</f>
        <v>16411</v>
      </c>
      <c r="DA19" s="56">
        <f>DA9-DA17</f>
        <v>53589</v>
      </c>
      <c r="DB19" s="53"/>
      <c r="DC19" s="56">
        <f>DC9-DC17</f>
        <v>12313</v>
      </c>
      <c r="DD19" s="56">
        <f>DD9-DD17</f>
        <v>11566</v>
      </c>
      <c r="DE19" s="56">
        <f>DE9-DE17</f>
        <v>12987</v>
      </c>
      <c r="DF19" s="56">
        <f>DF9-DF17</f>
        <v>13269</v>
      </c>
      <c r="DG19" s="56">
        <f>DG9-DG17</f>
        <v>50135</v>
      </c>
      <c r="DH19" s="53"/>
      <c r="DI19" s="56">
        <f>DI9-DI17</f>
        <v>11449</v>
      </c>
      <c r="DJ19" s="56">
        <f>DJ9-DJ17</f>
        <v>12254</v>
      </c>
      <c r="DK19" s="56">
        <f>DK9-DK17</f>
        <v>14110</v>
      </c>
      <c r="DL19" s="56">
        <f>DL9-DL17</f>
        <v>15374</v>
      </c>
      <c r="DM19" s="56">
        <f>DM9-DM17</f>
        <v>53187</v>
      </c>
      <c r="DN19" s="53"/>
      <c r="DO19" s="56">
        <f>DO9-DO17</f>
        <v>11975</v>
      </c>
      <c r="DP19" s="56">
        <f>DP9-DP17</f>
        <v>12116</v>
      </c>
      <c r="DQ19" s="56">
        <f>DQ9-DQ17</f>
        <v>13848</v>
      </c>
      <c r="DR19" s="56">
        <f>DR9-DR17</f>
        <v>14793</v>
      </c>
      <c r="DS19" s="56">
        <f>DS9-DS17</f>
        <v>52732</v>
      </c>
      <c r="DT19" s="53"/>
      <c r="DU19" s="52">
        <f>DU9-DU17</f>
        <v>10388</v>
      </c>
      <c r="DV19" s="56">
        <f>DV9-DV17</f>
        <v>13710.39</v>
      </c>
      <c r="DW19" s="56">
        <f>DW9-DW17</f>
        <v>18381</v>
      </c>
      <c r="DX19" s="56">
        <f>DX9-DX17</f>
        <v>18684.000000000015</v>
      </c>
      <c r="DY19" s="56">
        <f t="shared" si="3"/>
        <v>61163.390000000014</v>
      </c>
      <c r="DZ19" s="53"/>
      <c r="EA19" s="52">
        <f>EA9-EA17</f>
        <v>11385</v>
      </c>
      <c r="EB19" s="52">
        <f>EB9-EB17</f>
        <v>13969</v>
      </c>
      <c r="EC19" s="52">
        <f>EC9-EC17</f>
        <v>19108</v>
      </c>
      <c r="ED19" s="52">
        <f>ED9-ED17</f>
        <v>19849</v>
      </c>
      <c r="EE19" s="52">
        <f t="shared" si="4"/>
        <v>64311</v>
      </c>
      <c r="EF19" s="53"/>
      <c r="EG19" s="52">
        <f>EG9-EG17</f>
        <v>16156</v>
      </c>
      <c r="EH19" s="52">
        <f>EH9-EH17</f>
        <v>18809</v>
      </c>
      <c r="EI19" s="52">
        <f>EI9-EI17</f>
        <v>19720</v>
      </c>
      <c r="EJ19" s="52">
        <f>EJ9-EJ17</f>
        <v>23299</v>
      </c>
      <c r="EK19" s="52">
        <f>EK9-EK17</f>
        <v>77984</v>
      </c>
      <c r="EL19" s="53"/>
      <c r="EM19" s="52">
        <f>EM9-EM17</f>
        <v>21886</v>
      </c>
      <c r="EN19" s="52">
        <f>EN9-EN17</f>
        <v>24804</v>
      </c>
      <c r="EO19" s="52">
        <f>EO9-EO17</f>
        <v>30784</v>
      </c>
      <c r="EP19" s="52">
        <f>EP9-EP17</f>
        <v>32894</v>
      </c>
      <c r="EQ19" s="52">
        <f>EQ9-EQ17</f>
        <v>110369</v>
      </c>
      <c r="ER19" s="53"/>
      <c r="ES19" s="52">
        <f>ES9-ES17</f>
        <v>28471</v>
      </c>
      <c r="ET19" s="52">
        <f>ET9-ET17</f>
        <v>34388</v>
      </c>
      <c r="EU19" s="52">
        <f>EU9-EU17</f>
        <v>37972</v>
      </c>
      <c r="EV19" s="52">
        <f>EV9-EV17</f>
        <v>34099</v>
      </c>
      <c r="EW19" s="52">
        <f>EW9-EW17</f>
        <v>134930</v>
      </c>
      <c r="EX19" s="53"/>
      <c r="EY19" s="52">
        <f>EY9-EY17</f>
        <v>19339</v>
      </c>
      <c r="EZ19" s="52">
        <f>EZ9-EZ17</f>
        <v>21741</v>
      </c>
      <c r="FA19" s="52">
        <f>FA9-FA17</f>
        <v>24916</v>
      </c>
      <c r="FB19" s="52">
        <f>FB9-FB17</f>
        <v>25761</v>
      </c>
      <c r="FC19" s="52">
        <f>FC9-FC17</f>
        <v>91757</v>
      </c>
    </row>
    <row r="20" spans="1:160" x14ac:dyDescent="0.35">
      <c r="A20" s="4"/>
      <c r="B20" s="1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  <c r="P20" s="8"/>
      <c r="Q20" s="8"/>
      <c r="R20" s="8"/>
      <c r="S20" s="8"/>
      <c r="T20" s="25"/>
      <c r="U20" s="7"/>
      <c r="V20" s="8"/>
      <c r="W20" s="8"/>
      <c r="X20" s="8"/>
      <c r="Y20" s="7"/>
      <c r="AA20" s="7"/>
      <c r="AB20" s="8"/>
      <c r="AC20" s="8"/>
      <c r="AD20" s="8"/>
      <c r="AE20" s="7"/>
      <c r="AG20" s="7"/>
      <c r="AH20" s="8"/>
      <c r="AI20" s="8"/>
      <c r="AJ20" s="8"/>
      <c r="AK20" s="7"/>
      <c r="AL20" s="7"/>
      <c r="AM20" s="7"/>
      <c r="AN20" s="8"/>
      <c r="AO20" s="8"/>
      <c r="AP20" s="8"/>
      <c r="AQ20" s="7"/>
      <c r="AS20" s="7"/>
      <c r="AT20" s="8"/>
      <c r="AU20" s="8"/>
      <c r="AV20" s="8"/>
      <c r="AW20" s="7"/>
      <c r="AY20" s="7"/>
      <c r="AZ20" s="8"/>
      <c r="BA20" s="8"/>
      <c r="BB20" s="8"/>
      <c r="BC20" s="7"/>
      <c r="BE20" s="7"/>
      <c r="BF20" s="8"/>
      <c r="BG20" s="8"/>
      <c r="BH20" s="8"/>
      <c r="BI20" s="7"/>
      <c r="BK20" s="7"/>
      <c r="BL20" s="8"/>
      <c r="BM20" s="8"/>
      <c r="BN20" s="8"/>
      <c r="BO20" s="7"/>
      <c r="BQ20" s="7"/>
      <c r="BR20" s="8"/>
      <c r="BS20" s="8"/>
      <c r="BT20" s="8"/>
      <c r="BU20" s="7"/>
      <c r="BW20" s="7"/>
      <c r="BX20" s="8"/>
      <c r="BY20" s="8"/>
      <c r="BZ20" s="8"/>
      <c r="CA20" s="7"/>
      <c r="CC20" s="7"/>
      <c r="CD20" s="8"/>
      <c r="CE20" s="8"/>
      <c r="CF20" s="8"/>
      <c r="CG20" s="7"/>
      <c r="CI20" s="4"/>
      <c r="CK20" s="52"/>
      <c r="CL20" s="51"/>
      <c r="CM20" s="51"/>
      <c r="CN20" s="51"/>
      <c r="CO20" s="52"/>
      <c r="CP20" s="52"/>
      <c r="CQ20" s="52"/>
      <c r="CR20" s="51"/>
      <c r="CS20" s="51"/>
      <c r="CT20" s="51"/>
      <c r="CU20" s="52"/>
      <c r="CV20" s="53"/>
      <c r="CW20" s="52"/>
      <c r="CX20" s="51"/>
      <c r="CY20" s="51"/>
      <c r="CZ20" s="51"/>
      <c r="DA20" s="52"/>
      <c r="DB20" s="53"/>
      <c r="DC20" s="52"/>
      <c r="DD20" s="51"/>
      <c r="DE20" s="51"/>
      <c r="DF20" s="51"/>
      <c r="DG20" s="52"/>
      <c r="DH20" s="53"/>
      <c r="DI20" s="52"/>
      <c r="DJ20" s="51"/>
      <c r="DK20" s="51"/>
      <c r="DL20" s="51"/>
      <c r="DM20" s="52"/>
      <c r="DN20" s="53"/>
      <c r="DO20" s="52"/>
      <c r="DP20" s="51"/>
      <c r="DQ20" s="51"/>
      <c r="DR20" s="51"/>
      <c r="DS20" s="52"/>
      <c r="DT20" s="53"/>
      <c r="DU20" s="52"/>
      <c r="DV20" s="51"/>
      <c r="DW20" s="51"/>
      <c r="DX20" s="51"/>
      <c r="DY20" s="51"/>
      <c r="DZ20" s="53"/>
      <c r="EA20" s="52"/>
      <c r="EB20" s="51"/>
      <c r="EC20" s="51"/>
      <c r="ED20" s="51"/>
      <c r="EE20" s="51"/>
      <c r="EF20" s="53"/>
      <c r="EG20" s="51"/>
      <c r="EH20" s="51"/>
      <c r="EI20" s="51"/>
      <c r="EJ20" s="51"/>
      <c r="EK20" s="51"/>
      <c r="EL20" s="53"/>
      <c r="EM20" s="51"/>
      <c r="EN20" s="51"/>
      <c r="EO20" s="51"/>
      <c r="EP20" s="51"/>
      <c r="EQ20" s="51"/>
      <c r="ER20" s="53"/>
      <c r="ES20" s="51"/>
      <c r="ET20" s="51"/>
      <c r="EU20" s="51"/>
      <c r="EV20" s="51"/>
      <c r="EW20" s="51"/>
      <c r="EX20" s="53"/>
      <c r="EY20" s="51"/>
      <c r="EZ20" s="51"/>
      <c r="FA20" s="51"/>
      <c r="FB20" s="51"/>
      <c r="FC20" s="51"/>
    </row>
    <row r="21" spans="1:160" x14ac:dyDescent="0.35">
      <c r="A21" s="4" t="s">
        <v>19</v>
      </c>
      <c r="B21" s="1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  <c r="P21" s="8"/>
      <c r="Q21" s="8"/>
      <c r="R21" s="8"/>
      <c r="S21" s="8"/>
      <c r="T21" s="25"/>
      <c r="U21" s="7"/>
      <c r="V21" s="8"/>
      <c r="W21" s="8"/>
      <c r="X21" s="8"/>
      <c r="Y21" s="7"/>
      <c r="AA21" s="7"/>
      <c r="AB21" s="8"/>
      <c r="AC21" s="8"/>
      <c r="AD21" s="8"/>
      <c r="AE21" s="7"/>
      <c r="AG21" s="7"/>
      <c r="AH21" s="8"/>
      <c r="AI21" s="8"/>
      <c r="AJ21" s="8"/>
      <c r="AK21" s="7"/>
      <c r="AL21" s="7"/>
      <c r="AM21" s="7"/>
      <c r="AN21" s="8"/>
      <c r="AO21" s="8"/>
      <c r="AP21" s="8"/>
      <c r="AQ21" s="7"/>
      <c r="AS21" s="7"/>
      <c r="AT21" s="8"/>
      <c r="AU21" s="8"/>
      <c r="AV21" s="8"/>
      <c r="AW21" s="7"/>
      <c r="AY21" s="7"/>
      <c r="AZ21" s="8"/>
      <c r="BA21" s="8"/>
      <c r="BB21" s="8"/>
      <c r="BC21" s="7"/>
      <c r="BE21" s="7"/>
      <c r="BF21" s="8"/>
      <c r="BG21" s="8"/>
      <c r="BH21" s="8"/>
      <c r="BI21" s="7"/>
      <c r="BK21" s="7"/>
      <c r="BL21" s="8"/>
      <c r="BM21" s="8"/>
      <c r="BN21" s="8"/>
      <c r="BO21" s="7"/>
      <c r="BQ21" s="7"/>
      <c r="BR21" s="8"/>
      <c r="BS21" s="8"/>
      <c r="BT21" s="8"/>
      <c r="BU21" s="7"/>
      <c r="BW21" s="7"/>
      <c r="BX21" s="8"/>
      <c r="BY21" s="8"/>
      <c r="BZ21" s="8"/>
      <c r="CA21" s="7"/>
      <c r="CC21" s="7"/>
      <c r="CD21" s="8"/>
      <c r="CE21" s="8"/>
      <c r="CF21" s="8"/>
      <c r="CG21" s="7"/>
      <c r="CI21" s="4" t="s">
        <v>83</v>
      </c>
      <c r="CK21" s="52"/>
      <c r="CL21" s="51"/>
      <c r="CM21" s="51"/>
      <c r="CN21" s="51"/>
      <c r="CO21" s="52"/>
      <c r="CP21" s="52"/>
      <c r="CQ21" s="52"/>
      <c r="CR21" s="51"/>
      <c r="CS21" s="51"/>
      <c r="CT21" s="51"/>
      <c r="CU21" s="52"/>
      <c r="CV21" s="53"/>
      <c r="CW21" s="52"/>
      <c r="CX21" s="51"/>
      <c r="CY21" s="51"/>
      <c r="CZ21" s="51"/>
      <c r="DA21" s="52"/>
      <c r="DB21" s="53"/>
      <c r="DC21" s="52"/>
      <c r="DD21" s="51"/>
      <c r="DE21" s="51"/>
      <c r="DF21" s="51"/>
      <c r="DG21" s="52"/>
      <c r="DH21" s="53"/>
      <c r="DI21" s="52"/>
      <c r="DJ21" s="51"/>
      <c r="DK21" s="51"/>
      <c r="DL21" s="51"/>
      <c r="DM21" s="52"/>
      <c r="DN21" s="53"/>
      <c r="DO21" s="52"/>
      <c r="DP21" s="51"/>
      <c r="DQ21" s="51"/>
      <c r="DR21" s="51"/>
      <c r="DS21" s="52"/>
      <c r="DT21" s="53"/>
      <c r="DU21" s="52"/>
      <c r="DV21" s="51"/>
      <c r="DW21" s="51"/>
      <c r="DX21" s="51"/>
      <c r="DY21" s="51"/>
      <c r="DZ21" s="53"/>
      <c r="EA21" s="52"/>
      <c r="EB21" s="51"/>
      <c r="EC21" s="51"/>
      <c r="ED21" s="51"/>
      <c r="EE21" s="51"/>
      <c r="EF21" s="53"/>
      <c r="EG21" s="51"/>
      <c r="EH21" s="51"/>
      <c r="EI21" s="51"/>
      <c r="EJ21" s="51"/>
      <c r="EK21" s="51"/>
      <c r="EL21" s="53"/>
      <c r="EM21" s="51"/>
      <c r="EN21" s="51"/>
      <c r="EO21" s="51"/>
      <c r="EP21" s="51"/>
      <c r="EQ21" s="51"/>
      <c r="ER21" s="53"/>
      <c r="ES21" s="51"/>
      <c r="ET21" s="51"/>
      <c r="EU21" s="51"/>
      <c r="EV21" s="51"/>
      <c r="EW21" s="51"/>
      <c r="EX21" s="53"/>
      <c r="EY21" s="51"/>
      <c r="EZ21" s="51"/>
      <c r="FA21" s="51"/>
      <c r="FB21" s="51"/>
      <c r="FC21" s="51"/>
    </row>
    <row r="22" spans="1:160" x14ac:dyDescent="0.35">
      <c r="A22" s="4" t="s">
        <v>20</v>
      </c>
      <c r="B22" s="4"/>
      <c r="C22" s="6">
        <v>161</v>
      </c>
      <c r="D22" s="6">
        <v>192</v>
      </c>
      <c r="E22" s="6">
        <v>210</v>
      </c>
      <c r="F22" s="6">
        <v>151</v>
      </c>
      <c r="G22" s="6">
        <v>714</v>
      </c>
      <c r="H22" s="6"/>
      <c r="I22" s="6">
        <v>240</v>
      </c>
      <c r="J22" s="6">
        <v>294</v>
      </c>
      <c r="K22" s="6">
        <v>317</v>
      </c>
      <c r="L22" s="6">
        <v>410</v>
      </c>
      <c r="M22" s="6">
        <v>1263</v>
      </c>
      <c r="N22" s="6"/>
      <c r="O22" s="7">
        <v>364</v>
      </c>
      <c r="P22" s="8">
        <v>355</v>
      </c>
      <c r="Q22" s="8">
        <v>398</v>
      </c>
      <c r="R22" s="8">
        <v>388</v>
      </c>
      <c r="S22" s="8">
        <v>1505</v>
      </c>
      <c r="T22" s="25"/>
      <c r="U22" s="7">
        <v>422</v>
      </c>
      <c r="V22" s="8">
        <v>494</v>
      </c>
      <c r="W22" s="8">
        <v>541</v>
      </c>
      <c r="X22" s="8">
        <v>592</v>
      </c>
      <c r="Y22" s="7">
        <v>2049</v>
      </c>
      <c r="AA22" s="7">
        <v>532</v>
      </c>
      <c r="AB22" s="8">
        <v>550</v>
      </c>
      <c r="AC22" s="8">
        <v>601</v>
      </c>
      <c r="AD22" s="8">
        <v>660</v>
      </c>
      <c r="AE22" s="7">
        <f>SUM(AA22:AD22)</f>
        <v>2343</v>
      </c>
      <c r="AG22" s="7">
        <v>584.20401089999996</v>
      </c>
      <c r="AH22" s="8">
        <v>594.6595413</v>
      </c>
      <c r="AI22" s="8">
        <v>673.76154210000004</v>
      </c>
      <c r="AJ22" s="8">
        <v>728.46391289999997</v>
      </c>
      <c r="AK22" s="7">
        <f>SUM(AG22:AJ22)</f>
        <v>2581.0890072000002</v>
      </c>
      <c r="AL22" s="7"/>
      <c r="AM22" s="7">
        <v>669.24531779999995</v>
      </c>
      <c r="AN22" s="8">
        <v>671.61767450000002</v>
      </c>
      <c r="AO22" s="8">
        <v>678</v>
      </c>
      <c r="AP22" s="8">
        <v>766</v>
      </c>
      <c r="AQ22" s="7">
        <f>SUM(AM22:AP22)</f>
        <v>2784.8629922999999</v>
      </c>
      <c r="AS22" s="7">
        <v>634</v>
      </c>
      <c r="AT22" s="8">
        <v>645</v>
      </c>
      <c r="AU22" s="8">
        <v>663</v>
      </c>
      <c r="AV22" s="8">
        <v>690</v>
      </c>
      <c r="AW22" s="7">
        <f>SUM(AS22:AV22)</f>
        <v>2632</v>
      </c>
      <c r="AY22" s="7">
        <v>689</v>
      </c>
      <c r="AZ22" s="8">
        <v>720</v>
      </c>
      <c r="BA22" s="8">
        <v>748</v>
      </c>
      <c r="BB22" s="8">
        <v>1128</v>
      </c>
      <c r="BC22" s="7">
        <f>SUM(AY22:BB22)-1</f>
        <v>3284</v>
      </c>
      <c r="BE22" s="7">
        <f>1096-52-1</f>
        <v>1043</v>
      </c>
      <c r="BF22" s="8">
        <f>980-53</f>
        <v>927</v>
      </c>
      <c r="BG22" s="8">
        <f>925-53</f>
        <v>872</v>
      </c>
      <c r="BH22" s="8">
        <f>875-48-1</f>
        <v>826</v>
      </c>
      <c r="BI22" s="7">
        <f>SUM(BE22:BH22)</f>
        <v>3668</v>
      </c>
      <c r="BK22" s="7">
        <v>750</v>
      </c>
      <c r="BL22" s="8">
        <v>825</v>
      </c>
      <c r="BM22" s="8">
        <v>957</v>
      </c>
      <c r="BN22" s="8">
        <v>1081</v>
      </c>
      <c r="BO22" s="7">
        <f t="shared" si="2"/>
        <v>3613</v>
      </c>
      <c r="BQ22" s="7">
        <v>1301</v>
      </c>
      <c r="BR22" s="8">
        <v>1560</v>
      </c>
      <c r="BS22" s="8">
        <v>1668</v>
      </c>
      <c r="BT22" s="8">
        <v>1633</v>
      </c>
      <c r="BU22" s="7">
        <f>SUM(BQ22:BT22)</f>
        <v>6162</v>
      </c>
      <c r="BW22" s="7">
        <v>1631</v>
      </c>
      <c r="BX22" s="8">
        <v>1703</v>
      </c>
      <c r="BY22" s="8">
        <v>1830</v>
      </c>
      <c r="BZ22" s="8">
        <v>1954</v>
      </c>
      <c r="CA22" s="7">
        <f>SUM(BW22:BZ22)</f>
        <v>7118</v>
      </c>
      <c r="CC22" s="7">
        <v>1758</v>
      </c>
      <c r="CD22" s="8">
        <v>1948</v>
      </c>
      <c r="CE22" s="8">
        <v>2030</v>
      </c>
      <c r="CF22" s="8">
        <v>2138</v>
      </c>
      <c r="CG22" s="7">
        <f>SUM(CC22:CF22)</f>
        <v>7874</v>
      </c>
      <c r="CI22" s="47" t="s">
        <v>84</v>
      </c>
      <c r="CK22" s="52">
        <v>1760</v>
      </c>
      <c r="CL22" s="51">
        <v>1950</v>
      </c>
      <c r="CM22" s="51">
        <v>2030</v>
      </c>
      <c r="CN22" s="51">
        <v>2137</v>
      </c>
      <c r="CO22" s="52">
        <f>SUM(CK22:CN22)</f>
        <v>7877</v>
      </c>
      <c r="CP22" s="52"/>
      <c r="CQ22" s="52">
        <v>1984</v>
      </c>
      <c r="CR22" s="51">
        <v>2260</v>
      </c>
      <c r="CS22" s="51">
        <v>2421</v>
      </c>
      <c r="CT22" s="51">
        <v>2403</v>
      </c>
      <c r="CU22" s="52">
        <f>SUM(CQ22:CT22)</f>
        <v>9068</v>
      </c>
      <c r="CV22" s="53"/>
      <c r="CW22" s="52">
        <v>2292</v>
      </c>
      <c r="CX22" s="51">
        <v>2679</v>
      </c>
      <c r="CY22" s="51">
        <v>2550</v>
      </c>
      <c r="CZ22" s="51">
        <v>2769</v>
      </c>
      <c r="DA22" s="52">
        <f>SUM(CW22:CZ22)</f>
        <v>10290</v>
      </c>
      <c r="DB22" s="53"/>
      <c r="DC22" s="52">
        <v>2547</v>
      </c>
      <c r="DD22" s="51">
        <v>2733</v>
      </c>
      <c r="DE22" s="51">
        <v>2844</v>
      </c>
      <c r="DF22" s="51">
        <v>2814</v>
      </c>
      <c r="DG22" s="52">
        <f>SUM(DC22:DF22)</f>
        <v>10938</v>
      </c>
      <c r="DH22" s="53"/>
      <c r="DI22" s="52">
        <v>2608</v>
      </c>
      <c r="DJ22" s="51">
        <v>2745</v>
      </c>
      <c r="DK22" s="51">
        <v>2947</v>
      </c>
      <c r="DL22" s="51">
        <v>3091</v>
      </c>
      <c r="DM22" s="52">
        <f>SUM(DI22:DL22)</f>
        <v>11391</v>
      </c>
      <c r="DN22" s="53"/>
      <c r="DO22" s="52">
        <v>2763</v>
      </c>
      <c r="DP22" s="51">
        <v>2952</v>
      </c>
      <c r="DQ22" s="51">
        <v>2986</v>
      </c>
      <c r="DR22" s="51">
        <v>3046</v>
      </c>
      <c r="DS22" s="52">
        <f>SUM(DO22:DR22)</f>
        <v>11747</v>
      </c>
      <c r="DT22" s="53"/>
      <c r="DU22" s="52">
        <v>2775</v>
      </c>
      <c r="DV22" s="52">
        <v>3621</v>
      </c>
      <c r="DW22" s="51">
        <v>4274</v>
      </c>
      <c r="DX22" s="51">
        <v>4293</v>
      </c>
      <c r="DY22" s="51">
        <f t="shared" si="3"/>
        <v>14963</v>
      </c>
      <c r="DZ22" s="53"/>
      <c r="EA22" s="51">
        <v>3955</v>
      </c>
      <c r="EB22" s="51">
        <v>4515</v>
      </c>
      <c r="EC22" s="51">
        <v>4906</v>
      </c>
      <c r="ED22" s="51">
        <v>5020</v>
      </c>
      <c r="EE22" s="51">
        <f t="shared" si="4"/>
        <v>18396</v>
      </c>
      <c r="EF22" s="53"/>
      <c r="EG22" s="51">
        <v>4609</v>
      </c>
      <c r="EH22" s="51">
        <v>4837</v>
      </c>
      <c r="EI22" s="51">
        <v>4926</v>
      </c>
      <c r="EJ22" s="51">
        <v>4929</v>
      </c>
      <c r="EK22" s="52">
        <f t="shared" ref="EK22:EK24" si="36">SUM(EG22:EJ22)</f>
        <v>19301</v>
      </c>
      <c r="EL22" s="53"/>
      <c r="EM22" s="52">
        <v>4769</v>
      </c>
      <c r="EN22" s="51">
        <v>5076</v>
      </c>
      <c r="EO22" s="51">
        <v>5495</v>
      </c>
      <c r="EP22" s="51">
        <v>5714</v>
      </c>
      <c r="EQ22" s="51">
        <f>SUM(EM22:EP22)-1</f>
        <v>21053</v>
      </c>
      <c r="ER22" s="53"/>
      <c r="ES22" s="52">
        <v>5362</v>
      </c>
      <c r="ET22" s="52">
        <v>5795</v>
      </c>
      <c r="EU22" s="51">
        <v>6262</v>
      </c>
      <c r="EV22" s="51">
        <v>6951</v>
      </c>
      <c r="EW22" s="51">
        <f>SUM(ES22:EV22)</f>
        <v>24370</v>
      </c>
      <c r="EX22" s="53"/>
      <c r="EY22" s="51">
        <v>5572</v>
      </c>
      <c r="EZ22" s="51">
        <v>6218</v>
      </c>
      <c r="FA22" s="51">
        <v>6759</v>
      </c>
      <c r="FB22" s="51">
        <v>6950</v>
      </c>
      <c r="FC22" s="51">
        <f>SUM(EY22:FB22)</f>
        <v>25499</v>
      </c>
    </row>
    <row r="23" spans="1:160" x14ac:dyDescent="0.35">
      <c r="A23" s="4" t="s">
        <v>53</v>
      </c>
      <c r="B23" s="4"/>
      <c r="C23" s="6">
        <v>445</v>
      </c>
      <c r="D23" s="6">
        <v>517</v>
      </c>
      <c r="E23" s="6">
        <v>689</v>
      </c>
      <c r="F23" s="6">
        <v>739</v>
      </c>
      <c r="G23" s="6">
        <v>2390</v>
      </c>
      <c r="H23" s="6"/>
      <c r="I23" s="6">
        <v>758</v>
      </c>
      <c r="J23" s="6">
        <v>809</v>
      </c>
      <c r="K23" s="6">
        <v>842</v>
      </c>
      <c r="L23" s="6">
        <v>791</v>
      </c>
      <c r="M23" s="6">
        <v>3200</v>
      </c>
      <c r="N23" s="6"/>
      <c r="O23" s="15">
        <v>789</v>
      </c>
      <c r="P23" s="15">
        <v>864</v>
      </c>
      <c r="Q23" s="15">
        <v>719</v>
      </c>
      <c r="R23" s="15">
        <v>783</v>
      </c>
      <c r="S23" s="8">
        <v>3148</v>
      </c>
      <c r="T23" s="25"/>
      <c r="U23" s="15">
        <v>731</v>
      </c>
      <c r="V23" s="15">
        <v>793</v>
      </c>
      <c r="W23" s="15">
        <v>800</v>
      </c>
      <c r="X23" s="15">
        <v>2130</v>
      </c>
      <c r="Y23" s="15">
        <v>4453</v>
      </c>
      <c r="AA23" s="15">
        <f>1169-AA24</f>
        <v>860</v>
      </c>
      <c r="AB23" s="15">
        <v>938</v>
      </c>
      <c r="AC23" s="15">
        <v>1042</v>
      </c>
      <c r="AD23" s="15">
        <v>1104</v>
      </c>
      <c r="AE23" s="15">
        <f>SUM(AA23:AD23)</f>
        <v>3944</v>
      </c>
      <c r="AG23" s="15">
        <f>AG25-AG22-AG24</f>
        <v>940.79598910000004</v>
      </c>
      <c r="AH23" s="15">
        <f t="shared" ref="AH23:AP23" si="37">AH25-AH22-AH24</f>
        <v>1071.3404587</v>
      </c>
      <c r="AI23" s="15">
        <f t="shared" si="37"/>
        <v>1166.2384579</v>
      </c>
      <c r="AJ23" s="15">
        <f t="shared" si="37"/>
        <v>1112.5360871</v>
      </c>
      <c r="AK23" s="15">
        <f>SUM(AG23:AJ23)</f>
        <v>4290.9109927999998</v>
      </c>
      <c r="AL23" s="15"/>
      <c r="AM23" s="15">
        <f t="shared" si="37"/>
        <v>996.75468219999993</v>
      </c>
      <c r="AN23" s="15">
        <f t="shared" si="37"/>
        <v>1172.3823255</v>
      </c>
      <c r="AO23" s="15">
        <f t="shared" si="37"/>
        <v>1051</v>
      </c>
      <c r="AP23" s="15">
        <f t="shared" si="37"/>
        <v>1124</v>
      </c>
      <c r="AQ23" s="15">
        <f>SUM(AM23:AP23)</f>
        <v>4344.1370077000001</v>
      </c>
      <c r="AS23" s="15">
        <f>1316-AS24</f>
        <v>1039</v>
      </c>
      <c r="AT23" s="15">
        <f>1409-AT24</f>
        <v>1125</v>
      </c>
      <c r="AU23" s="15">
        <f>1492-AU24</f>
        <v>1196</v>
      </c>
      <c r="AV23" s="15">
        <v>1181</v>
      </c>
      <c r="AW23" s="15">
        <f>SUM(AS23:AV23)</f>
        <v>4541</v>
      </c>
      <c r="AY23" s="15">
        <v>1213</v>
      </c>
      <c r="AZ23" s="15">
        <v>1470</v>
      </c>
      <c r="BA23" s="15">
        <v>1270</v>
      </c>
      <c r="BB23" s="15">
        <v>1226</v>
      </c>
      <c r="BC23" s="15">
        <f>SUM(AY23:BB23)</f>
        <v>5179</v>
      </c>
      <c r="BE23" s="15">
        <v>1375</v>
      </c>
      <c r="BF23" s="15">
        <v>1604</v>
      </c>
      <c r="BG23" s="15">
        <f>1433+1</f>
        <v>1434</v>
      </c>
      <c r="BH23" s="15">
        <v>998</v>
      </c>
      <c r="BI23" s="15">
        <f>SUM(BE23:BH23)+1</f>
        <v>5412</v>
      </c>
      <c r="BK23" s="15">
        <v>263</v>
      </c>
      <c r="BL23" s="15">
        <v>300</v>
      </c>
      <c r="BM23" s="15">
        <v>327</v>
      </c>
      <c r="BN23" s="15">
        <v>319</v>
      </c>
      <c r="BO23" s="15">
        <f t="shared" si="2"/>
        <v>1209</v>
      </c>
      <c r="BQ23" s="15">
        <v>515</v>
      </c>
      <c r="BR23" s="15">
        <v>653</v>
      </c>
      <c r="BS23" s="15">
        <v>811</v>
      </c>
      <c r="BT23" s="15">
        <v>929</v>
      </c>
      <c r="BU23" s="15">
        <f>SUM(BQ23:BT23)</f>
        <v>2908</v>
      </c>
      <c r="BW23" s="15">
        <v>707</v>
      </c>
      <c r="BX23" s="15">
        <v>680</v>
      </c>
      <c r="BY23" s="15">
        <v>666</v>
      </c>
      <c r="BZ23" s="15">
        <v>718</v>
      </c>
      <c r="CA23" s="15">
        <f>SUM(BW23:BZ23)</f>
        <v>2771</v>
      </c>
      <c r="CC23" s="15">
        <v>666</v>
      </c>
      <c r="CD23" s="15">
        <v>671</v>
      </c>
      <c r="CE23" s="15">
        <v>670</v>
      </c>
      <c r="CF23" s="15">
        <v>757</v>
      </c>
      <c r="CG23" s="7">
        <f>SUM(CC23:CF23)</f>
        <v>2764</v>
      </c>
      <c r="CI23" s="47" t="s">
        <v>85</v>
      </c>
      <c r="CK23" s="61">
        <v>668</v>
      </c>
      <c r="CL23" s="61">
        <v>672</v>
      </c>
      <c r="CM23" s="61">
        <v>670</v>
      </c>
      <c r="CN23" s="61">
        <v>758</v>
      </c>
      <c r="CO23" s="52">
        <f>SUM(CK23:CN23)</f>
        <v>2768</v>
      </c>
      <c r="CP23" s="52"/>
      <c r="CQ23" s="61">
        <v>689</v>
      </c>
      <c r="CR23" s="61">
        <v>728</v>
      </c>
      <c r="CS23" s="61">
        <v>756</v>
      </c>
      <c r="CT23" s="61">
        <v>811</v>
      </c>
      <c r="CU23" s="52">
        <f>SUM(CQ23:CT23)</f>
        <v>2984</v>
      </c>
      <c r="CV23" s="53"/>
      <c r="CW23" s="61">
        <v>793</v>
      </c>
      <c r="CX23" s="61">
        <v>844</v>
      </c>
      <c r="CY23" s="61">
        <v>824</v>
      </c>
      <c r="CZ23" s="61">
        <v>977</v>
      </c>
      <c r="DA23" s="52">
        <f>SUM(CW23:CZ23)</f>
        <v>3438</v>
      </c>
      <c r="DB23" s="53"/>
      <c r="DC23" s="61">
        <v>880</v>
      </c>
      <c r="DD23" s="61">
        <v>872</v>
      </c>
      <c r="DE23" s="61">
        <v>924</v>
      </c>
      <c r="DF23" s="61">
        <v>913</v>
      </c>
      <c r="DG23" s="52">
        <f>SUM(DC23:DF23)</f>
        <v>3589</v>
      </c>
      <c r="DH23" s="53"/>
      <c r="DI23" s="61">
        <v>876</v>
      </c>
      <c r="DJ23" s="61">
        <v>897</v>
      </c>
      <c r="DK23" s="61">
        <v>838</v>
      </c>
      <c r="DL23" s="61">
        <v>863</v>
      </c>
      <c r="DM23" s="52">
        <f>SUM(DI23:DL23)</f>
        <v>3474</v>
      </c>
      <c r="DN23" s="53"/>
      <c r="DO23" s="61">
        <v>809</v>
      </c>
      <c r="DP23" s="61">
        <v>815</v>
      </c>
      <c r="DQ23" s="61">
        <v>811</v>
      </c>
      <c r="DR23" s="61">
        <v>874</v>
      </c>
      <c r="DS23" s="52">
        <f>SUM(DO23:DR23)</f>
        <v>3309</v>
      </c>
      <c r="DT23" s="53"/>
      <c r="DU23" s="52">
        <v>845</v>
      </c>
      <c r="DV23" s="52">
        <v>1235</v>
      </c>
      <c r="DW23" s="61">
        <v>1378</v>
      </c>
      <c r="DX23" s="61">
        <v>1475</v>
      </c>
      <c r="DY23" s="61">
        <f t="shared" si="3"/>
        <v>4933</v>
      </c>
      <c r="DZ23" s="53"/>
      <c r="EA23" s="52">
        <v>1432</v>
      </c>
      <c r="EB23" s="52">
        <v>1446</v>
      </c>
      <c r="EC23" s="52">
        <v>1433</v>
      </c>
      <c r="ED23" s="52">
        <v>1441</v>
      </c>
      <c r="EE23" s="52">
        <f t="shared" si="4"/>
        <v>5752</v>
      </c>
      <c r="EF23" s="53"/>
      <c r="EG23" s="52">
        <v>1316</v>
      </c>
      <c r="EH23" s="52">
        <v>1390</v>
      </c>
      <c r="EI23" s="52">
        <v>1412</v>
      </c>
      <c r="EJ23" s="52">
        <v>1488</v>
      </c>
      <c r="EK23" s="52">
        <f>SUM(EG23:EJ23)</f>
        <v>5606</v>
      </c>
      <c r="EL23" s="53"/>
      <c r="EM23" s="52">
        <v>1490</v>
      </c>
      <c r="EN23" s="52">
        <v>1567</v>
      </c>
      <c r="EO23" s="52">
        <v>1544</v>
      </c>
      <c r="EP23" s="52">
        <v>1785</v>
      </c>
      <c r="EQ23" s="52">
        <f t="shared" ref="EQ23:EQ24" si="38">SUM(EM23:EP23)</f>
        <v>6386</v>
      </c>
      <c r="ER23" s="53"/>
      <c r="ES23" s="52">
        <v>1632</v>
      </c>
      <c r="ET23" s="52">
        <v>1752</v>
      </c>
      <c r="EU23" s="52">
        <v>1751</v>
      </c>
      <c r="EV23" s="52">
        <v>1786</v>
      </c>
      <c r="EW23" s="52">
        <f t="shared" ref="EW23:EW24" si="39">SUM(ES23:EV23)</f>
        <v>6921</v>
      </c>
      <c r="EX23" s="53"/>
      <c r="EY23" s="52">
        <v>1556</v>
      </c>
      <c r="EZ23" s="52">
        <v>1610</v>
      </c>
      <c r="FA23" s="52">
        <v>1653</v>
      </c>
      <c r="FB23" s="52">
        <v>1751</v>
      </c>
      <c r="FC23" s="52">
        <f>SUM(EY23:FB23)-1</f>
        <v>6569</v>
      </c>
    </row>
    <row r="24" spans="1:160" x14ac:dyDescent="0.35">
      <c r="A24" s="4" t="s">
        <v>54</v>
      </c>
      <c r="B24" s="16"/>
      <c r="C24" s="27">
        <v>125</v>
      </c>
      <c r="D24" s="27">
        <v>150</v>
      </c>
      <c r="E24" s="27">
        <v>247</v>
      </c>
      <c r="F24" s="27">
        <v>174</v>
      </c>
      <c r="G24" s="27">
        <v>697</v>
      </c>
      <c r="H24" s="11"/>
      <c r="I24" s="27">
        <v>238</v>
      </c>
      <c r="J24" s="27">
        <v>249</v>
      </c>
      <c r="K24" s="27">
        <v>181</v>
      </c>
      <c r="L24" s="27">
        <v>319</v>
      </c>
      <c r="M24" s="27">
        <v>986</v>
      </c>
      <c r="N24" s="11"/>
      <c r="O24" s="9">
        <v>262</v>
      </c>
      <c r="P24" s="10">
        <v>265</v>
      </c>
      <c r="Q24" s="10">
        <v>288</v>
      </c>
      <c r="R24" s="10">
        <v>405</v>
      </c>
      <c r="S24" s="10">
        <v>1220</v>
      </c>
      <c r="T24" s="25"/>
      <c r="U24" s="9">
        <v>321</v>
      </c>
      <c r="V24" s="10">
        <v>325</v>
      </c>
      <c r="W24" s="10">
        <v>322</v>
      </c>
      <c r="X24" s="10">
        <v>309</v>
      </c>
      <c r="Y24" s="9">
        <v>1278</v>
      </c>
      <c r="AA24" s="9">
        <v>309</v>
      </c>
      <c r="AB24" s="10">
        <v>320</v>
      </c>
      <c r="AC24" s="10">
        <v>304</v>
      </c>
      <c r="AD24" s="10">
        <v>318</v>
      </c>
      <c r="AE24" s="9">
        <f>SUM(AA24:AD24)</f>
        <v>1251</v>
      </c>
      <c r="AG24" s="9">
        <v>417</v>
      </c>
      <c r="AH24" s="10">
        <v>423</v>
      </c>
      <c r="AI24" s="10">
        <v>453</v>
      </c>
      <c r="AJ24" s="10">
        <v>475</v>
      </c>
      <c r="AK24" s="9">
        <f>SUM(AG24:AJ24)</f>
        <v>1768</v>
      </c>
      <c r="AL24" s="7"/>
      <c r="AM24" s="9">
        <v>365</v>
      </c>
      <c r="AN24" s="10">
        <v>386</v>
      </c>
      <c r="AO24" s="10">
        <v>405</v>
      </c>
      <c r="AP24" s="10">
        <v>413</v>
      </c>
      <c r="AQ24" s="9">
        <f>SUM(AM24:AP24)</f>
        <v>1569</v>
      </c>
      <c r="AS24" s="9">
        <v>277</v>
      </c>
      <c r="AT24" s="10">
        <v>284</v>
      </c>
      <c r="AU24" s="10">
        <v>296</v>
      </c>
      <c r="AV24" s="10">
        <v>304</v>
      </c>
      <c r="AW24" s="9">
        <f>SUM(AS24:AV24)</f>
        <v>1161</v>
      </c>
      <c r="AY24" s="9">
        <v>324</v>
      </c>
      <c r="AZ24" s="10">
        <v>325</v>
      </c>
      <c r="BA24" s="10">
        <v>303</v>
      </c>
      <c r="BB24" s="10">
        <v>376</v>
      </c>
      <c r="BC24" s="9">
        <f>SUM(AY24:BB24)</f>
        <v>1328</v>
      </c>
      <c r="BE24" s="9">
        <v>365</v>
      </c>
      <c r="BF24" s="10">
        <v>344</v>
      </c>
      <c r="BG24" s="10">
        <v>375</v>
      </c>
      <c r="BH24" s="10">
        <v>360</v>
      </c>
      <c r="BI24" s="9">
        <f>SUM(BE24:BH24)</f>
        <v>1444</v>
      </c>
      <c r="BK24" s="9">
        <v>1056</v>
      </c>
      <c r="BL24" s="10">
        <v>903</v>
      </c>
      <c r="BM24" s="10">
        <v>1106</v>
      </c>
      <c r="BN24" s="10">
        <v>1245</v>
      </c>
      <c r="BO24" s="9">
        <f t="shared" si="2"/>
        <v>4310</v>
      </c>
      <c r="BQ24" s="9">
        <v>1461</v>
      </c>
      <c r="BR24" s="10">
        <v>1940</v>
      </c>
      <c r="BS24" s="10">
        <v>1961</v>
      </c>
      <c r="BT24" s="10">
        <v>2013</v>
      </c>
      <c r="BU24" s="9">
        <f>SUM(BQ24:BT24)</f>
        <v>7375</v>
      </c>
      <c r="BW24" s="9">
        <v>1933</v>
      </c>
      <c r="BX24" s="10">
        <v>1960</v>
      </c>
      <c r="BY24" s="10">
        <v>2104</v>
      </c>
      <c r="BZ24" s="10">
        <v>2302</v>
      </c>
      <c r="CA24" s="9">
        <f>SUM(BW24:BZ24)</f>
        <v>8299</v>
      </c>
      <c r="CC24" s="9">
        <v>1918</v>
      </c>
      <c r="CD24" s="10">
        <v>2064</v>
      </c>
      <c r="CE24" s="10">
        <v>2106</v>
      </c>
      <c r="CF24" s="10">
        <v>2136</v>
      </c>
      <c r="CG24" s="9">
        <f>SUM(CC24:CF24)</f>
        <v>8224</v>
      </c>
      <c r="CI24" s="47" t="s">
        <v>86</v>
      </c>
      <c r="CK24" s="55">
        <v>1937</v>
      </c>
      <c r="CL24" s="54">
        <v>2087</v>
      </c>
      <c r="CM24" s="54">
        <v>2117</v>
      </c>
      <c r="CN24" s="54">
        <v>2147</v>
      </c>
      <c r="CO24" s="55">
        <f>SUM(CK24:CN24)</f>
        <v>8288</v>
      </c>
      <c r="CP24" s="52"/>
      <c r="CQ24" s="55">
        <v>2005</v>
      </c>
      <c r="CR24" s="54">
        <v>2045</v>
      </c>
      <c r="CS24" s="54">
        <v>2311</v>
      </c>
      <c r="CT24" s="54">
        <v>2356</v>
      </c>
      <c r="CU24" s="55">
        <f>SUM(CQ24:CT24)</f>
        <v>8717</v>
      </c>
      <c r="CV24" s="53"/>
      <c r="CW24" s="55">
        <v>2190</v>
      </c>
      <c r="CX24" s="54">
        <v>2471</v>
      </c>
      <c r="CY24" s="54">
        <v>2735</v>
      </c>
      <c r="CZ24" s="54">
        <v>2819</v>
      </c>
      <c r="DA24" s="55">
        <f>SUM(CW24:CZ24)</f>
        <v>10215</v>
      </c>
      <c r="DB24" s="53"/>
      <c r="DC24" s="55">
        <v>2594</v>
      </c>
      <c r="DD24" s="54">
        <v>2552</v>
      </c>
      <c r="DE24" s="54">
        <v>2837</v>
      </c>
      <c r="DF24" s="54">
        <v>2741</v>
      </c>
      <c r="DG24" s="55">
        <f>SUM(DC24:DF24)</f>
        <v>10724</v>
      </c>
      <c r="DH24" s="53"/>
      <c r="DI24" s="55">
        <v>2759</v>
      </c>
      <c r="DJ24" s="54">
        <v>2723</v>
      </c>
      <c r="DK24" s="54">
        <v>2890</v>
      </c>
      <c r="DL24" s="54">
        <v>3290</v>
      </c>
      <c r="DM24" s="55">
        <f>SUM(DI24:DL24)</f>
        <v>11662</v>
      </c>
      <c r="DN24" s="53"/>
      <c r="DO24" s="55">
        <v>3178</v>
      </c>
      <c r="DP24" s="54">
        <v>3130</v>
      </c>
      <c r="DQ24" s="54">
        <v>2983</v>
      </c>
      <c r="DR24" s="54">
        <v>3167</v>
      </c>
      <c r="DS24" s="55">
        <f>SUM(DO24:DR24)</f>
        <v>12458</v>
      </c>
      <c r="DT24" s="53"/>
      <c r="DU24" s="55">
        <v>2452</v>
      </c>
      <c r="DV24" s="55">
        <v>3467</v>
      </c>
      <c r="DW24" s="54">
        <f>4357</f>
        <v>4357</v>
      </c>
      <c r="DX24" s="54">
        <v>4342.9430000000002</v>
      </c>
      <c r="DY24" s="54">
        <f t="shared" si="3"/>
        <v>14618.942999999999</v>
      </c>
      <c r="DZ24" s="53"/>
      <c r="EA24" s="55">
        <v>3705</v>
      </c>
      <c r="EB24" s="55">
        <v>3865</v>
      </c>
      <c r="EC24" s="55">
        <v>4384</v>
      </c>
      <c r="ED24" s="55">
        <v>4683</v>
      </c>
      <c r="EE24" s="55">
        <f t="shared" si="4"/>
        <v>16637</v>
      </c>
      <c r="EF24" s="53"/>
      <c r="EG24" s="55">
        <v>4168</v>
      </c>
      <c r="EH24" s="55">
        <v>4155</v>
      </c>
      <c r="EI24" s="55">
        <v>4241</v>
      </c>
      <c r="EJ24" s="55">
        <v>5636</v>
      </c>
      <c r="EK24" s="55">
        <f t="shared" si="36"/>
        <v>18200</v>
      </c>
      <c r="EL24" s="53"/>
      <c r="EM24" s="55">
        <v>4719</v>
      </c>
      <c r="EN24" s="55">
        <v>4987</v>
      </c>
      <c r="EO24" s="55">
        <v>5319</v>
      </c>
      <c r="EP24" s="55">
        <v>5780</v>
      </c>
      <c r="EQ24" s="55">
        <f t="shared" si="38"/>
        <v>20805</v>
      </c>
      <c r="ER24" s="53"/>
      <c r="ES24" s="55">
        <v>5364</v>
      </c>
      <c r="ET24" s="55">
        <v>6235</v>
      </c>
      <c r="EU24" s="55">
        <v>6276</v>
      </c>
      <c r="EV24" s="55">
        <v>5588</v>
      </c>
      <c r="EW24" s="55">
        <f t="shared" si="39"/>
        <v>23463</v>
      </c>
      <c r="EX24" s="53"/>
      <c r="EY24" s="55">
        <v>4516</v>
      </c>
      <c r="EZ24" s="55">
        <v>4501</v>
      </c>
      <c r="FA24" s="55">
        <v>5099</v>
      </c>
      <c r="FB24" s="55">
        <v>5245</v>
      </c>
      <c r="FC24" s="55">
        <f t="shared" ref="FC24" si="40">SUM(EY24:FB24)</f>
        <v>19361</v>
      </c>
    </row>
    <row r="25" spans="1:160" x14ac:dyDescent="0.35">
      <c r="A25" s="16" t="s">
        <v>21</v>
      </c>
      <c r="B25" s="16"/>
      <c r="C25" s="11">
        <v>732</v>
      </c>
      <c r="D25" s="11">
        <v>860</v>
      </c>
      <c r="E25" s="11">
        <v>1146</v>
      </c>
      <c r="F25" s="11">
        <v>1064</v>
      </c>
      <c r="G25" s="11">
        <v>3801</v>
      </c>
      <c r="H25" s="11"/>
      <c r="I25" s="11">
        <v>1236</v>
      </c>
      <c r="J25" s="11">
        <v>1352</v>
      </c>
      <c r="K25" s="11">
        <v>1340</v>
      </c>
      <c r="L25" s="11">
        <v>1520</v>
      </c>
      <c r="M25" s="11">
        <v>5449</v>
      </c>
      <c r="N25" s="11"/>
      <c r="O25" s="7">
        <v>1415</v>
      </c>
      <c r="P25" s="7">
        <v>1484</v>
      </c>
      <c r="Q25" s="7">
        <v>1405</v>
      </c>
      <c r="R25" s="7">
        <v>1576</v>
      </c>
      <c r="S25" s="8">
        <v>5873</v>
      </c>
      <c r="T25" s="25"/>
      <c r="U25" s="7">
        <v>1474</v>
      </c>
      <c r="V25" s="7">
        <v>1612</v>
      </c>
      <c r="W25" s="7">
        <v>1663</v>
      </c>
      <c r="X25" s="7">
        <v>3031</v>
      </c>
      <c r="Y25" s="7">
        <v>7780</v>
      </c>
      <c r="AA25" s="7">
        <f>SUM(AA22:AA24)</f>
        <v>1701</v>
      </c>
      <c r="AB25" s="7">
        <f>SUM(AB22:AB24)</f>
        <v>1808</v>
      </c>
      <c r="AC25" s="7">
        <f>SUM(AC22:AC24)</f>
        <v>1947</v>
      </c>
      <c r="AD25" s="7">
        <f>SUM(AD22:AD24)</f>
        <v>2082</v>
      </c>
      <c r="AE25" s="7">
        <f>SUM(AE22:AE24)</f>
        <v>7538</v>
      </c>
      <c r="AG25" s="7">
        <v>1942</v>
      </c>
      <c r="AH25" s="7">
        <v>2089</v>
      </c>
      <c r="AI25" s="7">
        <v>2293</v>
      </c>
      <c r="AJ25" s="7">
        <v>2316</v>
      </c>
      <c r="AK25" s="7">
        <f>SUM(AG25:AJ25)</f>
        <v>8640</v>
      </c>
      <c r="AL25" s="7"/>
      <c r="AM25" s="7">
        <v>2031</v>
      </c>
      <c r="AN25" s="7">
        <v>2230</v>
      </c>
      <c r="AO25" s="7">
        <v>2134</v>
      </c>
      <c r="AP25" s="7">
        <v>2303</v>
      </c>
      <c r="AQ25" s="7">
        <f>SUM(AM25:AP25)</f>
        <v>8698</v>
      </c>
      <c r="AS25" s="7">
        <f>SUM(AS22:AS24)</f>
        <v>1950</v>
      </c>
      <c r="AT25" s="7">
        <f>SUM(AT22:AT24)</f>
        <v>2054</v>
      </c>
      <c r="AU25" s="7">
        <f>SUM(AU22:AU24)</f>
        <v>2155</v>
      </c>
      <c r="AV25" s="7">
        <f>SUM(AV22:AV24)</f>
        <v>2175</v>
      </c>
      <c r="AW25" s="7">
        <f>SUM(AW22:AW24)</f>
        <v>8334</v>
      </c>
      <c r="AY25" s="7">
        <f>SUM(AY22:AY24)</f>
        <v>2226</v>
      </c>
      <c r="AZ25" s="7">
        <f>SUM(AZ22:AZ24)</f>
        <v>2515</v>
      </c>
      <c r="BA25" s="7">
        <f>SUM(BA22:BA24)</f>
        <v>2321</v>
      </c>
      <c r="BB25" s="7">
        <f>SUM(BB22:BB24)</f>
        <v>2730</v>
      </c>
      <c r="BC25" s="7">
        <f>SUM(BC22:BC24)</f>
        <v>9791</v>
      </c>
      <c r="BE25" s="7">
        <f>SUM(BE22:BE24)</f>
        <v>2783</v>
      </c>
      <c r="BF25" s="7">
        <f>SUM(BF22:BF24)</f>
        <v>2875</v>
      </c>
      <c r="BG25" s="7">
        <f>SUM(BG22:BG24)</f>
        <v>2681</v>
      </c>
      <c r="BH25" s="7">
        <f>SUM(BH22:BH24)</f>
        <v>2184</v>
      </c>
      <c r="BI25" s="7">
        <f>SUM(BI22:BI24)</f>
        <v>10524</v>
      </c>
      <c r="BK25" s="7">
        <f>SUM(BK22:BK24)</f>
        <v>2069</v>
      </c>
      <c r="BL25" s="7">
        <f>SUM(BL22:BL24)</f>
        <v>2028</v>
      </c>
      <c r="BM25" s="7">
        <f>SUM(BM22:BM24)</f>
        <v>2390</v>
      </c>
      <c r="BN25" s="7">
        <f>ROUND(SUM(BN22:BN24),0)</f>
        <v>2645</v>
      </c>
      <c r="BO25" s="7">
        <f>SUM(BK25:BN25)</f>
        <v>9132</v>
      </c>
      <c r="BQ25" s="7">
        <f>SUM(BQ22:BQ24)</f>
        <v>3277</v>
      </c>
      <c r="BR25" s="7">
        <f>SUM(BR22:BR24)</f>
        <v>4153</v>
      </c>
      <c r="BS25" s="7">
        <f>SUM(BS22:BS24)</f>
        <v>4440</v>
      </c>
      <c r="BT25" s="7">
        <f>SUM(BT22:BT24)</f>
        <v>4575</v>
      </c>
      <c r="BU25" s="7">
        <f>SUM(BQ25:BT25)</f>
        <v>16445</v>
      </c>
      <c r="BW25" s="7">
        <f>SUM(BW22:BW24)</f>
        <v>4271</v>
      </c>
      <c r="BX25" s="7">
        <f>SUM(BX22:BX24)</f>
        <v>4343</v>
      </c>
      <c r="BY25" s="7">
        <f>SUM(BY22:BY24)</f>
        <v>4600</v>
      </c>
      <c r="BZ25" s="7">
        <f>SUM(BZ22:BZ24)</f>
        <v>4974</v>
      </c>
      <c r="CA25" s="7">
        <f>SUM(BW25:BZ25)</f>
        <v>18188</v>
      </c>
      <c r="CC25" s="7">
        <f>SUM(CC22:CC24)</f>
        <v>4342</v>
      </c>
      <c r="CD25" s="7">
        <f>SUM(CD22:CD24)</f>
        <v>4683</v>
      </c>
      <c r="CE25" s="7">
        <f>SUM(CE22:CE24)</f>
        <v>4806</v>
      </c>
      <c r="CF25" s="7">
        <f>SUM(CF22:CF24)</f>
        <v>5031</v>
      </c>
      <c r="CG25" s="7">
        <f>SUM(CG22:CG24)</f>
        <v>18862</v>
      </c>
      <c r="CI25" s="49" t="s">
        <v>87</v>
      </c>
      <c r="CK25" s="52">
        <f>SUM(CK22:CK24)</f>
        <v>4365</v>
      </c>
      <c r="CL25" s="52">
        <f>SUM(CL22:CL24)</f>
        <v>4709</v>
      </c>
      <c r="CM25" s="52">
        <f>SUM(CM22:CM24)</f>
        <v>4817</v>
      </c>
      <c r="CN25" s="52">
        <f>SUM(CN22:CN24)</f>
        <v>5042</v>
      </c>
      <c r="CO25" s="52">
        <f>SUM(CO22:CO24)</f>
        <v>18933</v>
      </c>
      <c r="CP25" s="52"/>
      <c r="CQ25" s="52">
        <f>SUM(CQ22:CQ24)</f>
        <v>4678</v>
      </c>
      <c r="CR25" s="52">
        <f>SUM(CR22:CR24)</f>
        <v>5033</v>
      </c>
      <c r="CS25" s="52">
        <f>SUM(CS22:CS24)</f>
        <v>5488</v>
      </c>
      <c r="CT25" s="52">
        <f>SUM(CT22:CT24)</f>
        <v>5570</v>
      </c>
      <c r="CU25" s="52">
        <f>SUM(CU22:CU24)</f>
        <v>20769</v>
      </c>
      <c r="CV25" s="53"/>
      <c r="CW25" s="52">
        <f>SUM(CW22:CW24)</f>
        <v>5275</v>
      </c>
      <c r="CX25" s="52">
        <f>SUM(CX22:CX24)</f>
        <v>5994</v>
      </c>
      <c r="CY25" s="52">
        <f>SUM(CY22:CY24)</f>
        <v>6109</v>
      </c>
      <c r="CZ25" s="52">
        <f>SUM(CZ22:CZ24)</f>
        <v>6565</v>
      </c>
      <c r="DA25" s="52">
        <f>SUM(DA22:DA24)</f>
        <v>23943</v>
      </c>
      <c r="DB25" s="53"/>
      <c r="DC25" s="52">
        <f>SUM(DC22:DC24)</f>
        <v>6021</v>
      </c>
      <c r="DD25" s="52">
        <f>SUM(DD22:DD24)</f>
        <v>6157</v>
      </c>
      <c r="DE25" s="52">
        <f>SUM(DE22:DE24)</f>
        <v>6605</v>
      </c>
      <c r="DF25" s="52">
        <f>SUM(DF22:DF24)</f>
        <v>6468</v>
      </c>
      <c r="DG25" s="52">
        <f>SUM(DG22:DG24)</f>
        <v>25251</v>
      </c>
      <c r="DH25" s="53"/>
      <c r="DI25" s="52">
        <f>SUM(DI22:DI24)</f>
        <v>6243</v>
      </c>
      <c r="DJ25" s="52">
        <f>SUM(DJ22:DJ24)</f>
        <v>6365</v>
      </c>
      <c r="DK25" s="52">
        <f>SUM(DK22:DK24)</f>
        <v>6675</v>
      </c>
      <c r="DL25" s="52">
        <f>SUM(DL22:DL24)</f>
        <v>7244</v>
      </c>
      <c r="DM25" s="52">
        <f>SUM(DM22:DM24)</f>
        <v>26527</v>
      </c>
      <c r="DN25" s="53"/>
      <c r="DO25" s="52">
        <f>SUM(DO22:DO24)</f>
        <v>6750</v>
      </c>
      <c r="DP25" s="52">
        <f>SUM(DP22:DP24)</f>
        <v>6897</v>
      </c>
      <c r="DQ25" s="52">
        <f>SUM(DQ22:DQ24)</f>
        <v>6780</v>
      </c>
      <c r="DR25" s="52">
        <f>SUM(DR22:DR24)</f>
        <v>7087</v>
      </c>
      <c r="DS25" s="52">
        <f>SUM(DS22:DS24)</f>
        <v>27514</v>
      </c>
      <c r="DT25" s="53"/>
      <c r="DU25" s="52">
        <f>SUM(DU22:DU24)</f>
        <v>6072</v>
      </c>
      <c r="DV25" s="52">
        <f>SUM(DV22:DV24)</f>
        <v>8323</v>
      </c>
      <c r="DW25" s="52">
        <f>SUM(DW22:DW24)</f>
        <v>10009</v>
      </c>
      <c r="DX25" s="52">
        <f>SUM(DX22:DX24)</f>
        <v>10110.942999999999</v>
      </c>
      <c r="DY25" s="52">
        <f t="shared" si="3"/>
        <v>34514.942999999999</v>
      </c>
      <c r="DZ25" s="53"/>
      <c r="EA25" s="52">
        <f>SUM(EA22:EA24)</f>
        <v>9092</v>
      </c>
      <c r="EB25" s="52">
        <f>SUM(EB22:EB24)</f>
        <v>9826</v>
      </c>
      <c r="EC25" s="52">
        <f>SUM(EC22:EC24)</f>
        <v>10723</v>
      </c>
      <c r="ED25" s="52">
        <f>SUM(ED22:ED24)</f>
        <v>11144</v>
      </c>
      <c r="EE25" s="52">
        <f t="shared" si="4"/>
        <v>40785</v>
      </c>
      <c r="EF25" s="53"/>
      <c r="EG25" s="52">
        <f>SUM(EG22:EG24)</f>
        <v>10093</v>
      </c>
      <c r="EH25" s="52">
        <f>SUM(EH22:EH24)</f>
        <v>10382</v>
      </c>
      <c r="EI25" s="52">
        <f>SUM(EI22:EI24)</f>
        <v>10579</v>
      </c>
      <c r="EJ25" s="52">
        <f>SUM(EJ22:EJ24)</f>
        <v>12053</v>
      </c>
      <c r="EK25" s="52">
        <f>SUM(EK22:EK24)</f>
        <v>43107</v>
      </c>
      <c r="EL25" s="53"/>
      <c r="EM25" s="52">
        <f>SUM(EM22:EM24)</f>
        <v>10978</v>
      </c>
      <c r="EN25" s="52">
        <f>SUM(EN22:EN24)</f>
        <v>11630</v>
      </c>
      <c r="EO25" s="52">
        <f>SUM(EO22:EO24)</f>
        <v>12358</v>
      </c>
      <c r="EP25" s="52">
        <f>SUM(EP22:EP24)</f>
        <v>13279</v>
      </c>
      <c r="EQ25" s="52">
        <f>SUM(EQ22:EQ24)</f>
        <v>48244</v>
      </c>
      <c r="ER25" s="53"/>
      <c r="ES25" s="52">
        <f>SUM(ES22:ES24)</f>
        <v>12358</v>
      </c>
      <c r="ET25" s="52">
        <f>SUM(ET22:ET24)</f>
        <v>13782</v>
      </c>
      <c r="EU25" s="52">
        <f>SUM(EU22:EU24)</f>
        <v>14289</v>
      </c>
      <c r="EV25" s="52">
        <f>SUM(EV22:EV24)</f>
        <v>14325</v>
      </c>
      <c r="EW25" s="52">
        <f>SUM(EW22:EW24)</f>
        <v>54754</v>
      </c>
      <c r="EX25" s="64"/>
      <c r="EY25" s="52">
        <f>SUM(EY22:EY24)</f>
        <v>11644</v>
      </c>
      <c r="EZ25" s="52">
        <f>SUM(EZ22:EZ24)</f>
        <v>12329</v>
      </c>
      <c r="FA25" s="52">
        <f>SUM(FA22:FA24)</f>
        <v>13511</v>
      </c>
      <c r="FB25" s="52">
        <f>SUM(FB22:FB24)</f>
        <v>13946</v>
      </c>
      <c r="FC25" s="52">
        <f>SUM(FC22:FC24)</f>
        <v>51429</v>
      </c>
    </row>
    <row r="26" spans="1:160" x14ac:dyDescent="0.35">
      <c r="A26" s="4"/>
      <c r="B26" s="1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7"/>
      <c r="P26" s="8"/>
      <c r="Q26" s="8"/>
      <c r="R26" s="8"/>
      <c r="S26" s="8"/>
      <c r="T26" s="25"/>
      <c r="U26" s="7"/>
      <c r="V26" s="8"/>
      <c r="W26" s="8"/>
      <c r="X26" s="8"/>
      <c r="Y26" s="7"/>
      <c r="AA26" s="7"/>
      <c r="AB26" s="8"/>
      <c r="AC26" s="8"/>
      <c r="AD26" s="8"/>
      <c r="AE26" s="7"/>
      <c r="AG26" s="7"/>
      <c r="AH26" s="8"/>
      <c r="AI26" s="8"/>
      <c r="AJ26" s="8"/>
      <c r="AK26" s="7"/>
      <c r="AL26" s="7"/>
      <c r="AM26" s="7"/>
      <c r="AN26" s="8"/>
      <c r="AO26" s="8"/>
      <c r="AP26" s="8"/>
      <c r="AQ26" s="7"/>
      <c r="AS26" s="7"/>
      <c r="AT26" s="8"/>
      <c r="AU26" s="8"/>
      <c r="AV26" s="8"/>
      <c r="AW26" s="7"/>
      <c r="AY26" s="7"/>
      <c r="AZ26" s="8"/>
      <c r="BA26" s="8"/>
      <c r="BB26" s="8"/>
      <c r="BC26" s="8"/>
      <c r="BE26" s="7"/>
      <c r="BF26" s="7"/>
      <c r="BG26" s="7"/>
      <c r="BH26" s="7"/>
      <c r="BI26" s="8"/>
      <c r="BK26" s="7"/>
      <c r="BL26" s="7"/>
      <c r="BM26" s="7"/>
      <c r="BN26" s="7"/>
      <c r="BO26" s="8"/>
      <c r="BQ26" s="7"/>
      <c r="BR26" s="7"/>
      <c r="BS26" s="7"/>
      <c r="BT26" s="7"/>
      <c r="BU26" s="8"/>
      <c r="BW26" s="7"/>
      <c r="BX26" s="7"/>
      <c r="BY26" s="7"/>
      <c r="BZ26" s="7"/>
      <c r="CA26" s="8"/>
      <c r="CC26" s="7"/>
      <c r="CD26" s="7"/>
      <c r="CE26" s="7"/>
      <c r="CF26" s="7"/>
      <c r="CG26" s="8"/>
      <c r="CI26" s="4"/>
      <c r="CK26" s="52"/>
      <c r="CL26" s="52"/>
      <c r="CM26" s="52"/>
      <c r="CN26" s="52"/>
      <c r="CO26" s="51"/>
      <c r="CP26" s="51"/>
      <c r="CQ26" s="52"/>
      <c r="CR26" s="52"/>
      <c r="CS26" s="52"/>
      <c r="CT26" s="52"/>
      <c r="CU26" s="51"/>
      <c r="CV26" s="53"/>
      <c r="CW26" s="52"/>
      <c r="CX26" s="52"/>
      <c r="CY26" s="52"/>
      <c r="CZ26" s="52"/>
      <c r="DA26" s="51"/>
      <c r="DB26" s="53"/>
      <c r="DC26" s="52"/>
      <c r="DD26" s="52"/>
      <c r="DE26" s="52"/>
      <c r="DF26" s="52"/>
      <c r="DG26" s="51"/>
      <c r="DH26" s="53"/>
      <c r="DI26" s="52"/>
      <c r="DJ26" s="52"/>
      <c r="DK26" s="52"/>
      <c r="DL26" s="52"/>
      <c r="DM26" s="51"/>
      <c r="DN26" s="53"/>
      <c r="DO26" s="52"/>
      <c r="DP26" s="52"/>
      <c r="DQ26" s="52"/>
      <c r="DR26" s="52"/>
      <c r="DS26" s="51"/>
      <c r="DT26" s="53"/>
      <c r="DU26" s="52"/>
      <c r="DV26" s="52"/>
      <c r="DW26" s="52"/>
      <c r="DX26" s="52"/>
      <c r="DY26" s="52"/>
      <c r="DZ26" s="53"/>
      <c r="EA26" s="52"/>
      <c r="EB26" s="52"/>
      <c r="EC26" s="52"/>
      <c r="ED26" s="52"/>
      <c r="EE26" s="52"/>
      <c r="EF26" s="53"/>
      <c r="EG26" s="52"/>
      <c r="EH26" s="52"/>
      <c r="EI26" s="60"/>
      <c r="EJ26" s="52"/>
      <c r="EK26" s="60"/>
      <c r="EL26" s="53"/>
      <c r="EM26" s="60"/>
      <c r="EN26" s="52"/>
      <c r="EO26" s="60"/>
      <c r="EP26" s="52"/>
      <c r="EQ26" s="60"/>
      <c r="ER26" s="53"/>
      <c r="ES26" s="60"/>
      <c r="ET26" s="60"/>
      <c r="EU26" s="60"/>
      <c r="EV26" s="52"/>
      <c r="EW26" s="60"/>
      <c r="EX26" s="53"/>
      <c r="EY26" s="60"/>
      <c r="EZ26" s="60"/>
      <c r="FA26" s="60"/>
      <c r="FB26" s="60"/>
      <c r="FC26" s="60"/>
    </row>
    <row r="27" spans="1:160" x14ac:dyDescent="0.35">
      <c r="A27" s="4" t="s">
        <v>22</v>
      </c>
      <c r="B27" s="5"/>
      <c r="C27" s="6">
        <v>656</v>
      </c>
      <c r="D27" s="6">
        <v>623</v>
      </c>
      <c r="E27" s="6">
        <v>1524</v>
      </c>
      <c r="F27" s="6">
        <v>2046</v>
      </c>
      <c r="G27" s="6">
        <v>4849</v>
      </c>
      <c r="H27" s="6"/>
      <c r="I27" s="6">
        <v>2254</v>
      </c>
      <c r="J27" s="6">
        <v>2478</v>
      </c>
      <c r="K27" s="6">
        <v>2737</v>
      </c>
      <c r="L27" s="6">
        <v>2408</v>
      </c>
      <c r="M27" s="6">
        <v>9877</v>
      </c>
      <c r="N27" s="6"/>
      <c r="O27" s="7">
        <v>968</v>
      </c>
      <c r="P27" s="8">
        <v>-597</v>
      </c>
      <c r="Q27" s="8">
        <v>-697</v>
      </c>
      <c r="R27" s="8">
        <v>-139</v>
      </c>
      <c r="S27" s="8">
        <v>-462</v>
      </c>
      <c r="T27" s="25"/>
      <c r="U27" s="7">
        <v>-226</v>
      </c>
      <c r="V27" s="8">
        <v>28</v>
      </c>
      <c r="W27" s="8">
        <v>222</v>
      </c>
      <c r="X27" s="8">
        <v>-709</v>
      </c>
      <c r="Y27" s="7">
        <v>-685</v>
      </c>
      <c r="AA27" s="7">
        <f>AA19-AA25</f>
        <v>-228.14336739999999</v>
      </c>
      <c r="AB27" s="8">
        <f>AB19-AB25</f>
        <v>65</v>
      </c>
      <c r="AC27" s="8">
        <f>AC19-AC25</f>
        <v>736.5</v>
      </c>
      <c r="AD27" s="8">
        <f>AD19-AD25</f>
        <v>2355.4000000000015</v>
      </c>
      <c r="AE27" s="7">
        <f>AE19-AE25</f>
        <v>2928.3566326</v>
      </c>
      <c r="AG27" s="7">
        <f>AG19-AG25</f>
        <v>1636</v>
      </c>
      <c r="AH27" s="8">
        <f t="shared" ref="AH27:AP27" si="41">AH19-AH25</f>
        <v>2044</v>
      </c>
      <c r="AI27" s="8">
        <f t="shared" si="41"/>
        <v>1829</v>
      </c>
      <c r="AJ27" s="8">
        <f t="shared" si="41"/>
        <v>946</v>
      </c>
      <c r="AK27" s="7">
        <f t="shared" si="41"/>
        <v>6455</v>
      </c>
      <c r="AL27" s="7"/>
      <c r="AM27" s="7">
        <f t="shared" si="41"/>
        <v>-406</v>
      </c>
      <c r="AN27" s="8">
        <f t="shared" si="41"/>
        <v>-266.20453500000076</v>
      </c>
      <c r="AO27" s="8">
        <f t="shared" si="41"/>
        <v>1702</v>
      </c>
      <c r="AP27" s="8">
        <f t="shared" si="41"/>
        <v>3899</v>
      </c>
      <c r="AQ27" s="7">
        <f>AQ19-AQ25</f>
        <v>4928.7954650000029</v>
      </c>
      <c r="AS27" s="7">
        <f>AS19-AS25</f>
        <v>4277</v>
      </c>
      <c r="AT27" s="8">
        <f>AT19-AT25</f>
        <v>4814</v>
      </c>
      <c r="AU27" s="8">
        <f>AU19-AU25</f>
        <v>5550</v>
      </c>
      <c r="AV27" s="8">
        <f>AV19-AV25</f>
        <v>3632</v>
      </c>
      <c r="AW27" s="8">
        <f>AW19-AW25</f>
        <v>18272</v>
      </c>
      <c r="AY27" s="7">
        <f>AY19-AY25</f>
        <v>2285</v>
      </c>
      <c r="AZ27" s="7">
        <f>AZ19-AZ25</f>
        <v>3889</v>
      </c>
      <c r="BA27" s="7">
        <f>BA19-BA25</f>
        <v>5302</v>
      </c>
      <c r="BB27" s="7">
        <f>BB19-BB25</f>
        <v>5790</v>
      </c>
      <c r="BC27" s="7">
        <f>BC19-BC25</f>
        <v>16658</v>
      </c>
      <c r="BE27" s="7">
        <f>BE19-BE25</f>
        <v>2706</v>
      </c>
      <c r="BF27" s="7">
        <f>BF19-BF25</f>
        <v>3024</v>
      </c>
      <c r="BG27" s="7">
        <f>BG19-BG25</f>
        <v>3223</v>
      </c>
      <c r="BH27" s="7">
        <f>BH19-BH25</f>
        <v>276</v>
      </c>
      <c r="BI27" s="7">
        <f>BI19-BI25</f>
        <v>9229</v>
      </c>
      <c r="BK27" s="7">
        <f>BK19-BK25</f>
        <v>-1832</v>
      </c>
      <c r="BL27" s="7">
        <f>BL19-BL25</f>
        <v>2083</v>
      </c>
      <c r="BM27" s="7">
        <f>BM19-BM25</f>
        <v>3401</v>
      </c>
      <c r="BN27" s="7">
        <f>BN19-BN25</f>
        <v>3363.2459999999992</v>
      </c>
      <c r="BO27" s="7">
        <f t="shared" si="2"/>
        <v>7015.2459999999992</v>
      </c>
      <c r="BQ27" s="7">
        <f>BQ19-BQ25</f>
        <v>3605.982</v>
      </c>
      <c r="BR27" s="7">
        <f>BR19-BR25</f>
        <v>5763.4630000000034</v>
      </c>
      <c r="BS27" s="7">
        <f>BS19-BS25</f>
        <v>5968.349000000002</v>
      </c>
      <c r="BT27" s="7">
        <f>BT19-BT25</f>
        <v>6809</v>
      </c>
      <c r="BU27" s="7">
        <f>SUM(BQ27:BT27)</f>
        <v>22146.794000000005</v>
      </c>
      <c r="BW27" s="7">
        <f>BW19-BW25</f>
        <v>3699</v>
      </c>
      <c r="BX27" s="7">
        <f>BX19-BX25</f>
        <v>3944</v>
      </c>
      <c r="BY27" s="7">
        <f>BY19-BY25</f>
        <v>3667</v>
      </c>
      <c r="BZ27" s="7">
        <f>BZ19-BZ25</f>
        <v>2833</v>
      </c>
      <c r="CA27" s="7">
        <f>SUM(BW27:BZ27)</f>
        <v>14143</v>
      </c>
      <c r="CC27" s="7">
        <f>CC19-CC25</f>
        <v>2293</v>
      </c>
      <c r="CD27" s="7">
        <f>CD19-CD25</f>
        <v>3441</v>
      </c>
      <c r="CE27" s="7">
        <f>CE19-CE25</f>
        <v>3999</v>
      </c>
      <c r="CF27" s="7">
        <f>CF19-CF25</f>
        <v>5293</v>
      </c>
      <c r="CG27" s="7">
        <f>CG19-CG25</f>
        <v>15026</v>
      </c>
      <c r="CI27" s="4" t="s">
        <v>88</v>
      </c>
      <c r="CK27" s="52">
        <f>CK19-CK25</f>
        <v>2815</v>
      </c>
      <c r="CL27" s="52">
        <f>CL19-CL25</f>
        <v>4143</v>
      </c>
      <c r="CM27" s="52">
        <f>CM19-CM25</f>
        <v>4795</v>
      </c>
      <c r="CN27" s="52">
        <f>CN19-CN25</f>
        <v>5934</v>
      </c>
      <c r="CO27" s="52">
        <f>CO19-CO25</f>
        <v>17687</v>
      </c>
      <c r="CP27" s="52"/>
      <c r="CQ27" s="52">
        <f>CQ19-CQ25</f>
        <v>3603</v>
      </c>
      <c r="CR27" s="52">
        <f>CR19-CR25</f>
        <v>5403</v>
      </c>
      <c r="CS27" s="52">
        <f>CS19-CS25</f>
        <v>6099</v>
      </c>
      <c r="CT27" s="52">
        <f>CT19-CT25</f>
        <v>6940</v>
      </c>
      <c r="CU27" s="52">
        <f>CU19-CU25</f>
        <v>22045</v>
      </c>
      <c r="CV27" s="53"/>
      <c r="CW27" s="52">
        <f>CW19-CW25</f>
        <v>5085</v>
      </c>
      <c r="CX27" s="52">
        <f>CX19-CX25</f>
        <v>6616</v>
      </c>
      <c r="CY27" s="52">
        <f>CY19-CY25</f>
        <v>8099</v>
      </c>
      <c r="CZ27" s="52">
        <f>CZ19-CZ25</f>
        <v>9846</v>
      </c>
      <c r="DA27" s="52">
        <f>DA19-DA25</f>
        <v>29646</v>
      </c>
      <c r="DB27" s="53"/>
      <c r="DC27" s="52">
        <f>DC19-DC25</f>
        <v>6292</v>
      </c>
      <c r="DD27" s="52">
        <f>DD19-DD25</f>
        <v>5409</v>
      </c>
      <c r="DE27" s="52">
        <f>DE19-DE25</f>
        <v>6382</v>
      </c>
      <c r="DF27" s="52">
        <f>DF19-DF25</f>
        <v>6801</v>
      </c>
      <c r="DG27" s="52">
        <f>DG19-DG25</f>
        <v>24884</v>
      </c>
      <c r="DH27" s="53"/>
      <c r="DI27" s="52">
        <f>DI19-DI25</f>
        <v>5206</v>
      </c>
      <c r="DJ27" s="52">
        <f>DJ19-DJ25</f>
        <v>5889</v>
      </c>
      <c r="DK27" s="52">
        <f>DK19-DK25</f>
        <v>7435</v>
      </c>
      <c r="DL27" s="52">
        <f>DL19-DL25</f>
        <v>8130</v>
      </c>
      <c r="DM27" s="52">
        <f>DM19-DM25</f>
        <v>26660</v>
      </c>
      <c r="DN27" s="53"/>
      <c r="DO27" s="52">
        <f>DO19-DO25</f>
        <v>5225</v>
      </c>
      <c r="DP27" s="52">
        <f>DP19-DP25</f>
        <v>5219</v>
      </c>
      <c r="DQ27" s="52">
        <f>DQ19-DQ25</f>
        <v>7068</v>
      </c>
      <c r="DR27" s="52">
        <f>DR19-DR25</f>
        <v>7706</v>
      </c>
      <c r="DS27" s="52">
        <f>DS19-DS25</f>
        <v>25218</v>
      </c>
      <c r="DT27" s="53"/>
      <c r="DU27" s="52">
        <f>DU19-DU25</f>
        <v>4316</v>
      </c>
      <c r="DV27" s="52">
        <f>DV19-DV25</f>
        <v>5387.3899999999994</v>
      </c>
      <c r="DW27" s="52">
        <f>DW19-DW25</f>
        <v>8372</v>
      </c>
      <c r="DX27" s="52">
        <f>DX19-DX25</f>
        <v>8573.0570000000153</v>
      </c>
      <c r="DY27" s="52">
        <f t="shared" si="3"/>
        <v>26648.447000000015</v>
      </c>
      <c r="DZ27" s="53"/>
      <c r="EA27" s="52">
        <f>EA19-EA25</f>
        <v>2293</v>
      </c>
      <c r="EB27" s="52">
        <f>EB19-EB25</f>
        <v>4143</v>
      </c>
      <c r="EC27" s="52">
        <f>EC19-EC25</f>
        <v>8385</v>
      </c>
      <c r="ED27" s="52">
        <f>ED19-ED25</f>
        <v>8705</v>
      </c>
      <c r="EE27" s="52">
        <f t="shared" si="4"/>
        <v>23526</v>
      </c>
      <c r="EF27" s="53"/>
      <c r="EG27" s="52">
        <f>EG19-EG25</f>
        <v>6063</v>
      </c>
      <c r="EH27" s="52">
        <f>EH19-EH25</f>
        <v>8427</v>
      </c>
      <c r="EI27" s="52">
        <f>EI19-EI25</f>
        <v>9141</v>
      </c>
      <c r="EJ27" s="52">
        <f>EJ19-EJ25</f>
        <v>11246</v>
      </c>
      <c r="EK27" s="52">
        <f>EK19-EK25</f>
        <v>34877</v>
      </c>
      <c r="EL27" s="53"/>
      <c r="EM27" s="52">
        <f>EM19-EM25</f>
        <v>10908</v>
      </c>
      <c r="EN27" s="52">
        <f>EN19-EN25</f>
        <v>13174</v>
      </c>
      <c r="EO27" s="52">
        <f>EO19-EO25</f>
        <v>18426</v>
      </c>
      <c r="EP27" s="52">
        <f>EP19-EP25</f>
        <v>19615</v>
      </c>
      <c r="EQ27" s="52">
        <f>EQ19-EQ25</f>
        <v>62125</v>
      </c>
      <c r="ER27" s="53"/>
      <c r="ES27" s="52">
        <f>ES19-ES25</f>
        <v>16113</v>
      </c>
      <c r="ET27" s="52">
        <f>ET19-ET25</f>
        <v>20606</v>
      </c>
      <c r="EU27" s="52">
        <f>EU19-EU25</f>
        <v>23683</v>
      </c>
      <c r="EV27" s="52">
        <f>EV19-EV25</f>
        <v>19774</v>
      </c>
      <c r="EW27" s="52">
        <f>EW19-EW25</f>
        <v>80176</v>
      </c>
      <c r="EX27" s="53"/>
      <c r="EY27" s="52">
        <f>EY19-EY25</f>
        <v>7695</v>
      </c>
      <c r="EZ27" s="52">
        <f>EZ19-EZ25</f>
        <v>9412</v>
      </c>
      <c r="FA27" s="52">
        <f>FA19-FA25</f>
        <v>11405</v>
      </c>
      <c r="FB27" s="52">
        <f>FB19-FB25</f>
        <v>11815</v>
      </c>
      <c r="FC27" s="52">
        <f>FC19-FC25</f>
        <v>40328</v>
      </c>
    </row>
    <row r="28" spans="1:160" x14ac:dyDescent="0.35">
      <c r="A28" s="33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7"/>
      <c r="P28" s="8"/>
      <c r="Q28" s="8"/>
      <c r="R28" s="8"/>
      <c r="S28" s="8"/>
      <c r="T28" s="25"/>
      <c r="U28" s="7"/>
      <c r="V28" s="8"/>
      <c r="W28" s="8"/>
      <c r="X28" s="8"/>
      <c r="Y28" s="7"/>
      <c r="AA28" s="7"/>
      <c r="AB28" s="8"/>
      <c r="AC28" s="8"/>
      <c r="AD28" s="8"/>
      <c r="AE28" s="7"/>
      <c r="AG28" s="7"/>
      <c r="AH28" s="8"/>
      <c r="AI28" s="8"/>
      <c r="AJ28" s="8"/>
      <c r="AK28" s="7"/>
      <c r="AL28" s="7"/>
      <c r="AM28" s="7"/>
      <c r="AN28" s="8"/>
      <c r="AO28" s="8"/>
      <c r="AP28" s="8"/>
      <c r="AQ28" s="7"/>
      <c r="AS28" s="7"/>
      <c r="AT28" s="8"/>
      <c r="AU28" s="8"/>
      <c r="AV28" s="8"/>
      <c r="AW28" s="7"/>
      <c r="AY28" s="7"/>
      <c r="AZ28" s="8"/>
      <c r="BA28" s="8"/>
      <c r="BB28" s="8"/>
      <c r="BC28" s="7"/>
      <c r="BE28" s="7"/>
      <c r="BF28" s="8"/>
      <c r="BG28" s="8"/>
      <c r="BH28" s="8"/>
      <c r="BI28" s="7"/>
      <c r="BK28" s="7"/>
      <c r="BL28" s="8"/>
      <c r="BM28" s="8"/>
      <c r="BN28" s="8"/>
      <c r="BO28" s="7"/>
      <c r="BQ28" s="7"/>
      <c r="BR28" s="8"/>
      <c r="BS28" s="8"/>
      <c r="BT28" s="8"/>
      <c r="BU28" s="7"/>
      <c r="BW28" s="7"/>
      <c r="BX28" s="8"/>
      <c r="BY28" s="8"/>
      <c r="BZ28" s="8"/>
      <c r="CA28" s="7"/>
      <c r="CC28" s="7"/>
      <c r="CD28" s="8"/>
      <c r="CE28" s="8"/>
      <c r="CF28" s="8"/>
      <c r="CG28" s="7"/>
      <c r="CI28" s="33"/>
      <c r="CK28" s="52"/>
      <c r="CL28" s="51"/>
      <c r="CM28" s="51"/>
      <c r="CN28" s="51"/>
      <c r="CO28" s="52"/>
      <c r="CP28" s="52"/>
      <c r="CQ28" s="52"/>
      <c r="CR28" s="51"/>
      <c r="CS28" s="51"/>
      <c r="CT28" s="51"/>
      <c r="CU28" s="52"/>
      <c r="CV28" s="53"/>
      <c r="CW28" s="52"/>
      <c r="CX28" s="51"/>
      <c r="CY28" s="51"/>
      <c r="CZ28" s="51"/>
      <c r="DA28" s="52"/>
      <c r="DB28" s="53"/>
      <c r="DC28" s="52"/>
      <c r="DD28" s="51"/>
      <c r="DE28" s="51"/>
      <c r="DF28" s="51"/>
      <c r="DG28" s="52"/>
      <c r="DH28" s="53"/>
      <c r="DI28" s="52"/>
      <c r="DJ28" s="51"/>
      <c r="DK28" s="51"/>
      <c r="DL28" s="51"/>
      <c r="DM28" s="52"/>
      <c r="DN28" s="53"/>
      <c r="DO28" s="52"/>
      <c r="DP28" s="51"/>
      <c r="DQ28" s="51"/>
      <c r="DR28" s="51"/>
      <c r="DS28" s="52"/>
      <c r="DT28" s="53"/>
      <c r="DU28" s="52"/>
      <c r="DV28" s="51"/>
      <c r="DW28" s="51"/>
      <c r="DX28" s="51"/>
      <c r="DY28" s="51"/>
      <c r="DZ28" s="53"/>
      <c r="EA28" s="52"/>
      <c r="EB28" s="51"/>
      <c r="EC28" s="51"/>
      <c r="ED28" s="51"/>
      <c r="EE28" s="51"/>
      <c r="EF28" s="53"/>
      <c r="EG28" s="51"/>
      <c r="EH28" s="51"/>
      <c r="EI28" s="51"/>
      <c r="EJ28" s="51"/>
      <c r="EK28" s="51"/>
      <c r="EL28" s="53"/>
      <c r="EM28" s="51"/>
      <c r="EN28" s="51"/>
      <c r="EO28" s="51"/>
      <c r="EP28" s="51"/>
      <c r="EQ28" s="51"/>
      <c r="ER28" s="53"/>
      <c r="ES28" s="51"/>
      <c r="ET28" s="51"/>
      <c r="EU28" s="51"/>
      <c r="EV28" s="51"/>
      <c r="EW28" s="51"/>
      <c r="EX28" s="53"/>
      <c r="EY28" s="51"/>
      <c r="EZ28" s="51"/>
      <c r="FA28" s="51"/>
      <c r="FB28" s="51"/>
      <c r="FC28" s="51"/>
    </row>
    <row r="29" spans="1:160" x14ac:dyDescent="0.35">
      <c r="A29" s="33" t="s">
        <v>23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7"/>
      <c r="P29" s="8"/>
      <c r="Q29" s="8"/>
      <c r="R29" s="8"/>
      <c r="S29" s="8"/>
      <c r="T29" s="25"/>
      <c r="U29" s="7"/>
      <c r="V29" s="8"/>
      <c r="W29" s="8"/>
      <c r="X29" s="8"/>
      <c r="Y29" s="7"/>
      <c r="AA29" s="7"/>
      <c r="AB29" s="8"/>
      <c r="AC29" s="8"/>
      <c r="AD29" s="8"/>
      <c r="AE29" s="7"/>
      <c r="AG29" s="7"/>
      <c r="AH29" s="8"/>
      <c r="AI29" s="8"/>
      <c r="AJ29" s="8"/>
      <c r="AK29" s="7"/>
      <c r="AL29" s="7"/>
      <c r="AM29" s="7"/>
      <c r="AN29" s="8"/>
      <c r="AO29" s="8"/>
      <c r="AP29" s="8"/>
      <c r="AQ29" s="7"/>
      <c r="AS29" s="7"/>
      <c r="AT29" s="8"/>
      <c r="AU29" s="8"/>
      <c r="AV29" s="8"/>
      <c r="AW29" s="7"/>
      <c r="AY29" s="7"/>
      <c r="AZ29" s="8"/>
      <c r="BA29" s="8"/>
      <c r="BB29" s="8"/>
      <c r="BC29" s="7"/>
      <c r="BE29" s="7"/>
      <c r="BF29" s="8"/>
      <c r="BG29" s="8"/>
      <c r="BH29" s="8"/>
      <c r="BI29" s="7"/>
      <c r="BK29" s="7"/>
      <c r="BL29" s="8"/>
      <c r="BM29" s="8"/>
      <c r="BN29" s="8"/>
      <c r="BO29" s="7">
        <f t="shared" si="2"/>
        <v>0</v>
      </c>
      <c r="BQ29" s="7"/>
      <c r="BR29" s="8"/>
      <c r="BS29" s="8"/>
      <c r="BT29" s="8"/>
      <c r="BU29" s="7"/>
      <c r="BW29" s="7"/>
      <c r="BX29" s="8"/>
      <c r="BY29" s="8"/>
      <c r="BZ29" s="8"/>
      <c r="CA29" s="7"/>
      <c r="CC29" s="7"/>
      <c r="CD29" s="8"/>
      <c r="CE29" s="8"/>
      <c r="CF29" s="8"/>
      <c r="CG29" s="7"/>
      <c r="CI29" s="33" t="s">
        <v>98</v>
      </c>
      <c r="CK29" s="52"/>
      <c r="CL29" s="51"/>
      <c r="CM29" s="51"/>
      <c r="CN29" s="51"/>
      <c r="CO29" s="52"/>
      <c r="CP29" s="52"/>
      <c r="CQ29" s="52"/>
      <c r="CR29" s="51"/>
      <c r="CS29" s="51"/>
      <c r="CT29" s="51"/>
      <c r="CU29" s="52"/>
      <c r="CV29" s="53"/>
      <c r="CW29" s="52"/>
      <c r="CX29" s="51"/>
      <c r="CY29" s="51"/>
      <c r="CZ29" s="51"/>
      <c r="DA29" s="52"/>
      <c r="DB29" s="53"/>
      <c r="DC29" s="52"/>
      <c r="DD29" s="51"/>
      <c r="DE29" s="51"/>
      <c r="DF29" s="51"/>
      <c r="DG29" s="52"/>
      <c r="DH29" s="53"/>
      <c r="DI29" s="52"/>
      <c r="DJ29" s="51"/>
      <c r="DK29" s="51"/>
      <c r="DL29" s="51"/>
      <c r="DM29" s="52"/>
      <c r="DN29" s="53"/>
      <c r="DO29" s="52"/>
      <c r="DP29" s="51"/>
      <c r="DQ29" s="51"/>
      <c r="DR29" s="51"/>
      <c r="DS29" s="52"/>
      <c r="DT29" s="53"/>
      <c r="DU29" s="52"/>
      <c r="DV29" s="51"/>
      <c r="DW29" s="51"/>
      <c r="DX29" s="51"/>
      <c r="DY29" s="51"/>
      <c r="DZ29" s="53"/>
      <c r="EA29" s="52"/>
      <c r="EB29" s="51"/>
      <c r="EC29" s="51"/>
      <c r="ED29" s="51"/>
      <c r="EE29" s="51"/>
      <c r="EF29" s="53"/>
      <c r="EG29" s="51"/>
      <c r="EH29" s="51"/>
      <c r="EI29" s="51"/>
      <c r="EJ29" s="51"/>
      <c r="EK29" s="51"/>
      <c r="EL29" s="53"/>
      <c r="EM29" s="51"/>
      <c r="EN29" s="51"/>
      <c r="EO29" s="51"/>
      <c r="EP29" s="51"/>
      <c r="EQ29" s="51"/>
      <c r="ER29" s="53"/>
      <c r="ES29" s="51"/>
      <c r="ET29" s="51"/>
      <c r="EU29" s="51"/>
      <c r="EV29" s="51"/>
      <c r="EW29" s="51"/>
      <c r="EX29" s="53"/>
      <c r="EY29" s="51"/>
      <c r="EZ29" s="51"/>
      <c r="FA29" s="51"/>
      <c r="FB29" s="51"/>
      <c r="FC29" s="51"/>
    </row>
    <row r="30" spans="1:160" x14ac:dyDescent="0.35">
      <c r="A30" s="4" t="s">
        <v>24</v>
      </c>
      <c r="B30" s="5"/>
      <c r="C30" s="6">
        <v>179</v>
      </c>
      <c r="D30" s="6">
        <v>186</v>
      </c>
      <c r="E30" s="6">
        <v>458</v>
      </c>
      <c r="F30" s="6">
        <v>223</v>
      </c>
      <c r="G30" s="6">
        <v>1047</v>
      </c>
      <c r="H30" s="6"/>
      <c r="I30" s="6">
        <v>456</v>
      </c>
      <c r="J30" s="6">
        <v>361</v>
      </c>
      <c r="K30" s="6">
        <v>357</v>
      </c>
      <c r="L30" s="6">
        <v>363</v>
      </c>
      <c r="M30" s="6">
        <v>1538</v>
      </c>
      <c r="N30" s="6"/>
      <c r="O30" s="7">
        <v>411</v>
      </c>
      <c r="P30" s="8">
        <v>429</v>
      </c>
      <c r="Q30" s="8">
        <v>444</v>
      </c>
      <c r="R30" s="8">
        <v>448</v>
      </c>
      <c r="S30" s="8">
        <v>1739</v>
      </c>
      <c r="T30" s="25"/>
      <c r="U30" s="7">
        <v>444</v>
      </c>
      <c r="V30" s="8">
        <v>332</v>
      </c>
      <c r="W30" s="8">
        <v>386</v>
      </c>
      <c r="X30" s="8">
        <v>417</v>
      </c>
      <c r="Y30" s="7">
        <v>1579</v>
      </c>
      <c r="AA30" s="7">
        <v>389</v>
      </c>
      <c r="AB30" s="8">
        <v>358</v>
      </c>
      <c r="AC30" s="8">
        <v>320</v>
      </c>
      <c r="AD30" s="8">
        <v>238</v>
      </c>
      <c r="AE30" s="7">
        <f t="shared" ref="AE30:AE35" si="42">SUM(AA30:AD30)</f>
        <v>1305</v>
      </c>
      <c r="AG30" s="7">
        <v>224</v>
      </c>
      <c r="AH30" s="8">
        <v>197</v>
      </c>
      <c r="AI30" s="8">
        <v>250</v>
      </c>
      <c r="AJ30" s="8">
        <v>223</v>
      </c>
      <c r="AK30" s="7">
        <f t="shared" ref="AK30:AK35" si="43">SUM(AG30:AJ30)</f>
        <v>894</v>
      </c>
      <c r="AL30" s="7"/>
      <c r="AM30" s="7">
        <v>294</v>
      </c>
      <c r="AN30" s="8">
        <v>360</v>
      </c>
      <c r="AO30" s="8">
        <v>354</v>
      </c>
      <c r="AP30" s="8">
        <v>390</v>
      </c>
      <c r="AQ30" s="7">
        <f t="shared" ref="AQ30:AQ35" si="44">SUM(AM30:AP30)</f>
        <v>1398</v>
      </c>
      <c r="AS30" s="7">
        <v>359</v>
      </c>
      <c r="AT30" s="8">
        <v>338</v>
      </c>
      <c r="AU30" s="8">
        <v>303</v>
      </c>
      <c r="AV30" s="8">
        <v>214</v>
      </c>
      <c r="AW30" s="7">
        <f t="shared" ref="AW30:AW35" si="45">SUM(AS30:AV30)</f>
        <v>1214</v>
      </c>
      <c r="AY30" s="7">
        <v>354</v>
      </c>
      <c r="AZ30" s="8">
        <v>306</v>
      </c>
      <c r="BA30" s="8">
        <v>273</v>
      </c>
      <c r="BB30" s="8">
        <v>293</v>
      </c>
      <c r="BC30" s="7">
        <f>SUM(AY30:BB30)-1</f>
        <v>1225</v>
      </c>
      <c r="BE30" s="7">
        <v>275</v>
      </c>
      <c r="BF30" s="8">
        <v>268</v>
      </c>
      <c r="BG30" s="8">
        <v>421</v>
      </c>
      <c r="BH30" s="8">
        <v>522</v>
      </c>
      <c r="BI30" s="7">
        <f>SUM(BE30:BH30)+1</f>
        <v>1487</v>
      </c>
      <c r="BK30" s="7">
        <v>435</v>
      </c>
      <c r="BL30" s="8">
        <v>340</v>
      </c>
      <c r="BM30" s="8">
        <v>303</v>
      </c>
      <c r="BN30" s="8">
        <v>256</v>
      </c>
      <c r="BO30" s="7">
        <f t="shared" si="2"/>
        <v>1334</v>
      </c>
      <c r="BQ30" s="7">
        <v>292</v>
      </c>
      <c r="BR30" s="8">
        <v>282</v>
      </c>
      <c r="BS30" s="8">
        <v>280</v>
      </c>
      <c r="BT30" s="8">
        <v>316</v>
      </c>
      <c r="BU30" s="7">
        <f t="shared" ref="BU30:BU35" si="46">SUM(BQ30:BT30)</f>
        <v>1170</v>
      </c>
      <c r="BW30" s="7">
        <v>276</v>
      </c>
      <c r="BX30" s="8">
        <v>321</v>
      </c>
      <c r="BY30" s="8">
        <v>334</v>
      </c>
      <c r="BZ30" s="8">
        <v>404</v>
      </c>
      <c r="CA30" s="7">
        <f t="shared" ref="CA30:CA35" si="47">SUM(BW30:BZ30)</f>
        <v>1335</v>
      </c>
      <c r="CC30" s="7">
        <v>391</v>
      </c>
      <c r="CD30" s="8">
        <v>392</v>
      </c>
      <c r="CE30" s="8">
        <v>409</v>
      </c>
      <c r="CF30" s="8">
        <v>491</v>
      </c>
      <c r="CG30" s="7">
        <f t="shared" ref="CG30:CG35" si="48">SUM(CC30:CF30)</f>
        <v>1683</v>
      </c>
      <c r="CI30" s="47" t="s">
        <v>90</v>
      </c>
      <c r="CK30" s="52">
        <v>391</v>
      </c>
      <c r="CL30" s="51">
        <v>392</v>
      </c>
      <c r="CM30" s="51">
        <v>409</v>
      </c>
      <c r="CN30" s="51">
        <v>490</v>
      </c>
      <c r="CO30" s="52">
        <f t="shared" ref="CO30:CO35" si="49">SUM(CK30:CN30)</f>
        <v>1682</v>
      </c>
      <c r="CP30" s="52"/>
      <c r="CQ30" s="52">
        <v>490</v>
      </c>
      <c r="CR30" s="51">
        <v>475</v>
      </c>
      <c r="CS30" s="51">
        <v>512</v>
      </c>
      <c r="CT30" s="51">
        <v>567</v>
      </c>
      <c r="CU30" s="52">
        <f t="shared" ref="CU30:CU35" si="50">SUM(CQ30:CT30)</f>
        <v>2044</v>
      </c>
      <c r="CV30" s="53"/>
      <c r="CW30" s="52">
        <v>531</v>
      </c>
      <c r="CX30" s="51">
        <v>500</v>
      </c>
      <c r="CY30" s="51">
        <v>504</v>
      </c>
      <c r="CZ30" s="51">
        <v>546</v>
      </c>
      <c r="DA30" s="52">
        <f t="shared" ref="DA30:DA35" si="51">SUM(CW30:CZ30)</f>
        <v>2081</v>
      </c>
      <c r="DB30" s="53"/>
      <c r="DC30" s="52">
        <v>526</v>
      </c>
      <c r="DD30" s="51">
        <v>471</v>
      </c>
      <c r="DE30" s="51">
        <v>492</v>
      </c>
      <c r="DF30" s="51">
        <v>538</v>
      </c>
      <c r="DG30" s="52">
        <f t="shared" ref="DG30:DG35" si="52">SUM(DC30:DF30)</f>
        <v>2027</v>
      </c>
      <c r="DH30" s="53"/>
      <c r="DI30" s="52">
        <v>526</v>
      </c>
      <c r="DJ30" s="51">
        <v>532</v>
      </c>
      <c r="DK30" s="51">
        <v>478</v>
      </c>
      <c r="DL30" s="51">
        <v>451</v>
      </c>
      <c r="DM30" s="52">
        <f t="shared" ref="DM30:DM34" si="53">SUM(DI30:DL30)</f>
        <v>1987</v>
      </c>
      <c r="DN30" s="53"/>
      <c r="DO30" s="52">
        <v>435</v>
      </c>
      <c r="DP30" s="51">
        <v>365</v>
      </c>
      <c r="DQ30" s="51">
        <v>350</v>
      </c>
      <c r="DR30" s="51">
        <v>318</v>
      </c>
      <c r="DS30" s="52">
        <f t="shared" ref="DS30:DS35" si="54">SUM(DO30:DR30)</f>
        <v>1468</v>
      </c>
      <c r="DT30" s="53"/>
      <c r="DU30" s="52">
        <v>357</v>
      </c>
      <c r="DV30" s="52">
        <v>819</v>
      </c>
      <c r="DW30" s="51">
        <v>971</v>
      </c>
      <c r="DX30" s="51">
        <v>923</v>
      </c>
      <c r="DY30" s="51">
        <f t="shared" si="3"/>
        <v>3070</v>
      </c>
      <c r="DZ30" s="53"/>
      <c r="EA30" s="51">
        <v>966</v>
      </c>
      <c r="EB30" s="51">
        <v>909</v>
      </c>
      <c r="EC30" s="51">
        <v>866</v>
      </c>
      <c r="ED30" s="51">
        <v>895</v>
      </c>
      <c r="EE30" s="51">
        <f t="shared" si="4"/>
        <v>3636</v>
      </c>
      <c r="EF30" s="53"/>
      <c r="EG30" s="51">
        <v>893</v>
      </c>
      <c r="EH30" s="51">
        <v>771</v>
      </c>
      <c r="EI30" s="51">
        <v>660</v>
      </c>
      <c r="EJ30" s="51">
        <v>592</v>
      </c>
      <c r="EK30" s="51">
        <f t="shared" ref="EK30:EK35" si="55">SUM(EG30:EJ30)</f>
        <v>2916</v>
      </c>
      <c r="EL30" s="53"/>
      <c r="EM30" s="51">
        <v>572</v>
      </c>
      <c r="EN30" s="51">
        <v>569</v>
      </c>
      <c r="EO30" s="51">
        <v>562</v>
      </c>
      <c r="EP30" s="51">
        <v>553</v>
      </c>
      <c r="EQ30" s="51">
        <f>SUM(EM30:EP30)+1</f>
        <v>2257</v>
      </c>
      <c r="ER30" s="53"/>
      <c r="ES30" s="51">
        <v>572</v>
      </c>
      <c r="ET30" s="51">
        <v>702</v>
      </c>
      <c r="EU30" s="51">
        <v>966</v>
      </c>
      <c r="EV30" s="51">
        <v>1093</v>
      </c>
      <c r="EW30" s="51">
        <f>SUM(ES30:EV30)+1</f>
        <v>3334</v>
      </c>
      <c r="EX30" s="53"/>
      <c r="EY30" s="51">
        <v>1076</v>
      </c>
      <c r="EZ30" s="51">
        <v>1100</v>
      </c>
      <c r="FA30" s="51">
        <v>1247</v>
      </c>
      <c r="FB30" s="51">
        <v>1302</v>
      </c>
      <c r="FC30" s="51">
        <f>SUM(EY30:FB30)+1</f>
        <v>4726</v>
      </c>
    </row>
    <row r="31" spans="1:160" x14ac:dyDescent="0.35">
      <c r="A31" s="4" t="s">
        <v>25</v>
      </c>
      <c r="B31" s="5"/>
      <c r="C31" s="6">
        <v>14</v>
      </c>
      <c r="D31" s="6">
        <v>-224</v>
      </c>
      <c r="E31" s="6">
        <v>619</v>
      </c>
      <c r="F31" s="6">
        <v>129</v>
      </c>
      <c r="G31" s="6">
        <v>538</v>
      </c>
      <c r="H31" s="6"/>
      <c r="I31" s="6">
        <v>-250</v>
      </c>
      <c r="J31" s="6">
        <v>66</v>
      </c>
      <c r="K31" s="6">
        <v>34</v>
      </c>
      <c r="L31" s="6">
        <v>-153</v>
      </c>
      <c r="M31" s="6">
        <v>-303</v>
      </c>
      <c r="N31" s="6"/>
      <c r="O31" s="7">
        <v>-264</v>
      </c>
      <c r="P31" s="8">
        <v>-69</v>
      </c>
      <c r="Q31" s="8">
        <v>92</v>
      </c>
      <c r="R31" s="8">
        <v>-2</v>
      </c>
      <c r="S31" s="8">
        <v>-247</v>
      </c>
      <c r="T31" s="25"/>
      <c r="U31" s="7">
        <v>3</v>
      </c>
      <c r="V31" s="8">
        <v>262</v>
      </c>
      <c r="W31" s="8">
        <v>-4</v>
      </c>
      <c r="X31" s="8">
        <v>137</v>
      </c>
      <c r="Y31" s="7">
        <v>398</v>
      </c>
      <c r="AA31" s="7">
        <v>14</v>
      </c>
      <c r="AB31" s="8">
        <v>25</v>
      </c>
      <c r="AC31" s="8">
        <v>155</v>
      </c>
      <c r="AD31" s="8">
        <v>192</v>
      </c>
      <c r="AE31" s="7">
        <f t="shared" si="42"/>
        <v>386</v>
      </c>
      <c r="AG31" s="7">
        <v>-83</v>
      </c>
      <c r="AH31" s="8">
        <v>-4</v>
      </c>
      <c r="AI31" s="8">
        <v>-36</v>
      </c>
      <c r="AJ31" s="8">
        <v>270</v>
      </c>
      <c r="AK31" s="7">
        <f t="shared" si="43"/>
        <v>147</v>
      </c>
      <c r="AL31" s="7"/>
      <c r="AM31" s="7">
        <v>-13</v>
      </c>
      <c r="AN31" s="8">
        <v>0</v>
      </c>
      <c r="AO31" s="8">
        <v>-267</v>
      </c>
      <c r="AP31" s="8">
        <v>105</v>
      </c>
      <c r="AQ31" s="7">
        <f t="shared" si="44"/>
        <v>-175</v>
      </c>
      <c r="AS31" s="7">
        <v>-43</v>
      </c>
      <c r="AT31" s="8">
        <v>20</v>
      </c>
      <c r="AU31" s="8">
        <v>89</v>
      </c>
      <c r="AV31" s="8">
        <v>-159</v>
      </c>
      <c r="AW31" s="7">
        <f t="shared" si="45"/>
        <v>-93</v>
      </c>
      <c r="AY31" s="7">
        <v>-19</v>
      </c>
      <c r="AZ31" s="8">
        <v>-147</v>
      </c>
      <c r="BA31" s="8">
        <v>-39</v>
      </c>
      <c r="BB31" s="8">
        <v>-198</v>
      </c>
      <c r="BC31" s="7">
        <f>SUM(AY31:BB31)</f>
        <v>-403</v>
      </c>
      <c r="BE31" s="7">
        <v>-301</v>
      </c>
      <c r="BF31" s="8">
        <v>-294</v>
      </c>
      <c r="BG31" s="8">
        <v>146</v>
      </c>
      <c r="BH31" s="8">
        <v>166</v>
      </c>
      <c r="BI31" s="7">
        <f>SUM(BE31:BH31)+1</f>
        <v>-282</v>
      </c>
      <c r="BK31" s="7">
        <v>107</v>
      </c>
      <c r="BL31" s="8">
        <v>-106</v>
      </c>
      <c r="BM31" s="8">
        <v>30</v>
      </c>
      <c r="BN31" s="8">
        <v>-35</v>
      </c>
      <c r="BO31" s="7">
        <f t="shared" si="2"/>
        <v>-4</v>
      </c>
      <c r="BQ31" s="7">
        <v>3</v>
      </c>
      <c r="BR31" s="8">
        <v>80</v>
      </c>
      <c r="BS31" s="8">
        <v>-146</v>
      </c>
      <c r="BT31" s="8">
        <v>-256</v>
      </c>
      <c r="BU31" s="7">
        <f t="shared" si="46"/>
        <v>-319</v>
      </c>
      <c r="BW31" s="7">
        <v>27</v>
      </c>
      <c r="BX31" s="8">
        <v>-294</v>
      </c>
      <c r="BY31" s="8">
        <v>579</v>
      </c>
      <c r="BZ31" s="8">
        <v>-348</v>
      </c>
      <c r="CA31" s="7">
        <f t="shared" si="47"/>
        <v>-36</v>
      </c>
      <c r="CC31" s="7">
        <v>-506</v>
      </c>
      <c r="CD31" s="8">
        <v>371</v>
      </c>
      <c r="CE31" s="8">
        <v>-243</v>
      </c>
      <c r="CF31" s="8">
        <v>-587</v>
      </c>
      <c r="CG31" s="7">
        <f t="shared" si="48"/>
        <v>-965</v>
      </c>
      <c r="CI31" s="47" t="s">
        <v>92</v>
      </c>
      <c r="CK31" s="52">
        <v>-506</v>
      </c>
      <c r="CL31" s="51">
        <v>371</v>
      </c>
      <c r="CM31" s="51">
        <v>-243</v>
      </c>
      <c r="CN31" s="51">
        <v>-587</v>
      </c>
      <c r="CO31" s="52">
        <f t="shared" si="49"/>
        <v>-965</v>
      </c>
      <c r="CP31" s="52"/>
      <c r="CQ31" s="52">
        <v>473</v>
      </c>
      <c r="CR31" s="51">
        <v>26</v>
      </c>
      <c r="CS31" s="51">
        <v>-305</v>
      </c>
      <c r="CT31" s="51">
        <v>82</v>
      </c>
      <c r="CU31" s="52">
        <f t="shared" si="50"/>
        <v>276</v>
      </c>
      <c r="CV31" s="53"/>
      <c r="CW31" s="52">
        <v>668</v>
      </c>
      <c r="CX31" s="51">
        <v>-711</v>
      </c>
      <c r="CY31" s="51">
        <v>214</v>
      </c>
      <c r="CZ31" s="51">
        <v>1051</v>
      </c>
      <c r="DA31" s="52">
        <f t="shared" si="51"/>
        <v>1222</v>
      </c>
      <c r="DB31" s="53"/>
      <c r="DC31" s="52">
        <v>-540</v>
      </c>
      <c r="DD31" s="51">
        <v>-839</v>
      </c>
      <c r="DE31" s="51">
        <v>2520</v>
      </c>
      <c r="DF31" s="51">
        <v>-428</v>
      </c>
      <c r="DG31" s="52">
        <f t="shared" si="52"/>
        <v>713</v>
      </c>
      <c r="DH31" s="53"/>
      <c r="DI31" s="52">
        <v>-881</v>
      </c>
      <c r="DJ31" s="51">
        <v>238</v>
      </c>
      <c r="DK31" s="51">
        <v>-1593</v>
      </c>
      <c r="DL31" s="51">
        <v>308</v>
      </c>
      <c r="DM31" s="52">
        <f t="shared" si="53"/>
        <v>-1928</v>
      </c>
      <c r="DN31" s="53"/>
      <c r="DO31" s="52">
        <v>-2891</v>
      </c>
      <c r="DP31" s="51">
        <v>201</v>
      </c>
      <c r="DQ31" s="51">
        <v>-33</v>
      </c>
      <c r="DR31" s="51">
        <v>-780</v>
      </c>
      <c r="DS31" s="52">
        <f t="shared" si="54"/>
        <v>-3503</v>
      </c>
      <c r="DT31" s="53"/>
      <c r="DU31" s="52">
        <v>-502</v>
      </c>
      <c r="DV31" s="52">
        <v>1469</v>
      </c>
      <c r="DW31" s="51">
        <v>-262</v>
      </c>
      <c r="DX31" s="51">
        <v>311</v>
      </c>
      <c r="DY31" s="51">
        <f t="shared" si="3"/>
        <v>1016</v>
      </c>
      <c r="DZ31" s="53"/>
      <c r="EA31" s="52">
        <v>180</v>
      </c>
      <c r="EB31" s="52">
        <v>340</v>
      </c>
      <c r="EC31" s="52">
        <v>-12</v>
      </c>
      <c r="ED31" s="52">
        <v>-1634</v>
      </c>
      <c r="EE31" s="52">
        <f t="shared" si="4"/>
        <v>-1126</v>
      </c>
      <c r="EF31" s="59"/>
      <c r="EG31" s="52">
        <v>324</v>
      </c>
      <c r="EH31" s="52">
        <v>-718</v>
      </c>
      <c r="EI31" s="52">
        <v>-561</v>
      </c>
      <c r="EJ31" s="52">
        <v>-51</v>
      </c>
      <c r="EK31" s="52">
        <f>SUM(EG31:EJ31)</f>
        <v>-1006</v>
      </c>
      <c r="EL31" s="53"/>
      <c r="EM31" s="52">
        <v>224</v>
      </c>
      <c r="EN31" s="52">
        <v>-1057</v>
      </c>
      <c r="EO31" s="52">
        <v>-66</v>
      </c>
      <c r="EP31" s="52">
        <v>-496</v>
      </c>
      <c r="EQ31" s="52">
        <f t="shared" ref="EQ31:EQ34" si="56">SUM(EM31:EP31)</f>
        <v>-1395</v>
      </c>
      <c r="ER31" s="53"/>
      <c r="ES31" s="52">
        <v>1104</v>
      </c>
      <c r="ET31" s="52">
        <v>1301</v>
      </c>
      <c r="EU31" s="52">
        <v>2818</v>
      </c>
      <c r="EV31" s="52">
        <v>-2763</v>
      </c>
      <c r="EW31" s="52">
        <f t="shared" ref="EW31:EW34" si="57">SUM(ES31:EV31)</f>
        <v>2460</v>
      </c>
      <c r="EX31" s="53"/>
      <c r="EY31" s="52">
        <v>-545</v>
      </c>
      <c r="EZ31" s="52">
        <v>1188</v>
      </c>
      <c r="FA31" s="52">
        <v>2090</v>
      </c>
      <c r="FB31" s="52">
        <v>-3731</v>
      </c>
      <c r="FC31" s="52">
        <f t="shared" ref="FC31:FC32" si="58">SUM(EY31:FB31)</f>
        <v>-998</v>
      </c>
    </row>
    <row r="32" spans="1:160" x14ac:dyDescent="0.35">
      <c r="A32" s="4" t="s">
        <v>26</v>
      </c>
      <c r="B32" s="5"/>
      <c r="C32" s="6">
        <v>-3531</v>
      </c>
      <c r="D32" s="6">
        <v>-260</v>
      </c>
      <c r="E32" s="6">
        <v>-257</v>
      </c>
      <c r="F32" s="6">
        <v>-1547</v>
      </c>
      <c r="G32" s="6">
        <v>-5595</v>
      </c>
      <c r="H32" s="6"/>
      <c r="I32" s="6">
        <v>19</v>
      </c>
      <c r="J32" s="6">
        <v>67</v>
      </c>
      <c r="K32" s="6">
        <v>38</v>
      </c>
      <c r="L32" s="6">
        <v>43</v>
      </c>
      <c r="M32" s="6">
        <v>167</v>
      </c>
      <c r="N32" s="6"/>
      <c r="O32" s="7">
        <v>285</v>
      </c>
      <c r="P32" s="8">
        <v>148</v>
      </c>
      <c r="Q32" s="8">
        <v>191</v>
      </c>
      <c r="R32" s="8">
        <v>623</v>
      </c>
      <c r="S32" s="8">
        <v>1247</v>
      </c>
      <c r="T32" s="25"/>
      <c r="U32" s="7">
        <v>71</v>
      </c>
      <c r="V32" s="8">
        <v>87</v>
      </c>
      <c r="W32" s="8">
        <v>94</v>
      </c>
      <c r="X32" s="8">
        <v>158</v>
      </c>
      <c r="Y32" s="7">
        <v>410</v>
      </c>
      <c r="AA32" s="7">
        <v>96</v>
      </c>
      <c r="AB32" s="8">
        <v>63</v>
      </c>
      <c r="AC32" s="8">
        <v>42</v>
      </c>
      <c r="AD32" s="8">
        <v>40</v>
      </c>
      <c r="AE32" s="7">
        <f t="shared" si="42"/>
        <v>241</v>
      </c>
      <c r="AG32" s="7">
        <v>35</v>
      </c>
      <c r="AH32" s="8">
        <v>29</v>
      </c>
      <c r="AI32" s="8">
        <v>4</v>
      </c>
      <c r="AJ32" s="8">
        <v>327</v>
      </c>
      <c r="AK32" s="7">
        <f t="shared" si="43"/>
        <v>395</v>
      </c>
      <c r="AL32" s="7"/>
      <c r="AM32" s="7">
        <v>-22</v>
      </c>
      <c r="AN32" s="8">
        <v>2</v>
      </c>
      <c r="AO32" s="8">
        <v>-12</v>
      </c>
      <c r="AP32" s="8">
        <v>-48</v>
      </c>
      <c r="AQ32" s="7">
        <f t="shared" si="44"/>
        <v>-80</v>
      </c>
      <c r="AS32" s="7">
        <v>-61</v>
      </c>
      <c r="AT32" s="8">
        <v>-83</v>
      </c>
      <c r="AU32" s="8">
        <v>-219</v>
      </c>
      <c r="AV32" s="8">
        <v>-136</v>
      </c>
      <c r="AW32" s="7">
        <f t="shared" si="45"/>
        <v>-499</v>
      </c>
      <c r="AY32" s="7">
        <v>-76</v>
      </c>
      <c r="AZ32" s="8">
        <v>-65</v>
      </c>
      <c r="BA32" s="8">
        <v>-111</v>
      </c>
      <c r="BB32" s="8">
        <v>-96</v>
      </c>
      <c r="BC32" s="7">
        <f>SUM(AY32:BB32)</f>
        <v>-348</v>
      </c>
      <c r="BE32" s="7">
        <v>-104</v>
      </c>
      <c r="BF32" s="8">
        <v>-28</v>
      </c>
      <c r="BG32" s="8">
        <v>-69</v>
      </c>
      <c r="BH32" s="8">
        <v>125</v>
      </c>
      <c r="BI32" s="7">
        <f>SUM(BE32:BH32)-1</f>
        <v>-77</v>
      </c>
      <c r="BK32" s="7">
        <v>-24</v>
      </c>
      <c r="BL32" s="8">
        <v>-58</v>
      </c>
      <c r="BM32" s="8">
        <v>-112</v>
      </c>
      <c r="BN32" s="8">
        <v>-135</v>
      </c>
      <c r="BO32" s="7">
        <f t="shared" si="2"/>
        <v>-329</v>
      </c>
      <c r="BQ32" s="7">
        <v>-32</v>
      </c>
      <c r="BR32" s="8">
        <v>-36</v>
      </c>
      <c r="BS32" s="8">
        <v>-11</v>
      </c>
      <c r="BT32" s="8">
        <v>7</v>
      </c>
      <c r="BU32" s="7">
        <f t="shared" si="46"/>
        <v>-72</v>
      </c>
      <c r="BW32" s="7">
        <v>-132</v>
      </c>
      <c r="BX32" s="8">
        <v>2</v>
      </c>
      <c r="BY32" s="8">
        <v>9</v>
      </c>
      <c r="BZ32" s="8">
        <v>25</v>
      </c>
      <c r="CA32" s="7">
        <f t="shared" si="47"/>
        <v>-96</v>
      </c>
      <c r="CC32" s="7">
        <v>9</v>
      </c>
      <c r="CD32" s="8">
        <v>9</v>
      </c>
      <c r="CE32" s="8">
        <v>-7</v>
      </c>
      <c r="CF32" s="8">
        <v>-73</v>
      </c>
      <c r="CG32" s="7">
        <f t="shared" si="48"/>
        <v>-62</v>
      </c>
      <c r="CI32" s="47" t="s">
        <v>93</v>
      </c>
      <c r="CK32" s="52">
        <v>10</v>
      </c>
      <c r="CL32" s="51">
        <v>9</v>
      </c>
      <c r="CM32" s="51">
        <v>-6</v>
      </c>
      <c r="CN32" s="51">
        <v>-72</v>
      </c>
      <c r="CO32" s="52">
        <f t="shared" si="49"/>
        <v>-59</v>
      </c>
      <c r="CP32" s="52"/>
      <c r="CQ32" s="52">
        <v>14</v>
      </c>
      <c r="CR32" s="51">
        <v>17</v>
      </c>
      <c r="CS32" s="51">
        <v>-7</v>
      </c>
      <c r="CT32" s="51">
        <v>-50</v>
      </c>
      <c r="CU32" s="52">
        <f t="shared" si="50"/>
        <v>-26</v>
      </c>
      <c r="CV32" s="53"/>
      <c r="CW32" s="52">
        <v>64</v>
      </c>
      <c r="CX32" s="51">
        <v>31</v>
      </c>
      <c r="CY32" s="51">
        <v>-14</v>
      </c>
      <c r="CZ32" s="51">
        <v>28</v>
      </c>
      <c r="DA32" s="52">
        <f t="shared" si="51"/>
        <v>109</v>
      </c>
      <c r="DB32" s="53"/>
      <c r="DC32" s="52">
        <v>-4</v>
      </c>
      <c r="DD32" s="51">
        <v>54</v>
      </c>
      <c r="DE32" s="51">
        <v>-29</v>
      </c>
      <c r="DF32" s="51">
        <f>-143+1</f>
        <v>-142</v>
      </c>
      <c r="DG32" s="52">
        <f t="shared" si="52"/>
        <v>-121</v>
      </c>
      <c r="DH32" s="53"/>
      <c r="DI32" s="52">
        <v>-103</v>
      </c>
      <c r="DJ32" s="51">
        <v>-541</v>
      </c>
      <c r="DK32" s="51">
        <v>-454</v>
      </c>
      <c r="DL32" s="51">
        <v>-422</v>
      </c>
      <c r="DM32" s="52">
        <f t="shared" si="53"/>
        <v>-1520</v>
      </c>
      <c r="DN32" s="53"/>
      <c r="DO32" s="52">
        <v>171</v>
      </c>
      <c r="DP32" s="51">
        <v>-253</v>
      </c>
      <c r="DQ32" s="51">
        <f>-372+49</f>
        <v>-323</v>
      </c>
      <c r="DR32" s="51">
        <v>-29</v>
      </c>
      <c r="DS32" s="52">
        <f t="shared" si="54"/>
        <v>-434</v>
      </c>
      <c r="DT32" s="53"/>
      <c r="DU32" s="52">
        <v>444</v>
      </c>
      <c r="DV32" s="52">
        <v>201</v>
      </c>
      <c r="DW32" s="51">
        <v>-118</v>
      </c>
      <c r="DX32" s="51">
        <v>-6</v>
      </c>
      <c r="DY32" s="51">
        <f t="shared" si="3"/>
        <v>521</v>
      </c>
      <c r="DZ32" s="53"/>
      <c r="EA32" s="52">
        <v>154</v>
      </c>
      <c r="EB32" s="52">
        <v>-114</v>
      </c>
      <c r="EC32" s="52">
        <v>-148</v>
      </c>
      <c r="ED32" s="52">
        <v>-156</v>
      </c>
      <c r="EE32" s="52">
        <f t="shared" si="4"/>
        <v>-264</v>
      </c>
      <c r="EF32" s="53"/>
      <c r="EG32" s="52">
        <v>39</v>
      </c>
      <c r="EH32" s="52">
        <v>-105</v>
      </c>
      <c r="EI32" s="52">
        <v>-277</v>
      </c>
      <c r="EJ32" s="52">
        <v>-169</v>
      </c>
      <c r="EK32" s="52">
        <f t="shared" si="55"/>
        <v>-512</v>
      </c>
      <c r="EL32" s="53"/>
      <c r="EM32" s="52">
        <v>-149</v>
      </c>
      <c r="EN32" s="52">
        <v>-219</v>
      </c>
      <c r="EO32" s="52">
        <v>-414</v>
      </c>
      <c r="EP32" s="52">
        <v>-192</v>
      </c>
      <c r="EQ32" s="52">
        <f t="shared" si="56"/>
        <v>-974</v>
      </c>
      <c r="ER32" s="53"/>
      <c r="ES32" s="52">
        <v>-199</v>
      </c>
      <c r="ET32" s="52">
        <v>-486</v>
      </c>
      <c r="EU32" s="52">
        <v>-358</v>
      </c>
      <c r="EV32" s="52">
        <v>-85</v>
      </c>
      <c r="EW32" s="52">
        <f t="shared" si="57"/>
        <v>-1128</v>
      </c>
      <c r="EX32" s="53"/>
      <c r="EY32" s="52">
        <v>12</v>
      </c>
      <c r="EZ32" s="52">
        <v>-326</v>
      </c>
      <c r="FA32" s="52">
        <v>-656</v>
      </c>
      <c r="FB32" s="52">
        <v>-155</v>
      </c>
      <c r="FC32" s="52">
        <f t="shared" si="58"/>
        <v>-1125</v>
      </c>
    </row>
    <row r="33" spans="1:161" x14ac:dyDescent="0.35">
      <c r="A33" s="4" t="s">
        <v>27</v>
      </c>
      <c r="B33" s="5"/>
      <c r="C33" s="6">
        <v>-2</v>
      </c>
      <c r="D33" s="6">
        <v>6</v>
      </c>
      <c r="E33" s="6">
        <v>0.4</v>
      </c>
      <c r="F33" s="6">
        <v>-22</v>
      </c>
      <c r="G33" s="6">
        <v>-17</v>
      </c>
      <c r="H33" s="6"/>
      <c r="I33" s="6">
        <v>14</v>
      </c>
      <c r="J33" s="6">
        <v>-9</v>
      </c>
      <c r="K33" s="6">
        <v>34</v>
      </c>
      <c r="L33" s="6">
        <v>-18</v>
      </c>
      <c r="M33" s="6">
        <v>21</v>
      </c>
      <c r="N33" s="6"/>
      <c r="O33" s="7">
        <v>8</v>
      </c>
      <c r="P33" s="8">
        <v>-6</v>
      </c>
      <c r="Q33" s="8">
        <v>2</v>
      </c>
      <c r="R33" s="8">
        <v>115</v>
      </c>
      <c r="S33" s="8">
        <v>116</v>
      </c>
      <c r="T33" s="25"/>
      <c r="U33" s="7">
        <v>16</v>
      </c>
      <c r="V33" s="8">
        <v>32</v>
      </c>
      <c r="W33" s="8">
        <v>8</v>
      </c>
      <c r="X33" s="8">
        <v>50</v>
      </c>
      <c r="Y33" s="7">
        <v>106</v>
      </c>
      <c r="AA33" s="7">
        <v>54</v>
      </c>
      <c r="AB33" s="8">
        <v>-96</v>
      </c>
      <c r="AC33" s="8">
        <v>-20</v>
      </c>
      <c r="AD33" s="8">
        <v>3</v>
      </c>
      <c r="AE33" s="7">
        <f t="shared" si="42"/>
        <v>-59</v>
      </c>
      <c r="AG33" s="7">
        <v>40</v>
      </c>
      <c r="AH33" s="8">
        <v>44</v>
      </c>
      <c r="AI33" s="8">
        <v>35</v>
      </c>
      <c r="AJ33" s="8">
        <v>17</v>
      </c>
      <c r="AK33" s="7">
        <f t="shared" si="43"/>
        <v>136</v>
      </c>
      <c r="AL33" s="7"/>
      <c r="AM33" s="7">
        <v>-3</v>
      </c>
      <c r="AN33" s="8">
        <v>62</v>
      </c>
      <c r="AO33" s="8">
        <v>-8</v>
      </c>
      <c r="AP33" s="8">
        <v>32</v>
      </c>
      <c r="AQ33" s="7">
        <f t="shared" si="44"/>
        <v>83</v>
      </c>
      <c r="AS33" s="7">
        <v>-9</v>
      </c>
      <c r="AT33" s="8">
        <v>40</v>
      </c>
      <c r="AU33" s="8">
        <v>33</v>
      </c>
      <c r="AV33" s="8">
        <v>35</v>
      </c>
      <c r="AW33" s="7">
        <f t="shared" si="45"/>
        <v>99</v>
      </c>
      <c r="AY33" s="7">
        <v>19</v>
      </c>
      <c r="AZ33" s="8">
        <v>9</v>
      </c>
      <c r="BA33" s="8">
        <v>-2</v>
      </c>
      <c r="BB33" s="8">
        <v>-1</v>
      </c>
      <c r="BC33" s="7">
        <f>SUM(AY33:BB33)</f>
        <v>25</v>
      </c>
      <c r="BE33" s="7">
        <v>8</v>
      </c>
      <c r="BF33" s="8">
        <v>-4</v>
      </c>
      <c r="BG33" s="8">
        <v>23</v>
      </c>
      <c r="BH33" s="8">
        <v>-10</v>
      </c>
      <c r="BI33" s="7">
        <f>SUM(BE33:BH33)</f>
        <v>17</v>
      </c>
      <c r="BK33" s="7">
        <v>-3</v>
      </c>
      <c r="BL33" s="8">
        <v>20</v>
      </c>
      <c r="BM33" s="8">
        <v>3</v>
      </c>
      <c r="BN33" s="8">
        <v>5</v>
      </c>
      <c r="BO33" s="7">
        <f t="shared" si="2"/>
        <v>25</v>
      </c>
      <c r="BQ33" s="7">
        <v>9</v>
      </c>
      <c r="BR33" s="8">
        <v>57</v>
      </c>
      <c r="BS33" s="8">
        <v>196</v>
      </c>
      <c r="BT33" s="8">
        <v>181</v>
      </c>
      <c r="BU33" s="7">
        <f t="shared" si="46"/>
        <v>443</v>
      </c>
      <c r="BW33" s="7">
        <v>10</v>
      </c>
      <c r="BX33" s="8">
        <v>-145</v>
      </c>
      <c r="BY33" s="8">
        <v>5</v>
      </c>
      <c r="BZ33" s="8">
        <v>27</v>
      </c>
      <c r="CA33" s="7">
        <f t="shared" si="47"/>
        <v>-103</v>
      </c>
      <c r="CC33" s="7">
        <v>-28</v>
      </c>
      <c r="CD33" s="8">
        <v>-4</v>
      </c>
      <c r="CE33" s="8">
        <v>14</v>
      </c>
      <c r="CF33" s="8">
        <v>-1</v>
      </c>
      <c r="CG33" s="7">
        <f t="shared" si="48"/>
        <v>-19</v>
      </c>
      <c r="CI33" s="47" t="s">
        <v>94</v>
      </c>
      <c r="CK33" s="52">
        <v>-28</v>
      </c>
      <c r="CL33" s="51">
        <v>-4</v>
      </c>
      <c r="CM33" s="51">
        <v>14</v>
      </c>
      <c r="CN33" s="51">
        <v>-1</v>
      </c>
      <c r="CO33" s="52">
        <f t="shared" si="49"/>
        <v>-19</v>
      </c>
      <c r="CP33" s="52"/>
      <c r="CQ33" s="52">
        <v>13</v>
      </c>
      <c r="CR33" s="51">
        <v>-1</v>
      </c>
      <c r="CS33" s="51">
        <v>-78</v>
      </c>
      <c r="CT33" s="51">
        <v>-61</v>
      </c>
      <c r="CU33" s="52">
        <f t="shared" si="50"/>
        <v>-127</v>
      </c>
      <c r="CV33" s="53"/>
      <c r="CW33" s="52">
        <v>-33</v>
      </c>
      <c r="CX33" s="51">
        <v>26</v>
      </c>
      <c r="CY33" s="51">
        <v>58</v>
      </c>
      <c r="CZ33" s="51">
        <v>-6</v>
      </c>
      <c r="DA33" s="52">
        <f t="shared" si="51"/>
        <v>45</v>
      </c>
      <c r="DB33" s="53"/>
      <c r="DC33" s="52">
        <v>0</v>
      </c>
      <c r="DD33" s="51">
        <v>-4</v>
      </c>
      <c r="DE33" s="51">
        <v>46</v>
      </c>
      <c r="DF33" s="51">
        <v>85</v>
      </c>
      <c r="DG33" s="52">
        <f t="shared" si="52"/>
        <v>127</v>
      </c>
      <c r="DH33" s="53"/>
      <c r="DI33" s="52">
        <v>20</v>
      </c>
      <c r="DJ33" s="51">
        <v>40</v>
      </c>
      <c r="DK33" s="51">
        <v>-77</v>
      </c>
      <c r="DL33" s="51">
        <v>-144</v>
      </c>
      <c r="DM33" s="52">
        <f t="shared" si="53"/>
        <v>-161</v>
      </c>
      <c r="DN33" s="53"/>
      <c r="DO33" s="52">
        <v>232</v>
      </c>
      <c r="DP33" s="51">
        <v>174</v>
      </c>
      <c r="DQ33" s="51">
        <v>-32</v>
      </c>
      <c r="DR33" s="51">
        <v>-7</v>
      </c>
      <c r="DS33" s="52">
        <f t="shared" si="54"/>
        <v>367</v>
      </c>
      <c r="DT33" s="53"/>
      <c r="DU33" s="52">
        <v>34</v>
      </c>
      <c r="DV33" s="52">
        <v>18</v>
      </c>
      <c r="DW33" s="51">
        <v>-127</v>
      </c>
      <c r="DX33" s="51">
        <v>88.504999999999995</v>
      </c>
      <c r="DY33" s="51">
        <f t="shared" si="3"/>
        <v>13.504999999999995</v>
      </c>
      <c r="DZ33" s="53"/>
      <c r="EA33" s="52">
        <v>55</v>
      </c>
      <c r="EB33" s="52">
        <v>-15</v>
      </c>
      <c r="EC33" s="52">
        <v>45</v>
      </c>
      <c r="ED33" s="52">
        <v>77</v>
      </c>
      <c r="EE33" s="52">
        <f t="shared" si="4"/>
        <v>162</v>
      </c>
      <c r="EF33" s="53"/>
      <c r="EG33" s="52">
        <v>-28</v>
      </c>
      <c r="EH33" s="52">
        <v>72</v>
      </c>
      <c r="EI33" s="52">
        <v>-535</v>
      </c>
      <c r="EJ33" s="52">
        <v>-245</v>
      </c>
      <c r="EK33" s="52">
        <f t="shared" si="55"/>
        <v>-736</v>
      </c>
      <c r="EL33" s="53"/>
      <c r="EM33" s="52">
        <v>-115</v>
      </c>
      <c r="EN33" s="52">
        <v>-142</v>
      </c>
      <c r="EO33" s="52">
        <v>13</v>
      </c>
      <c r="EP33" s="52">
        <v>22</v>
      </c>
      <c r="EQ33" s="52">
        <f t="shared" si="56"/>
        <v>-222</v>
      </c>
      <c r="ER33" s="53"/>
      <c r="ES33" s="52">
        <v>-61</v>
      </c>
      <c r="ET33" s="52">
        <v>-48</v>
      </c>
      <c r="EU33" s="52">
        <v>-8</v>
      </c>
      <c r="EV33" s="52">
        <v>9</v>
      </c>
      <c r="EW33" s="52">
        <f>SUM(ES33:EV33)-1</f>
        <v>-109</v>
      </c>
      <c r="EX33" s="53"/>
      <c r="EY33" s="52">
        <v>-69</v>
      </c>
      <c r="EZ33" s="52">
        <v>-42</v>
      </c>
      <c r="FA33" s="52">
        <v>-14</v>
      </c>
      <c r="FB33" s="52">
        <v>-38</v>
      </c>
      <c r="FC33" s="52">
        <f>SUM(EY33:FB33)</f>
        <v>-163</v>
      </c>
    </row>
    <row r="34" spans="1:161" x14ac:dyDescent="0.35">
      <c r="A34" s="4" t="s">
        <v>37</v>
      </c>
      <c r="B34" s="5"/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/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/>
      <c r="O34" s="7">
        <v>0</v>
      </c>
      <c r="P34" s="8">
        <v>0</v>
      </c>
      <c r="Q34" s="8">
        <v>0</v>
      </c>
      <c r="R34" s="8">
        <v>0</v>
      </c>
      <c r="S34" s="8">
        <v>0</v>
      </c>
      <c r="T34" s="25"/>
      <c r="U34" s="7">
        <v>0</v>
      </c>
      <c r="V34" s="8">
        <v>0</v>
      </c>
      <c r="W34" s="8">
        <v>0</v>
      </c>
      <c r="X34" s="8">
        <v>0</v>
      </c>
      <c r="Y34" s="7">
        <v>0</v>
      </c>
      <c r="AA34" s="7">
        <v>0</v>
      </c>
      <c r="AB34" s="8">
        <v>0</v>
      </c>
      <c r="AC34" s="8">
        <v>0</v>
      </c>
      <c r="AD34" s="8">
        <v>0</v>
      </c>
      <c r="AE34" s="7">
        <f t="shared" si="42"/>
        <v>0</v>
      </c>
      <c r="AG34" s="7">
        <v>0</v>
      </c>
      <c r="AH34" s="8">
        <v>0</v>
      </c>
      <c r="AI34" s="8">
        <v>0</v>
      </c>
      <c r="AJ34" s="8">
        <v>2462</v>
      </c>
      <c r="AK34" s="7">
        <f t="shared" si="43"/>
        <v>2462</v>
      </c>
      <c r="AL34" s="7"/>
      <c r="AM34" s="7">
        <v>0</v>
      </c>
      <c r="AN34" s="8">
        <v>0</v>
      </c>
      <c r="AO34" s="8">
        <v>0</v>
      </c>
      <c r="AP34" s="8">
        <v>0</v>
      </c>
      <c r="AQ34" s="7">
        <f t="shared" si="44"/>
        <v>0</v>
      </c>
      <c r="AS34" s="7">
        <v>0</v>
      </c>
      <c r="AT34" s="8">
        <v>0</v>
      </c>
      <c r="AU34" s="8">
        <v>0</v>
      </c>
      <c r="AV34" s="8">
        <v>0</v>
      </c>
      <c r="AW34" s="7">
        <f t="shared" si="45"/>
        <v>0</v>
      </c>
      <c r="AY34" s="7">
        <v>0</v>
      </c>
      <c r="AZ34" s="8">
        <v>0</v>
      </c>
      <c r="BA34" s="8">
        <v>0</v>
      </c>
      <c r="BB34" s="8">
        <v>0</v>
      </c>
      <c r="BC34" s="7">
        <f>SUM(AY34:BB34)</f>
        <v>0</v>
      </c>
      <c r="BE34" s="7">
        <v>0</v>
      </c>
      <c r="BF34" s="8">
        <v>0</v>
      </c>
      <c r="BG34" s="8">
        <v>0</v>
      </c>
      <c r="BH34" s="8">
        <v>0</v>
      </c>
      <c r="BI34" s="7">
        <f>SUM(BE34:BH34)</f>
        <v>0</v>
      </c>
      <c r="BK34" s="7">
        <v>0</v>
      </c>
      <c r="BL34" s="8">
        <v>0</v>
      </c>
      <c r="BM34" s="8">
        <v>0</v>
      </c>
      <c r="BN34" s="8">
        <v>0</v>
      </c>
      <c r="BO34" s="7">
        <f t="shared" si="2"/>
        <v>0</v>
      </c>
      <c r="BQ34" s="7">
        <v>0</v>
      </c>
      <c r="BR34" s="8">
        <v>0</v>
      </c>
      <c r="BS34" s="8">
        <v>0</v>
      </c>
      <c r="BT34" s="8">
        <v>0</v>
      </c>
      <c r="BU34" s="7">
        <f t="shared" si="46"/>
        <v>0</v>
      </c>
      <c r="BW34" s="7">
        <v>0</v>
      </c>
      <c r="BX34" s="8">
        <v>0</v>
      </c>
      <c r="BY34" s="8">
        <v>0</v>
      </c>
      <c r="BZ34" s="8">
        <v>0</v>
      </c>
      <c r="CA34" s="7">
        <f t="shared" si="47"/>
        <v>0</v>
      </c>
      <c r="CC34" s="7">
        <v>0</v>
      </c>
      <c r="CD34" s="8">
        <v>0</v>
      </c>
      <c r="CE34" s="8">
        <v>0</v>
      </c>
      <c r="CF34" s="8">
        <v>0</v>
      </c>
      <c r="CG34" s="7">
        <f t="shared" si="48"/>
        <v>0</v>
      </c>
      <c r="CI34" s="47" t="s">
        <v>91</v>
      </c>
      <c r="CK34" s="52">
        <v>0</v>
      </c>
      <c r="CL34" s="51">
        <v>0</v>
      </c>
      <c r="CM34" s="51">
        <v>0</v>
      </c>
      <c r="CN34" s="51">
        <v>0</v>
      </c>
      <c r="CO34" s="52">
        <f t="shared" si="49"/>
        <v>0</v>
      </c>
      <c r="CP34" s="52"/>
      <c r="CQ34" s="52">
        <v>0</v>
      </c>
      <c r="CR34" s="51">
        <v>0</v>
      </c>
      <c r="CS34" s="51">
        <v>0</v>
      </c>
      <c r="CT34" s="51">
        <v>0</v>
      </c>
      <c r="CU34" s="52">
        <f t="shared" si="50"/>
        <v>0</v>
      </c>
      <c r="CV34" s="53"/>
      <c r="CW34" s="52">
        <v>0</v>
      </c>
      <c r="CX34" s="51">
        <v>0</v>
      </c>
      <c r="CY34" s="51">
        <v>0</v>
      </c>
      <c r="CZ34" s="51">
        <v>0</v>
      </c>
      <c r="DA34" s="52">
        <f t="shared" si="51"/>
        <v>0</v>
      </c>
      <c r="DB34" s="53"/>
      <c r="DC34" s="52">
        <v>0</v>
      </c>
      <c r="DD34" s="51">
        <v>0</v>
      </c>
      <c r="DE34" s="51">
        <v>0</v>
      </c>
      <c r="DF34" s="51">
        <v>0</v>
      </c>
      <c r="DG34" s="52">
        <f t="shared" si="52"/>
        <v>0</v>
      </c>
      <c r="DH34" s="53"/>
      <c r="DI34" s="52">
        <v>0</v>
      </c>
      <c r="DJ34" s="51">
        <v>0</v>
      </c>
      <c r="DK34" s="51">
        <v>0</v>
      </c>
      <c r="DL34" s="51">
        <v>0</v>
      </c>
      <c r="DM34" s="52">
        <f t="shared" si="53"/>
        <v>0</v>
      </c>
      <c r="DN34" s="53"/>
      <c r="DO34" s="52">
        <v>0</v>
      </c>
      <c r="DP34" s="51">
        <v>0</v>
      </c>
      <c r="DQ34" s="51">
        <v>0</v>
      </c>
      <c r="DR34" s="51">
        <v>425</v>
      </c>
      <c r="DS34" s="52">
        <f t="shared" si="54"/>
        <v>425</v>
      </c>
      <c r="DT34" s="53"/>
      <c r="DU34" s="52">
        <v>0</v>
      </c>
      <c r="DV34" s="52">
        <v>0</v>
      </c>
      <c r="DW34" s="51">
        <v>0</v>
      </c>
      <c r="DX34" s="51">
        <v>0</v>
      </c>
      <c r="DY34" s="51">
        <f t="shared" si="3"/>
        <v>0</v>
      </c>
      <c r="DZ34" s="53"/>
      <c r="EA34" s="52">
        <v>0</v>
      </c>
      <c r="EB34" s="52">
        <v>0</v>
      </c>
      <c r="EC34" s="52">
        <v>0</v>
      </c>
      <c r="ED34" s="52">
        <v>0</v>
      </c>
      <c r="EE34" s="52">
        <f t="shared" si="4"/>
        <v>0</v>
      </c>
      <c r="EF34" s="53"/>
      <c r="EG34" s="52">
        <v>0</v>
      </c>
      <c r="EH34" s="52">
        <v>0</v>
      </c>
      <c r="EI34" s="52">
        <v>0</v>
      </c>
      <c r="EJ34" s="52">
        <v>0</v>
      </c>
      <c r="EK34" s="52">
        <f>SUM(EG34:EJ34)</f>
        <v>0</v>
      </c>
      <c r="EL34" s="53"/>
      <c r="EM34" s="52">
        <v>0</v>
      </c>
      <c r="EN34" s="52">
        <v>0</v>
      </c>
      <c r="EO34" s="52">
        <v>0</v>
      </c>
      <c r="EP34" s="52">
        <v>0</v>
      </c>
      <c r="EQ34" s="52">
        <f t="shared" si="56"/>
        <v>0</v>
      </c>
      <c r="ER34" s="53"/>
      <c r="ES34" s="52">
        <v>0</v>
      </c>
      <c r="ET34" s="52">
        <v>0</v>
      </c>
      <c r="EU34" s="52">
        <v>0</v>
      </c>
      <c r="EV34" s="52">
        <v>0</v>
      </c>
      <c r="EW34" s="52">
        <f t="shared" si="57"/>
        <v>0</v>
      </c>
      <c r="EX34" s="53"/>
      <c r="EY34" s="52">
        <v>0</v>
      </c>
      <c r="EZ34" s="52">
        <v>0</v>
      </c>
      <c r="FA34" s="52">
        <v>0</v>
      </c>
      <c r="FB34" s="52">
        <v>0</v>
      </c>
      <c r="FC34" s="52">
        <f t="shared" ref="FC34" si="59">SUM(EY34:FB34)</f>
        <v>0</v>
      </c>
    </row>
    <row r="35" spans="1:161" x14ac:dyDescent="0.35">
      <c r="A35" s="4" t="s">
        <v>28</v>
      </c>
      <c r="B35" s="5"/>
      <c r="C35" s="26">
        <v>339</v>
      </c>
      <c r="D35" s="26">
        <v>-395</v>
      </c>
      <c r="E35" s="26">
        <v>-31</v>
      </c>
      <c r="F35" s="26">
        <v>-100</v>
      </c>
      <c r="G35" s="26">
        <v>-187</v>
      </c>
      <c r="H35" s="6"/>
      <c r="I35" s="26">
        <v>67</v>
      </c>
      <c r="J35" s="26">
        <v>-85</v>
      </c>
      <c r="K35" s="26">
        <v>-91</v>
      </c>
      <c r="L35" s="26">
        <v>158</v>
      </c>
      <c r="M35" s="26">
        <v>50</v>
      </c>
      <c r="N35" s="6"/>
      <c r="O35" s="9">
        <v>-154</v>
      </c>
      <c r="P35" s="10">
        <v>-185</v>
      </c>
      <c r="Q35" s="10">
        <v>8</v>
      </c>
      <c r="R35" s="10">
        <v>189</v>
      </c>
      <c r="S35" s="10">
        <v>-139</v>
      </c>
      <c r="T35" s="25"/>
      <c r="U35" s="9">
        <v>-143</v>
      </c>
      <c r="V35" s="10">
        <v>-306</v>
      </c>
      <c r="W35" s="10">
        <v>8</v>
      </c>
      <c r="X35" s="10">
        <v>19</v>
      </c>
      <c r="Y35" s="9">
        <v>-422</v>
      </c>
      <c r="AA35" s="9">
        <v>-43</v>
      </c>
      <c r="AB35" s="10">
        <v>-52</v>
      </c>
      <c r="AC35" s="10">
        <v>-8</v>
      </c>
      <c r="AD35" s="10">
        <v>88</v>
      </c>
      <c r="AE35" s="9">
        <f t="shared" si="42"/>
        <v>-15</v>
      </c>
      <c r="AG35" s="9">
        <v>27</v>
      </c>
      <c r="AH35" s="10">
        <v>36</v>
      </c>
      <c r="AI35" s="10">
        <v>-49</v>
      </c>
      <c r="AJ35" s="10">
        <v>-27</v>
      </c>
      <c r="AK35" s="9">
        <f t="shared" si="43"/>
        <v>-13</v>
      </c>
      <c r="AL35" s="7"/>
      <c r="AM35" s="9">
        <v>65</v>
      </c>
      <c r="AN35" s="10">
        <v>9533</v>
      </c>
      <c r="AO35" s="10">
        <v>195</v>
      </c>
      <c r="AP35" s="10">
        <v>475</v>
      </c>
      <c r="AQ35" s="9">
        <f t="shared" si="44"/>
        <v>10268</v>
      </c>
      <c r="AS35" s="9">
        <v>357</v>
      </c>
      <c r="AT35" s="10">
        <v>-3463</v>
      </c>
      <c r="AU35" s="10">
        <v>348</v>
      </c>
      <c r="AV35" s="10">
        <v>231</v>
      </c>
      <c r="AW35" s="9">
        <f t="shared" si="45"/>
        <v>-2527</v>
      </c>
      <c r="AY35" s="9">
        <v>223</v>
      </c>
      <c r="AZ35" s="10">
        <v>189</v>
      </c>
      <c r="BA35" s="10">
        <v>159</v>
      </c>
      <c r="BB35" s="10">
        <v>875</v>
      </c>
      <c r="BC35" s="9">
        <f>SUM(AY35:BB35)</f>
        <v>1446</v>
      </c>
      <c r="BE35" s="9">
        <f>191-74</f>
        <v>117</v>
      </c>
      <c r="BF35" s="10">
        <f>80-85+1</f>
        <v>-4</v>
      </c>
      <c r="BG35" s="10">
        <f>221-181</f>
        <v>40</v>
      </c>
      <c r="BH35" s="10">
        <f>687-215</f>
        <v>472</v>
      </c>
      <c r="BI35" s="9">
        <f>SUM(BE35:BH35)</f>
        <v>625</v>
      </c>
      <c r="BK35" s="9">
        <v>-280</v>
      </c>
      <c r="BL35" s="10">
        <v>94</v>
      </c>
      <c r="BM35" s="10">
        <f>-114--46-1</f>
        <v>-69</v>
      </c>
      <c r="BN35" s="10">
        <v>-101</v>
      </c>
      <c r="BO35" s="9">
        <f t="shared" si="2"/>
        <v>-356</v>
      </c>
      <c r="BQ35" s="9">
        <v>-66</v>
      </c>
      <c r="BR35" s="10">
        <f>5-7.6</f>
        <v>-2.5999999999999996</v>
      </c>
      <c r="BS35" s="10">
        <v>-129</v>
      </c>
      <c r="BT35" s="10">
        <v>252</v>
      </c>
      <c r="BU35" s="9">
        <f t="shared" si="46"/>
        <v>54.400000000000006</v>
      </c>
      <c r="BW35" s="9">
        <v>-890</v>
      </c>
      <c r="BX35" s="10">
        <v>-12</v>
      </c>
      <c r="BY35" s="10">
        <v>-815</v>
      </c>
      <c r="BZ35" s="10">
        <v>441</v>
      </c>
      <c r="CA35" s="9">
        <f t="shared" si="47"/>
        <v>-1276</v>
      </c>
      <c r="CC35" s="9">
        <v>397</v>
      </c>
      <c r="CD35" s="10">
        <v>-332</v>
      </c>
      <c r="CE35" s="10">
        <v>167</v>
      </c>
      <c r="CF35" s="10">
        <v>303</v>
      </c>
      <c r="CG35" s="9">
        <f t="shared" si="48"/>
        <v>535</v>
      </c>
      <c r="CI35" s="47" t="s">
        <v>95</v>
      </c>
      <c r="CK35" s="55">
        <v>375</v>
      </c>
      <c r="CL35" s="54">
        <v>-357</v>
      </c>
      <c r="CM35" s="54">
        <v>157</v>
      </c>
      <c r="CN35" s="54">
        <v>289</v>
      </c>
      <c r="CO35" s="55">
        <f t="shared" si="49"/>
        <v>464</v>
      </c>
      <c r="CP35" s="52"/>
      <c r="CQ35" s="55">
        <v>-546</v>
      </c>
      <c r="CR35" s="54">
        <v>-152</v>
      </c>
      <c r="CS35" s="54">
        <v>609</v>
      </c>
      <c r="CT35" s="54">
        <v>610</v>
      </c>
      <c r="CU35" s="55">
        <f t="shared" si="50"/>
        <v>521</v>
      </c>
      <c r="CV35" s="53"/>
      <c r="CW35" s="55">
        <v>-444</v>
      </c>
      <c r="CX35" s="54">
        <v>704</v>
      </c>
      <c r="CY35" s="54">
        <v>-1268</v>
      </c>
      <c r="CZ35" s="54">
        <v>-1352</v>
      </c>
      <c r="DA35" s="55">
        <f t="shared" si="51"/>
        <v>-2360</v>
      </c>
      <c r="DB35" s="53"/>
      <c r="DC35" s="55">
        <v>804</v>
      </c>
      <c r="DD35" s="54">
        <v>327</v>
      </c>
      <c r="DE35" s="54">
        <v>-4457</v>
      </c>
      <c r="DF35" s="54">
        <v>458</v>
      </c>
      <c r="DG35" s="55">
        <f t="shared" si="52"/>
        <v>-2868</v>
      </c>
      <c r="DH35" s="53"/>
      <c r="DI35" s="55">
        <f>270-1</f>
        <v>269</v>
      </c>
      <c r="DJ35" s="54">
        <v>-460</v>
      </c>
      <c r="DK35" s="54">
        <v>2212</v>
      </c>
      <c r="DL35" s="54">
        <v>-1723</v>
      </c>
      <c r="DM35" s="55">
        <f>SUM(DI35:DL35)</f>
        <v>298</v>
      </c>
      <c r="DN35" s="53"/>
      <c r="DO35" s="55">
        <v>3433</v>
      </c>
      <c r="DP35" s="54">
        <v>-6658</v>
      </c>
      <c r="DQ35" s="54">
        <v>-709</v>
      </c>
      <c r="DR35" s="54">
        <v>-100</v>
      </c>
      <c r="DS35" s="55">
        <f t="shared" si="54"/>
        <v>-4034</v>
      </c>
      <c r="DT35" s="53"/>
      <c r="DU35" s="55">
        <v>207</v>
      </c>
      <c r="DV35" s="55">
        <v>-10040</v>
      </c>
      <c r="DW35" s="54">
        <f>-209</f>
        <v>-209</v>
      </c>
      <c r="DX35" s="54">
        <v>21.495000000000005</v>
      </c>
      <c r="DY35" s="54">
        <f t="shared" si="3"/>
        <v>-10020.504999999999</v>
      </c>
      <c r="DZ35" s="53"/>
      <c r="EA35" s="55">
        <v>-1697</v>
      </c>
      <c r="EB35" s="55">
        <v>-1401</v>
      </c>
      <c r="EC35" s="55">
        <v>-87</v>
      </c>
      <c r="ED35" s="55">
        <v>941</v>
      </c>
      <c r="EE35" s="55">
        <f t="shared" si="4"/>
        <v>-2244</v>
      </c>
      <c r="EF35" s="53"/>
      <c r="EG35" s="55">
        <v>-402</v>
      </c>
      <c r="EH35" s="55">
        <v>-472</v>
      </c>
      <c r="EI35" s="55">
        <v>840</v>
      </c>
      <c r="EJ35" s="55">
        <v>-1485</v>
      </c>
      <c r="EK35" s="55">
        <f t="shared" si="55"/>
        <v>-1519</v>
      </c>
      <c r="EL35" s="53"/>
      <c r="EM35" s="55">
        <v>-804</v>
      </c>
      <c r="EN35" s="55">
        <v>679</v>
      </c>
      <c r="EO35" s="55">
        <v>-143</v>
      </c>
      <c r="EP35" s="55">
        <v>-17608</v>
      </c>
      <c r="EQ35" s="55">
        <f>SUM(EM35:EP35)-1</f>
        <v>-17877</v>
      </c>
      <c r="ER35" s="53"/>
      <c r="ES35" s="55">
        <v>-1966</v>
      </c>
      <c r="ET35" s="55">
        <v>-1999</v>
      </c>
      <c r="EU35" s="55">
        <v>-3350</v>
      </c>
      <c r="EV35" s="55">
        <v>1308</v>
      </c>
      <c r="EW35" s="55">
        <f>SUM(ES35:EV35)</f>
        <v>-6007</v>
      </c>
      <c r="EX35" s="53"/>
      <c r="EY35" s="55">
        <v>-649</v>
      </c>
      <c r="EZ35" s="55">
        <v>-2619</v>
      </c>
      <c r="FA35" s="55">
        <v>-3514</v>
      </c>
      <c r="FB35" s="55">
        <v>2070</v>
      </c>
      <c r="FC35" s="55">
        <f>SUM(EY35:FB35)</f>
        <v>-4712</v>
      </c>
      <c r="FE35" s="35"/>
    </row>
    <row r="36" spans="1:161" x14ac:dyDescent="0.35">
      <c r="A36" s="4" t="s">
        <v>52</v>
      </c>
      <c r="B36" s="5"/>
      <c r="C36" s="6">
        <v>-3001</v>
      </c>
      <c r="D36" s="6">
        <v>-688</v>
      </c>
      <c r="E36" s="6">
        <v>790</v>
      </c>
      <c r="F36" s="6">
        <v>-1316</v>
      </c>
      <c r="G36" s="6">
        <v>-4214</v>
      </c>
      <c r="H36" s="6"/>
      <c r="I36" s="6">
        <v>307</v>
      </c>
      <c r="J36" s="6">
        <v>400</v>
      </c>
      <c r="K36" s="6">
        <v>372</v>
      </c>
      <c r="L36" s="6">
        <v>394</v>
      </c>
      <c r="M36" s="6">
        <v>1474</v>
      </c>
      <c r="N36" s="6"/>
      <c r="O36" s="7">
        <v>286</v>
      </c>
      <c r="P36" s="8">
        <v>317</v>
      </c>
      <c r="Q36" s="8">
        <v>737</v>
      </c>
      <c r="R36" s="8">
        <v>1373</v>
      </c>
      <c r="S36" s="8">
        <v>2716</v>
      </c>
      <c r="T36" s="25"/>
      <c r="U36" s="7">
        <v>391</v>
      </c>
      <c r="V36" s="8">
        <v>407</v>
      </c>
      <c r="W36" s="8">
        <v>492</v>
      </c>
      <c r="X36" s="8">
        <v>781</v>
      </c>
      <c r="Y36" s="7">
        <v>2071</v>
      </c>
      <c r="AA36" s="7">
        <f>SUM(AA30:AA35)</f>
        <v>510</v>
      </c>
      <c r="AB36" s="7">
        <f>SUM(AB30:AB35)</f>
        <v>298</v>
      </c>
      <c r="AC36" s="7">
        <f>SUM(AC30:AC35)</f>
        <v>489</v>
      </c>
      <c r="AD36" s="7">
        <f>SUM(AD30:AD35)</f>
        <v>561</v>
      </c>
      <c r="AE36" s="7">
        <f>SUM(AE30:AE35)</f>
        <v>1858</v>
      </c>
      <c r="AG36" s="7">
        <f t="shared" ref="AG36:AQ36" si="60">SUM(AG30:AG35)</f>
        <v>243</v>
      </c>
      <c r="AH36" s="7">
        <f t="shared" si="60"/>
        <v>302</v>
      </c>
      <c r="AI36" s="7">
        <f t="shared" si="60"/>
        <v>204</v>
      </c>
      <c r="AJ36" s="7">
        <f t="shared" si="60"/>
        <v>3272</v>
      </c>
      <c r="AK36" s="7">
        <f t="shared" si="60"/>
        <v>4021</v>
      </c>
      <c r="AL36" s="7"/>
      <c r="AM36" s="7">
        <f t="shared" si="60"/>
        <v>321</v>
      </c>
      <c r="AN36" s="7">
        <f t="shared" si="60"/>
        <v>9957</v>
      </c>
      <c r="AO36" s="7">
        <f t="shared" si="60"/>
        <v>262</v>
      </c>
      <c r="AP36" s="7">
        <f t="shared" si="60"/>
        <v>954</v>
      </c>
      <c r="AQ36" s="7">
        <f t="shared" si="60"/>
        <v>11494</v>
      </c>
      <c r="AS36" s="7">
        <f>SUM(AS30:AS35)</f>
        <v>603</v>
      </c>
      <c r="AT36" s="7">
        <f>SUM(AT30:AT35)</f>
        <v>-3148</v>
      </c>
      <c r="AU36" s="7">
        <f>SUM(AU30:AU35)</f>
        <v>554</v>
      </c>
      <c r="AV36" s="7">
        <f>SUM(AV30:AV35)</f>
        <v>185</v>
      </c>
      <c r="AW36" s="7">
        <f>SUM(AW30:AW35)</f>
        <v>-1806</v>
      </c>
      <c r="AY36" s="7">
        <f>SUM(AY30:AY35)</f>
        <v>501</v>
      </c>
      <c r="AZ36" s="7">
        <f>SUM(AZ30:AZ35)</f>
        <v>292</v>
      </c>
      <c r="BA36" s="7">
        <f>SUM(BA30:BA35)</f>
        <v>280</v>
      </c>
      <c r="BB36" s="7">
        <f>SUM(BB30:BB35)</f>
        <v>873</v>
      </c>
      <c r="BC36" s="7">
        <f>SUM(BC30:BC35)</f>
        <v>1945</v>
      </c>
      <c r="BE36" s="7">
        <f>SUM(BE30:BE35)</f>
        <v>-5</v>
      </c>
      <c r="BF36" s="7">
        <f>SUM(BF30:BF35)</f>
        <v>-62</v>
      </c>
      <c r="BG36" s="7">
        <f>SUM(BG30:BG35)</f>
        <v>561</v>
      </c>
      <c r="BH36" s="7">
        <f>SUM(BH30:BH35)</f>
        <v>1275</v>
      </c>
      <c r="BI36" s="7">
        <f>SUM(BI30:BI35)</f>
        <v>1770</v>
      </c>
      <c r="BK36" s="7">
        <f>SUM(BK30:BK35)</f>
        <v>235</v>
      </c>
      <c r="BL36" s="7">
        <f>SUM(BL30:BL35)</f>
        <v>290</v>
      </c>
      <c r="BM36" s="7">
        <f>SUM(BM30:BM35)</f>
        <v>155</v>
      </c>
      <c r="BN36" s="7">
        <f>SUM(BN30:BN35)</f>
        <v>-10</v>
      </c>
      <c r="BO36" s="7">
        <f>SUM(BK36:BN36)+1</f>
        <v>671</v>
      </c>
      <c r="BQ36" s="7">
        <f>SUM(BQ30:BQ35)</f>
        <v>206</v>
      </c>
      <c r="BR36" s="7">
        <f>SUM(BR30:BR35)</f>
        <v>380.4</v>
      </c>
      <c r="BS36" s="7">
        <f>SUM(BS30:BS35)</f>
        <v>190</v>
      </c>
      <c r="BT36" s="7">
        <f>SUM(BT30:BT35)</f>
        <v>500</v>
      </c>
      <c r="BU36" s="7">
        <f>SUM(BQ36:BT36)</f>
        <v>1276.4000000000001</v>
      </c>
      <c r="BW36" s="7">
        <f>SUM(BW30:BW35)</f>
        <v>-709</v>
      </c>
      <c r="BX36" s="7">
        <f>SUM(BX30:BX35)</f>
        <v>-128</v>
      </c>
      <c r="BY36" s="7">
        <f>SUM(BY30:BY35)</f>
        <v>112</v>
      </c>
      <c r="BZ36" s="7">
        <f>SUM(BZ30:BZ35)</f>
        <v>549</v>
      </c>
      <c r="CA36" s="7">
        <f>SUM(BW36:BZ36)</f>
        <v>-176</v>
      </c>
      <c r="CC36" s="7">
        <f>SUM(CC30:CC35)</f>
        <v>263</v>
      </c>
      <c r="CD36" s="7">
        <f>SUM(CD30:CD35)</f>
        <v>436</v>
      </c>
      <c r="CE36" s="7">
        <f>SUM(CE30:CE35)</f>
        <v>340</v>
      </c>
      <c r="CF36" s="7">
        <f>SUM(CF30:CF35)</f>
        <v>133</v>
      </c>
      <c r="CG36" s="7">
        <f>SUM(CG30:CG35)</f>
        <v>1172</v>
      </c>
      <c r="CI36" s="50" t="s">
        <v>89</v>
      </c>
      <c r="CK36" s="52">
        <f>SUM(CK30:CK35)</f>
        <v>242</v>
      </c>
      <c r="CL36" s="52">
        <f>SUM(CL30:CL35)</f>
        <v>411</v>
      </c>
      <c r="CM36" s="52">
        <f>SUM(CM30:CM35)</f>
        <v>331</v>
      </c>
      <c r="CN36" s="52">
        <f>SUM(CN30:CN35)</f>
        <v>119</v>
      </c>
      <c r="CO36" s="52">
        <f>SUM(CO30:CO35)</f>
        <v>1103</v>
      </c>
      <c r="CP36" s="52"/>
      <c r="CQ36" s="52">
        <f>SUM(CQ30:CQ35)</f>
        <v>444</v>
      </c>
      <c r="CR36" s="52">
        <f>SUM(CR30:CR35)</f>
        <v>365</v>
      </c>
      <c r="CS36" s="52">
        <f>SUM(CS30:CS35)</f>
        <v>731</v>
      </c>
      <c r="CT36" s="52">
        <f>SUM(CT30:CT35)</f>
        <v>1148</v>
      </c>
      <c r="CU36" s="52">
        <f>SUM(CU30:CU35)</f>
        <v>2688</v>
      </c>
      <c r="CV36" s="53"/>
      <c r="CW36" s="52">
        <f>SUM(CW30:CW35)</f>
        <v>786</v>
      </c>
      <c r="CX36" s="52">
        <f>SUM(CX30:CX35)</f>
        <v>550</v>
      </c>
      <c r="CY36" s="52">
        <f>SUM(CY30:CY35)</f>
        <v>-506</v>
      </c>
      <c r="CZ36" s="52">
        <f>SUM(CZ30:CZ35)</f>
        <v>267</v>
      </c>
      <c r="DA36" s="52">
        <f>SUM(DA30:DA35)</f>
        <v>1097</v>
      </c>
      <c r="DB36" s="53"/>
      <c r="DC36" s="52">
        <f>SUM(DC30:DC35)</f>
        <v>786</v>
      </c>
      <c r="DD36" s="52">
        <f>SUM(DD30:DD35)</f>
        <v>9</v>
      </c>
      <c r="DE36" s="52">
        <f>SUM(DE30:DE35)</f>
        <v>-1428</v>
      </c>
      <c r="DF36" s="52">
        <f>SUM(DF30:DF35)</f>
        <v>511</v>
      </c>
      <c r="DG36" s="52">
        <f>SUM(DG30:DG35)</f>
        <v>-122</v>
      </c>
      <c r="DH36" s="53"/>
      <c r="DI36" s="52">
        <f>SUM(DI30:DI35)</f>
        <v>-169</v>
      </c>
      <c r="DJ36" s="52">
        <f>SUM(DJ30:DJ35)</f>
        <v>-191</v>
      </c>
      <c r="DK36" s="52">
        <f>SUM(DK30:DK35)</f>
        <v>566</v>
      </c>
      <c r="DL36" s="52">
        <f>SUM(DL30:DL35)</f>
        <v>-1530</v>
      </c>
      <c r="DM36" s="52">
        <f>SUM(DM30:DM35)</f>
        <v>-1324</v>
      </c>
      <c r="DN36" s="53"/>
      <c r="DO36" s="52">
        <f>SUM(DO30:DO35)</f>
        <v>1380</v>
      </c>
      <c r="DP36" s="52">
        <f>SUM(DP30:DP35)</f>
        <v>-6171</v>
      </c>
      <c r="DQ36" s="52">
        <f>SUM(DQ30:DQ35)</f>
        <v>-747</v>
      </c>
      <c r="DR36" s="52">
        <f>SUM(DR30:DR35)</f>
        <v>-173</v>
      </c>
      <c r="DS36" s="52">
        <f>SUM(DS30:DS35)</f>
        <v>-5711</v>
      </c>
      <c r="DT36" s="53"/>
      <c r="DU36" s="52">
        <f>SUM(DU30:DU35)</f>
        <v>540</v>
      </c>
      <c r="DV36" s="52">
        <f>SUM(DV30:DV35)</f>
        <v>-7533</v>
      </c>
      <c r="DW36" s="52">
        <f>SUM(DW30:DW35)</f>
        <v>255</v>
      </c>
      <c r="DX36" s="52">
        <f>SUM(DX30:DX35)</f>
        <v>1338</v>
      </c>
      <c r="DY36" s="52">
        <f t="shared" si="3"/>
        <v>-5400</v>
      </c>
      <c r="DZ36" s="53"/>
      <c r="EA36" s="52">
        <f>SUM(EA30:EA35)</f>
        <v>-342</v>
      </c>
      <c r="EB36" s="52">
        <f>SUM(EB30:EB35)</f>
        <v>-281</v>
      </c>
      <c r="EC36" s="52">
        <f>SUM(EC30:EC35)</f>
        <v>664</v>
      </c>
      <c r="ED36" s="52">
        <f>SUM(ED30:ED35)</f>
        <v>123</v>
      </c>
      <c r="EE36" s="52">
        <f t="shared" si="4"/>
        <v>164</v>
      </c>
      <c r="EF36" s="53"/>
      <c r="EG36" s="52">
        <f>SUM(EG30:EG35)</f>
        <v>826</v>
      </c>
      <c r="EH36" s="52">
        <f>SUM(EH30:EH35)</f>
        <v>-452</v>
      </c>
      <c r="EI36" s="52">
        <f>SUM(EI30:EI35)</f>
        <v>127</v>
      </c>
      <c r="EJ36" s="52">
        <f>SUM(EJ30:EJ35)</f>
        <v>-1358</v>
      </c>
      <c r="EK36" s="52">
        <f>SUM(EK30:EK35)</f>
        <v>-857</v>
      </c>
      <c r="EL36" s="53"/>
      <c r="EM36" s="52">
        <f>SUM(EM30:EM35)</f>
        <v>-272</v>
      </c>
      <c r="EN36" s="52">
        <f>SUM(EN30:EN35)</f>
        <v>-170</v>
      </c>
      <c r="EO36" s="52">
        <f>SUM(EO30:EO35)</f>
        <v>-48</v>
      </c>
      <c r="EP36" s="52">
        <f>SUM(EP30:EP35)</f>
        <v>-17721</v>
      </c>
      <c r="EQ36" s="52">
        <f>SUM(EQ30:EQ35)</f>
        <v>-18211</v>
      </c>
      <c r="ER36" s="53"/>
      <c r="ES36" s="52">
        <f>SUM(ES30:ES35)</f>
        <v>-550</v>
      </c>
      <c r="ET36" s="52">
        <f>SUM(ET30:ET35)</f>
        <v>-530</v>
      </c>
      <c r="EU36" s="52">
        <f>SUM(EU30:EU35)</f>
        <v>68</v>
      </c>
      <c r="EV36" s="52">
        <f>SUM(EV30:EV35)</f>
        <v>-438</v>
      </c>
      <c r="EW36" s="52">
        <f>SUM(EW30:EW35)</f>
        <v>-1450</v>
      </c>
      <c r="EX36" s="53"/>
      <c r="EY36" s="52">
        <f>SUM(EY30:EY35)</f>
        <v>-175</v>
      </c>
      <c r="EZ36" s="52">
        <f>SUM(EZ30:EZ35)</f>
        <v>-699</v>
      </c>
      <c r="FA36" s="52">
        <f>SUM(FA30:FA35)</f>
        <v>-847</v>
      </c>
      <c r="FB36" s="52">
        <f>SUM(FB30:FB35)</f>
        <v>-552</v>
      </c>
      <c r="FC36" s="52">
        <f>SUM(FC30:FC35)</f>
        <v>-2272</v>
      </c>
      <c r="FD36" s="68"/>
    </row>
    <row r="37" spans="1:161" x14ac:dyDescent="0.35">
      <c r="A37" s="4"/>
      <c r="B37" s="1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  <c r="P37" s="8"/>
      <c r="Q37" s="8"/>
      <c r="R37" s="8"/>
      <c r="S37" s="8"/>
      <c r="T37" s="25"/>
      <c r="U37" s="7"/>
      <c r="V37" s="8"/>
      <c r="W37" s="8"/>
      <c r="X37" s="8"/>
      <c r="Y37" s="7"/>
      <c r="AA37" s="7"/>
      <c r="AB37" s="8"/>
      <c r="AC37" s="8"/>
      <c r="AD37" s="8"/>
      <c r="AE37" s="7"/>
      <c r="AG37" s="7"/>
      <c r="AH37" s="8"/>
      <c r="AI37" s="8"/>
      <c r="AJ37" s="8"/>
      <c r="AK37" s="7"/>
      <c r="AL37" s="7"/>
      <c r="AM37" s="7"/>
      <c r="AN37" s="8"/>
      <c r="AO37" s="8"/>
      <c r="AP37" s="8"/>
      <c r="AQ37" s="7"/>
      <c r="AS37" s="7"/>
      <c r="AT37" s="8"/>
      <c r="AU37" s="8"/>
      <c r="AV37" s="8"/>
      <c r="AW37" s="7"/>
      <c r="AY37" s="7"/>
      <c r="AZ37" s="8"/>
      <c r="BA37" s="8"/>
      <c r="BB37" s="8"/>
      <c r="BC37" s="7"/>
      <c r="BE37" s="7"/>
      <c r="BF37" s="8"/>
      <c r="BG37" s="8"/>
      <c r="BH37" s="8"/>
      <c r="BI37" s="7"/>
      <c r="BK37" s="7"/>
      <c r="BL37" s="8"/>
      <c r="BM37" s="8"/>
      <c r="BN37" s="8"/>
      <c r="BO37" s="7"/>
      <c r="BQ37" s="7"/>
      <c r="BR37" s="8"/>
      <c r="BS37" s="8"/>
      <c r="BT37" s="8"/>
      <c r="BU37" s="7"/>
      <c r="BW37" s="7"/>
      <c r="BX37" s="8"/>
      <c r="BY37" s="8"/>
      <c r="BZ37" s="8"/>
      <c r="CA37" s="7"/>
      <c r="CC37" s="7"/>
      <c r="CD37" s="7"/>
      <c r="CE37" s="7"/>
      <c r="CF37" s="7"/>
      <c r="CG37" s="7"/>
      <c r="CI37" s="4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3"/>
      <c r="CW37" s="52"/>
      <c r="CX37" s="52"/>
      <c r="CY37" s="52"/>
      <c r="CZ37" s="52"/>
      <c r="DA37" s="52"/>
      <c r="DB37" s="53"/>
      <c r="DC37" s="52"/>
      <c r="DD37" s="52"/>
      <c r="DE37" s="52"/>
      <c r="DF37" s="52"/>
      <c r="DG37" s="52"/>
      <c r="DH37" s="53"/>
      <c r="DI37" s="52"/>
      <c r="DJ37" s="52"/>
      <c r="DK37" s="52"/>
      <c r="DL37" s="52"/>
      <c r="DM37" s="52"/>
      <c r="DN37" s="53"/>
      <c r="DO37" s="52"/>
      <c r="DP37" s="52"/>
      <c r="DQ37" s="52"/>
      <c r="DR37" s="52"/>
      <c r="DS37" s="52"/>
      <c r="DT37" s="53"/>
      <c r="DU37" s="52"/>
      <c r="DV37" s="52"/>
      <c r="DW37" s="52"/>
      <c r="DX37" s="52"/>
      <c r="DY37" s="52"/>
      <c r="DZ37" s="53"/>
      <c r="EA37" s="52"/>
      <c r="EB37" s="52"/>
      <c r="EC37" s="52"/>
      <c r="ED37" s="52"/>
      <c r="EE37" s="52"/>
      <c r="EF37" s="53"/>
      <c r="EG37" s="52"/>
      <c r="EH37" s="52"/>
      <c r="EI37" s="60"/>
      <c r="EJ37" s="60"/>
      <c r="EK37" s="60"/>
      <c r="EL37" s="53"/>
      <c r="EM37" s="60"/>
      <c r="EN37" s="65"/>
      <c r="EO37" s="60"/>
      <c r="EP37" s="60"/>
      <c r="EQ37" s="60"/>
      <c r="ER37" s="53"/>
      <c r="ES37" s="60"/>
      <c r="ET37" s="65"/>
      <c r="EU37" s="60"/>
      <c r="EV37" s="60"/>
      <c r="EW37" s="60"/>
      <c r="EX37" s="53"/>
      <c r="EY37" s="60"/>
      <c r="EZ37" s="66"/>
      <c r="FA37" s="60"/>
      <c r="FB37" s="68"/>
      <c r="FC37" s="60"/>
    </row>
    <row r="38" spans="1:161" x14ac:dyDescent="0.35">
      <c r="A38" s="4" t="s">
        <v>29</v>
      </c>
      <c r="B38" s="5"/>
      <c r="C38" s="6">
        <v>3657</v>
      </c>
      <c r="D38" s="6">
        <v>1311</v>
      </c>
      <c r="E38" s="6">
        <v>734</v>
      </c>
      <c r="F38" s="6">
        <v>3361</v>
      </c>
      <c r="G38" s="6">
        <v>9062</v>
      </c>
      <c r="H38" s="6"/>
      <c r="I38" s="6">
        <v>1946</v>
      </c>
      <c r="J38" s="6">
        <v>2078</v>
      </c>
      <c r="K38" s="6">
        <v>2365</v>
      </c>
      <c r="L38" s="6">
        <v>2014</v>
      </c>
      <c r="M38" s="6">
        <v>8404</v>
      </c>
      <c r="N38" s="6"/>
      <c r="O38" s="7">
        <v>682</v>
      </c>
      <c r="P38" s="8">
        <v>-914</v>
      </c>
      <c r="Q38" s="8">
        <v>-1434</v>
      </c>
      <c r="R38" s="8">
        <v>-1512</v>
      </c>
      <c r="S38" s="8">
        <v>-3178</v>
      </c>
      <c r="T38" s="25"/>
      <c r="U38" s="7">
        <v>-617</v>
      </c>
      <c r="V38" s="8">
        <v>-379</v>
      </c>
      <c r="W38" s="8">
        <v>-270</v>
      </c>
      <c r="X38" s="8">
        <v>-1490</v>
      </c>
      <c r="Y38" s="7">
        <v>-2756</v>
      </c>
      <c r="AA38" s="7">
        <f>AA27-AA36</f>
        <v>-738.14336739999999</v>
      </c>
      <c r="AB38" s="7">
        <f>AB27-AB36</f>
        <v>-233</v>
      </c>
      <c r="AC38" s="7">
        <f>AC27-AC36</f>
        <v>247.5</v>
      </c>
      <c r="AD38" s="7">
        <f>AD27-AD36</f>
        <v>1794.4000000000015</v>
      </c>
      <c r="AE38" s="7">
        <f>AE27-AE36</f>
        <v>1070.3566326</v>
      </c>
      <c r="AG38" s="7">
        <f>AG27-AG36</f>
        <v>1393</v>
      </c>
      <c r="AH38" s="7">
        <f t="shared" ref="AH38:AO38" si="61">AH27-AH36</f>
        <v>1742</v>
      </c>
      <c r="AI38" s="7">
        <f t="shared" si="61"/>
        <v>1625</v>
      </c>
      <c r="AJ38" s="7">
        <f t="shared" si="61"/>
        <v>-2326</v>
      </c>
      <c r="AK38" s="7">
        <f t="shared" si="61"/>
        <v>2434</v>
      </c>
      <c r="AL38" s="7"/>
      <c r="AM38" s="7">
        <f t="shared" si="61"/>
        <v>-727</v>
      </c>
      <c r="AN38" s="7">
        <f t="shared" si="61"/>
        <v>-10223.204535000001</v>
      </c>
      <c r="AO38" s="7">
        <f t="shared" si="61"/>
        <v>1440</v>
      </c>
      <c r="AP38" s="7">
        <f>AP27-AP36</f>
        <v>2945</v>
      </c>
      <c r="AQ38" s="7">
        <f>AQ27-AQ36</f>
        <v>-6565.2045349999971</v>
      </c>
      <c r="AS38" s="7">
        <f>AS27-AS36</f>
        <v>3674</v>
      </c>
      <c r="AT38" s="7">
        <f>AT27-AT36</f>
        <v>7962</v>
      </c>
      <c r="AU38" s="7">
        <f>AU27-AU36</f>
        <v>4996</v>
      </c>
      <c r="AV38" s="7">
        <f>AV27-AV36</f>
        <v>3447</v>
      </c>
      <c r="AW38" s="7">
        <f>AW27-AW36</f>
        <v>20078</v>
      </c>
      <c r="AY38" s="7">
        <f>AY27-AY36</f>
        <v>1784</v>
      </c>
      <c r="AZ38" s="7">
        <f>AZ27-AZ36</f>
        <v>3597</v>
      </c>
      <c r="BA38" s="7">
        <f>BA27-BA36</f>
        <v>5022</v>
      </c>
      <c r="BB38" s="7">
        <v>5656</v>
      </c>
      <c r="BC38" s="7">
        <f>SUM(AY38:BB38)</f>
        <v>16059</v>
      </c>
      <c r="BE38" s="7">
        <f>BE27-BE36</f>
        <v>2711</v>
      </c>
      <c r="BF38" s="7">
        <f>BF27-BF36</f>
        <v>3086</v>
      </c>
      <c r="BG38" s="7">
        <f>BG27-BG36</f>
        <v>2662</v>
      </c>
      <c r="BH38" s="7">
        <f>BH27-BH36</f>
        <v>-999</v>
      </c>
      <c r="BI38" s="7">
        <f>SUM(BE38:BH38)-1</f>
        <v>7459</v>
      </c>
      <c r="BK38" s="7">
        <f>BK27-BK36</f>
        <v>-2067</v>
      </c>
      <c r="BL38" s="7">
        <f>BL27-BL36</f>
        <v>1793</v>
      </c>
      <c r="BM38" s="7">
        <f>BM27-BM36-1</f>
        <v>3245</v>
      </c>
      <c r="BN38" s="7">
        <f>BN27-BN36</f>
        <v>3373.2459999999992</v>
      </c>
      <c r="BO38" s="7">
        <f>SUM(BK38:BN38)-1</f>
        <v>6343.2459999999992</v>
      </c>
      <c r="BQ38" s="7">
        <f>BQ27-BQ36</f>
        <v>3399.982</v>
      </c>
      <c r="BR38" s="7">
        <v>5383</v>
      </c>
      <c r="BS38" s="7">
        <f>BS27-BS36</f>
        <v>5778.349000000002</v>
      </c>
      <c r="BT38" s="7">
        <f>BT27-BT36</f>
        <v>6309</v>
      </c>
      <c r="BU38" s="7">
        <f>SUM(BQ38:BT38)-1</f>
        <v>20869.331000000002</v>
      </c>
      <c r="BW38" s="7">
        <f>BW27-BW36</f>
        <v>4408</v>
      </c>
      <c r="BX38" s="7">
        <f>BX27-BX36</f>
        <v>4072</v>
      </c>
      <c r="BY38" s="7">
        <f>BY27-BY36</f>
        <v>3555</v>
      </c>
      <c r="BZ38" s="7">
        <f>BZ27-BZ36</f>
        <v>2284</v>
      </c>
      <c r="CA38" s="7">
        <f>SUM(BW38:BZ38)-1</f>
        <v>14318</v>
      </c>
      <c r="CC38" s="7">
        <f>CC27-CC36</f>
        <v>2030</v>
      </c>
      <c r="CD38" s="7">
        <f>CD27-CD36</f>
        <v>3005</v>
      </c>
      <c r="CE38" s="7">
        <f>CE27-CE36</f>
        <v>3659</v>
      </c>
      <c r="CF38" s="7">
        <f>CF27-CF36</f>
        <v>5160</v>
      </c>
      <c r="CG38" s="7">
        <f>SUM(CC38:CF38)</f>
        <v>13854</v>
      </c>
      <c r="CI38" s="4" t="s">
        <v>96</v>
      </c>
      <c r="CK38" s="52">
        <f>CK27-CK36</f>
        <v>2573</v>
      </c>
      <c r="CL38" s="52">
        <f>CL27-CL36</f>
        <v>3732</v>
      </c>
      <c r="CM38" s="52">
        <f>CM27-CM36</f>
        <v>4464</v>
      </c>
      <c r="CN38" s="52">
        <f>CN27-CN36</f>
        <v>5815</v>
      </c>
      <c r="CO38" s="52">
        <f>SUM(CK38:CN38)</f>
        <v>16584</v>
      </c>
      <c r="CP38" s="52"/>
      <c r="CQ38" s="52">
        <f>CQ27-CQ36</f>
        <v>3159</v>
      </c>
      <c r="CR38" s="52">
        <f>CR27-CR36</f>
        <v>5038</v>
      </c>
      <c r="CS38" s="52">
        <f>CS27-CS36</f>
        <v>5368</v>
      </c>
      <c r="CT38" s="52">
        <f>CT27-CT36</f>
        <v>5792</v>
      </c>
      <c r="CU38" s="52">
        <f>CU27-CU36</f>
        <v>19357</v>
      </c>
      <c r="CV38" s="53"/>
      <c r="CW38" s="52">
        <f>CW27-CW36</f>
        <v>4299</v>
      </c>
      <c r="CX38" s="52">
        <f>CX27-CX36</f>
        <v>6066</v>
      </c>
      <c r="CY38" s="52">
        <f>CY27-CY36</f>
        <v>8605</v>
      </c>
      <c r="CZ38" s="52">
        <f>CZ27-CZ36</f>
        <v>9579</v>
      </c>
      <c r="DA38" s="52">
        <f>DA27-DA36</f>
        <v>28549</v>
      </c>
      <c r="DB38" s="53"/>
      <c r="DC38" s="52">
        <f>DC27-DC36</f>
        <v>5506</v>
      </c>
      <c r="DD38" s="52">
        <f>DD27-DD36</f>
        <v>5400</v>
      </c>
      <c r="DE38" s="52">
        <f>DE27-DE36</f>
        <v>7810</v>
      </c>
      <c r="DF38" s="52">
        <f>DF27-DF36</f>
        <v>6290</v>
      </c>
      <c r="DG38" s="52">
        <f>DG27-DG36</f>
        <v>25006</v>
      </c>
      <c r="DH38" s="53"/>
      <c r="DI38" s="52">
        <f>DI27-DI36</f>
        <v>5375</v>
      </c>
      <c r="DJ38" s="52">
        <f>DJ27-DJ36</f>
        <v>6080</v>
      </c>
      <c r="DK38" s="52">
        <f>DK27-DK36</f>
        <v>6869</v>
      </c>
      <c r="DL38" s="52">
        <f>DL27-DL36</f>
        <v>9660</v>
      </c>
      <c r="DM38" s="52">
        <f>DM27-DM36</f>
        <v>27984</v>
      </c>
      <c r="DN38" s="53"/>
      <c r="DO38" s="52">
        <f>DO27-DO36</f>
        <v>3845</v>
      </c>
      <c r="DP38" s="52">
        <f>DP27-DP36</f>
        <v>11390</v>
      </c>
      <c r="DQ38" s="52">
        <f>DQ27-DQ36</f>
        <v>7815</v>
      </c>
      <c r="DR38" s="52">
        <f>DR27-DR36</f>
        <v>7879</v>
      </c>
      <c r="DS38" s="52">
        <f>DS27-DS36</f>
        <v>30929</v>
      </c>
      <c r="DT38" s="53"/>
      <c r="DU38" s="52">
        <f>DU27-DU36</f>
        <v>3776</v>
      </c>
      <c r="DV38" s="52">
        <f>DV27-DV36</f>
        <v>12920.39</v>
      </c>
      <c r="DW38" s="52">
        <f>DW27-DW36</f>
        <v>8117</v>
      </c>
      <c r="DX38" s="52">
        <f>DX27-DX36</f>
        <v>7235.0570000000153</v>
      </c>
      <c r="DY38" s="52">
        <f t="shared" si="3"/>
        <v>32048.447000000015</v>
      </c>
      <c r="DZ38" s="53"/>
      <c r="EA38" s="52">
        <f>EA27-EA36</f>
        <v>2635</v>
      </c>
      <c r="EB38" s="52">
        <f>EB27-EB36</f>
        <v>4424</v>
      </c>
      <c r="EC38" s="52">
        <f>EC27-EC36</f>
        <v>7721</v>
      </c>
      <c r="ED38" s="52">
        <f>ED27-ED36</f>
        <v>8582</v>
      </c>
      <c r="EE38" s="52">
        <f t="shared" si="4"/>
        <v>23362</v>
      </c>
      <c r="EF38" s="53"/>
      <c r="EG38" s="52">
        <f>EG27-EG36</f>
        <v>5237</v>
      </c>
      <c r="EH38" s="52">
        <f>EH27-EH36</f>
        <v>8879</v>
      </c>
      <c r="EI38" s="52">
        <f>EI27-EI36</f>
        <v>9014</v>
      </c>
      <c r="EJ38" s="52">
        <f>EJ27-EJ36</f>
        <v>12604</v>
      </c>
      <c r="EK38" s="52">
        <f>EK27-EK36</f>
        <v>35734</v>
      </c>
      <c r="EL38" s="53"/>
      <c r="EM38" s="52">
        <f>EM27-EM36</f>
        <v>11180</v>
      </c>
      <c r="EN38" s="52">
        <f>EN27-EN36</f>
        <v>13344</v>
      </c>
      <c r="EO38" s="52">
        <f>EO27-EO36</f>
        <v>18474</v>
      </c>
      <c r="EP38" s="52">
        <f>EP27-EP36</f>
        <v>37336</v>
      </c>
      <c r="EQ38" s="52">
        <f>EQ27-EQ36</f>
        <v>80336</v>
      </c>
      <c r="ER38" s="53"/>
      <c r="ES38" s="52">
        <f>ES27-ES36</f>
        <v>16663</v>
      </c>
      <c r="ET38" s="52">
        <f>ET27-ET36</f>
        <v>21136</v>
      </c>
      <c r="EU38" s="52">
        <f>EU27-EU36</f>
        <v>23615</v>
      </c>
      <c r="EV38" s="52">
        <f>EV27-EV36</f>
        <v>20212</v>
      </c>
      <c r="EW38" s="52">
        <f>EW27-EW36</f>
        <v>81626</v>
      </c>
      <c r="EX38" s="53"/>
      <c r="EY38" s="52">
        <f>EY27-EY36</f>
        <v>7870</v>
      </c>
      <c r="EZ38" s="52">
        <f>EZ27-EZ36</f>
        <v>10111</v>
      </c>
      <c r="FA38" s="52">
        <f>FA27-FA36</f>
        <v>12252</v>
      </c>
      <c r="FB38" s="52">
        <f>FB27-FB36</f>
        <v>12367</v>
      </c>
      <c r="FC38" s="52">
        <f>FC27-FC36</f>
        <v>42600</v>
      </c>
    </row>
    <row r="39" spans="1:161" x14ac:dyDescent="0.35">
      <c r="A39" s="4" t="s">
        <v>38</v>
      </c>
      <c r="B39" s="19"/>
      <c r="C39" s="6">
        <v>5</v>
      </c>
      <c r="D39" s="6">
        <v>159</v>
      </c>
      <c r="E39" s="6">
        <v>29</v>
      </c>
      <c r="F39" s="6">
        <v>266</v>
      </c>
      <c r="G39" s="6">
        <v>460</v>
      </c>
      <c r="H39" s="6"/>
      <c r="I39" s="6">
        <v>240</v>
      </c>
      <c r="J39" s="6">
        <v>260</v>
      </c>
      <c r="K39" s="6">
        <v>319</v>
      </c>
      <c r="L39" s="6">
        <v>247</v>
      </c>
      <c r="M39" s="6">
        <v>1066</v>
      </c>
      <c r="N39" s="6"/>
      <c r="O39" s="7">
        <v>156</v>
      </c>
      <c r="P39" s="8">
        <v>90</v>
      </c>
      <c r="Q39" s="8">
        <v>-343</v>
      </c>
      <c r="R39" s="8">
        <v>-151</v>
      </c>
      <c r="S39" s="8">
        <v>-247</v>
      </c>
      <c r="T39" s="25"/>
      <c r="U39" s="7">
        <v>-109</v>
      </c>
      <c r="V39" s="8">
        <v>-204</v>
      </c>
      <c r="W39" s="8">
        <v>-288</v>
      </c>
      <c r="X39" s="8">
        <v>-551</v>
      </c>
      <c r="Y39" s="7">
        <v>-1152</v>
      </c>
      <c r="AA39" s="7">
        <v>-8</v>
      </c>
      <c r="AB39" s="8">
        <v>-504</v>
      </c>
      <c r="AC39" s="8">
        <v>-236</v>
      </c>
      <c r="AD39" s="8">
        <v>-531</v>
      </c>
      <c r="AE39" s="7">
        <f>SUM(AA39:AD39)</f>
        <v>-1279</v>
      </c>
      <c r="AG39" s="9">
        <v>-272</v>
      </c>
      <c r="AH39" s="10">
        <v>-566</v>
      </c>
      <c r="AI39" s="10">
        <v>-348</v>
      </c>
      <c r="AJ39" s="10">
        <v>-211</v>
      </c>
      <c r="AK39" s="9">
        <f>SUM(AG39:AJ39)</f>
        <v>-1397</v>
      </c>
      <c r="AL39" s="7"/>
      <c r="AM39" s="9">
        <v>-146</v>
      </c>
      <c r="AN39" s="10">
        <v>21</v>
      </c>
      <c r="AO39" s="10">
        <v>-40</v>
      </c>
      <c r="AP39" s="10">
        <v>46</v>
      </c>
      <c r="AQ39" s="9">
        <f>SUM(AM39:AP39)</f>
        <v>-119</v>
      </c>
      <c r="AS39" s="9">
        <v>132</v>
      </c>
      <c r="AT39" s="10">
        <v>436</v>
      </c>
      <c r="AU39" s="10">
        <v>751</v>
      </c>
      <c r="AV39" s="10">
        <v>766</v>
      </c>
      <c r="AW39" s="9">
        <f>SUM(AS39:AV39)</f>
        <v>2085</v>
      </c>
      <c r="AY39" s="9">
        <v>320</v>
      </c>
      <c r="AZ39" s="9">
        <v>866</v>
      </c>
      <c r="BA39" s="10">
        <v>1008</v>
      </c>
      <c r="BB39" s="10">
        <v>1165</v>
      </c>
      <c r="BC39" s="9">
        <f>SUM(AY39:BB39)-1</f>
        <v>3358</v>
      </c>
      <c r="BE39" s="9">
        <v>412</v>
      </c>
      <c r="BF39" s="9">
        <v>779</v>
      </c>
      <c r="BG39" s="9">
        <v>777</v>
      </c>
      <c r="BH39" s="10">
        <v>300</v>
      </c>
      <c r="BI39" s="9">
        <f>SUM(BE39:BH39)</f>
        <v>2268</v>
      </c>
      <c r="BK39" s="9">
        <v>-50</v>
      </c>
      <c r="BL39" s="9">
        <v>559</v>
      </c>
      <c r="BM39" s="9">
        <v>558</v>
      </c>
      <c r="BN39" s="10">
        <v>418</v>
      </c>
      <c r="BO39" s="9">
        <f t="shared" si="2"/>
        <v>1485</v>
      </c>
      <c r="BQ39" s="9">
        <v>455</v>
      </c>
      <c r="BR39" s="9">
        <v>611</v>
      </c>
      <c r="BS39" s="9">
        <v>771</v>
      </c>
      <c r="BT39" s="10">
        <v>1791</v>
      </c>
      <c r="BU39" s="9">
        <f>SUM(BQ39:BT39)</f>
        <v>3628</v>
      </c>
      <c r="BW39" s="9">
        <v>963</v>
      </c>
      <c r="BX39" s="9">
        <v>998</v>
      </c>
      <c r="BY39" s="9">
        <v>717</v>
      </c>
      <c r="BZ39" s="10">
        <v>340</v>
      </c>
      <c r="CA39" s="9">
        <f>SUM(BW39:BZ39)</f>
        <v>3018</v>
      </c>
      <c r="CC39" s="9">
        <v>465</v>
      </c>
      <c r="CD39" s="9">
        <v>442</v>
      </c>
      <c r="CE39" s="9">
        <v>865</v>
      </c>
      <c r="CF39" s="10">
        <v>1269</v>
      </c>
      <c r="CG39" s="9">
        <f>SUM(CC39:CF39)</f>
        <v>3041</v>
      </c>
      <c r="CI39" s="4" t="s">
        <v>101</v>
      </c>
      <c r="CK39" s="55">
        <v>465</v>
      </c>
      <c r="CL39" s="55">
        <v>442</v>
      </c>
      <c r="CM39" s="55">
        <v>866</v>
      </c>
      <c r="CN39" s="54">
        <v>1288</v>
      </c>
      <c r="CO39" s="55">
        <f>SUM(CK39:CN39)</f>
        <v>3061</v>
      </c>
      <c r="CP39" s="52"/>
      <c r="CQ39" s="55">
        <v>803</v>
      </c>
      <c r="CR39" s="55">
        <v>1127</v>
      </c>
      <c r="CS39" s="55">
        <v>822</v>
      </c>
      <c r="CT39" s="54">
        <v>450</v>
      </c>
      <c r="CU39" s="55">
        <f>SUM(CQ39:CT39)</f>
        <v>3202</v>
      </c>
      <c r="CV39" s="53"/>
      <c r="CW39" s="55">
        <v>730</v>
      </c>
      <c r="CX39" s="55">
        <v>822</v>
      </c>
      <c r="CY39" s="55">
        <v>1240</v>
      </c>
      <c r="CZ39" s="54">
        <v>1475</v>
      </c>
      <c r="DA39" s="55">
        <f>SUM(CW39:CZ39)</f>
        <v>4267</v>
      </c>
      <c r="DB39" s="53"/>
      <c r="DC39" s="55">
        <v>856</v>
      </c>
      <c r="DD39" s="55">
        <v>1596</v>
      </c>
      <c r="DE39" s="55">
        <v>1127</v>
      </c>
      <c r="DF39" s="54">
        <v>1260</v>
      </c>
      <c r="DG39" s="55">
        <f>SUM(DC39:DF39)</f>
        <v>4839</v>
      </c>
      <c r="DH39" s="53"/>
      <c r="DI39" s="55">
        <v>1318</v>
      </c>
      <c r="DJ39" s="55">
        <v>1523</v>
      </c>
      <c r="DK39" s="55">
        <v>976</v>
      </c>
      <c r="DL39" s="54">
        <v>1274</v>
      </c>
      <c r="DM39" s="55">
        <f>SUM(DI39:DL39)</f>
        <v>5091</v>
      </c>
      <c r="DN39" s="53"/>
      <c r="DO39" s="55">
        <v>886</v>
      </c>
      <c r="DP39" s="55">
        <v>3207</v>
      </c>
      <c r="DQ39" s="55">
        <v>1083</v>
      </c>
      <c r="DR39" s="54">
        <v>1085</v>
      </c>
      <c r="DS39" s="55">
        <f>SUM(DO39:DR39)</f>
        <v>6261</v>
      </c>
      <c r="DT39" s="53"/>
      <c r="DU39" s="55">
        <v>1420</v>
      </c>
      <c r="DV39" s="55">
        <v>1268</v>
      </c>
      <c r="DW39" s="55">
        <f>1554</f>
        <v>1554</v>
      </c>
      <c r="DX39" s="54">
        <v>1342</v>
      </c>
      <c r="DY39" s="54">
        <f t="shared" si="3"/>
        <v>5584</v>
      </c>
      <c r="DZ39" s="53"/>
      <c r="EA39" s="54">
        <v>405</v>
      </c>
      <c r="EB39" s="55">
        <v>1624</v>
      </c>
      <c r="EC39" s="55">
        <v>1501</v>
      </c>
      <c r="ED39" s="55">
        <v>1779</v>
      </c>
      <c r="EE39" s="55">
        <f t="shared" si="4"/>
        <v>5309</v>
      </c>
      <c r="EF39" s="53"/>
      <c r="EG39" s="55">
        <v>1175</v>
      </c>
      <c r="EH39" s="55">
        <v>1646</v>
      </c>
      <c r="EI39" s="55">
        <v>1797</v>
      </c>
      <c r="EJ39" s="55">
        <v>1839</v>
      </c>
      <c r="EK39" s="55">
        <f t="shared" ref="EK39" si="62">SUM(EG39:EJ39)</f>
        <v>6457</v>
      </c>
      <c r="EL39" s="53"/>
      <c r="EM39" s="55">
        <v>2451</v>
      </c>
      <c r="EN39" s="55">
        <v>2648</v>
      </c>
      <c r="EO39" s="55">
        <v>3630</v>
      </c>
      <c r="EP39" s="55">
        <v>5592</v>
      </c>
      <c r="EQ39" s="55">
        <f>SUM(EM39:EP39)+1</f>
        <v>14322</v>
      </c>
      <c r="ER39" s="53"/>
      <c r="ES39" s="55">
        <v>3278</v>
      </c>
      <c r="ET39" s="55">
        <v>4479</v>
      </c>
      <c r="EU39" s="55">
        <v>5046</v>
      </c>
      <c r="EV39" s="55">
        <v>3596</v>
      </c>
      <c r="EW39" s="55">
        <f>SUM(ES39:EV39)</f>
        <v>16399</v>
      </c>
      <c r="EX39" s="53"/>
      <c r="EY39" s="55">
        <v>1777</v>
      </c>
      <c r="EZ39" s="55">
        <v>1914</v>
      </c>
      <c r="FA39" s="55">
        <v>2890</v>
      </c>
      <c r="FB39" s="55">
        <v>2461</v>
      </c>
      <c r="FC39" s="55">
        <f>SUM(EY39:FB39)+1</f>
        <v>9043</v>
      </c>
    </row>
    <row r="40" spans="1:161" ht="31" x14ac:dyDescent="0.35">
      <c r="A40" s="4" t="s">
        <v>39</v>
      </c>
      <c r="B40" s="5"/>
      <c r="C40" s="6">
        <v>3652</v>
      </c>
      <c r="D40" s="6">
        <v>1152</v>
      </c>
      <c r="E40" s="6">
        <v>704</v>
      </c>
      <c r="F40" s="6">
        <v>3095</v>
      </c>
      <c r="G40" s="6">
        <v>8603</v>
      </c>
      <c r="H40" s="6"/>
      <c r="I40" s="6">
        <v>1707</v>
      </c>
      <c r="J40" s="6">
        <v>1818</v>
      </c>
      <c r="K40" s="6">
        <v>2046</v>
      </c>
      <c r="L40" s="6">
        <v>1767</v>
      </c>
      <c r="M40" s="6">
        <v>7338</v>
      </c>
      <c r="N40" s="6"/>
      <c r="O40" s="7">
        <v>526</v>
      </c>
      <c r="P40" s="8">
        <v>-1004</v>
      </c>
      <c r="Q40" s="8">
        <v>-1091</v>
      </c>
      <c r="R40" s="8">
        <v>-1362</v>
      </c>
      <c r="S40" s="8">
        <v>-2931</v>
      </c>
      <c r="T40" s="25"/>
      <c r="U40" s="7">
        <v>-508</v>
      </c>
      <c r="V40" s="8">
        <v>-175</v>
      </c>
      <c r="W40" s="8">
        <v>18</v>
      </c>
      <c r="X40" s="8">
        <v>-939</v>
      </c>
      <c r="Y40" s="7">
        <v>-1604</v>
      </c>
      <c r="AA40" s="7">
        <f>AA38-AA39</f>
        <v>-730.14336739999999</v>
      </c>
      <c r="AB40" s="7">
        <f>AB38-AB39</f>
        <v>271</v>
      </c>
      <c r="AC40" s="7">
        <f>AC38-AC39</f>
        <v>483.5</v>
      </c>
      <c r="AD40" s="7">
        <f>AD38-AD39</f>
        <v>2325.4000000000015</v>
      </c>
      <c r="AE40" s="7">
        <f>AE38-AE39</f>
        <v>2349.3566326</v>
      </c>
      <c r="AG40" s="7">
        <f>AG38-AG39</f>
        <v>1665</v>
      </c>
      <c r="AH40" s="7">
        <f t="shared" ref="AH40:AQ40" si="63">AH38-AH39</f>
        <v>2308</v>
      </c>
      <c r="AI40" s="7">
        <f t="shared" si="63"/>
        <v>1973</v>
      </c>
      <c r="AJ40" s="7">
        <f>AJ38-AJ39</f>
        <v>-2115</v>
      </c>
      <c r="AK40" s="7">
        <f t="shared" si="63"/>
        <v>3831</v>
      </c>
      <c r="AL40" s="7"/>
      <c r="AM40" s="7">
        <f t="shared" si="63"/>
        <v>-581</v>
      </c>
      <c r="AN40" s="7">
        <f t="shared" si="63"/>
        <v>-10244.204535000001</v>
      </c>
      <c r="AO40" s="7">
        <f t="shared" si="63"/>
        <v>1480</v>
      </c>
      <c r="AP40" s="7">
        <f t="shared" si="63"/>
        <v>2899</v>
      </c>
      <c r="AQ40" s="7">
        <f t="shared" si="63"/>
        <v>-6446.2045349999971</v>
      </c>
      <c r="AS40" s="7">
        <f>AS38-AS39</f>
        <v>3542</v>
      </c>
      <c r="AT40" s="7">
        <f>AT38-AT39</f>
        <v>7526</v>
      </c>
      <c r="AU40" s="7">
        <f>AU38-AU39</f>
        <v>4245</v>
      </c>
      <c r="AV40" s="7">
        <f>AV38-AV39</f>
        <v>2681</v>
      </c>
      <c r="AW40" s="7">
        <f>AW38-AW39</f>
        <v>17993</v>
      </c>
      <c r="AY40" s="7">
        <f>AY38-AY39</f>
        <v>1464</v>
      </c>
      <c r="AZ40" s="7">
        <f>AZ38-AZ39</f>
        <v>2731</v>
      </c>
      <c r="BA40" s="7">
        <f>BA38-BA39</f>
        <v>4014</v>
      </c>
      <c r="BB40" s="7">
        <f>BB38-BB39</f>
        <v>4491</v>
      </c>
      <c r="BC40" s="7">
        <f>BC38-BC39</f>
        <v>12701</v>
      </c>
      <c r="BE40" s="7">
        <f>BE38-BE39</f>
        <v>2299</v>
      </c>
      <c r="BF40" s="7">
        <f>BF38-BF39</f>
        <v>2307</v>
      </c>
      <c r="BG40" s="7">
        <f>BG38-BG39</f>
        <v>1885</v>
      </c>
      <c r="BH40" s="7">
        <f>BH38-BH39</f>
        <v>-1299</v>
      </c>
      <c r="BI40" s="7">
        <f>BI38-BI39</f>
        <v>5191</v>
      </c>
      <c r="BK40" s="7">
        <f>BK38-BK39</f>
        <v>-2017</v>
      </c>
      <c r="BL40" s="7">
        <f>BL38-BL39</f>
        <v>1234</v>
      </c>
      <c r="BM40" s="7">
        <f>BM38-BM39</f>
        <v>2687</v>
      </c>
      <c r="BN40" s="7">
        <f>BN38-BN39</f>
        <v>2955.2459999999992</v>
      </c>
      <c r="BO40" s="7">
        <f>SUM(BK40:BN40)-1</f>
        <v>4858.2459999999992</v>
      </c>
      <c r="BQ40" s="7">
        <f>BQ38-BQ39</f>
        <v>2944.982</v>
      </c>
      <c r="BR40" s="7">
        <f>BR38-BR39</f>
        <v>4772</v>
      </c>
      <c r="BS40" s="7">
        <f>BS38-BS39</f>
        <v>5007.349000000002</v>
      </c>
      <c r="BT40" s="7">
        <f>BT38-BT39</f>
        <v>4518</v>
      </c>
      <c r="BU40" s="7">
        <f>SUM(BQ40:BT40)</f>
        <v>17242.331000000002</v>
      </c>
      <c r="BW40" s="7">
        <f>BW38-BW39</f>
        <v>3445</v>
      </c>
      <c r="BX40" s="7">
        <f>BX38-BX39</f>
        <v>3074</v>
      </c>
      <c r="BY40" s="7">
        <f>BY38-BY39</f>
        <v>2838</v>
      </c>
      <c r="BZ40" s="7">
        <f>BZ38-BZ39</f>
        <v>1944</v>
      </c>
      <c r="CA40" s="7">
        <f>SUM(BW40:BZ40)</f>
        <v>11301</v>
      </c>
      <c r="CC40" s="7">
        <f>CC38-CC39</f>
        <v>1565</v>
      </c>
      <c r="CD40" s="7">
        <f>CD38-CD39</f>
        <v>2563</v>
      </c>
      <c r="CE40" s="7">
        <f>CE38-CE39</f>
        <v>2794</v>
      </c>
      <c r="CF40" s="7">
        <f>CF38-CF39</f>
        <v>3891</v>
      </c>
      <c r="CG40" s="7">
        <f>CG38-CG39</f>
        <v>10813</v>
      </c>
      <c r="CI40" s="44" t="s">
        <v>100</v>
      </c>
      <c r="CK40" s="52">
        <f>CK38-CK39</f>
        <v>2108</v>
      </c>
      <c r="CL40" s="52">
        <f>CL38-CL39</f>
        <v>3290</v>
      </c>
      <c r="CM40" s="52">
        <f>CM38-CM39</f>
        <v>3598</v>
      </c>
      <c r="CN40" s="52">
        <f>CN38-CN39</f>
        <v>4527</v>
      </c>
      <c r="CO40" s="52">
        <f>CO38-CO39</f>
        <v>13523</v>
      </c>
      <c r="CP40" s="52"/>
      <c r="CQ40" s="52">
        <f>CQ38-CQ39</f>
        <v>2356</v>
      </c>
      <c r="CR40" s="52">
        <f>CR38-CR39</f>
        <v>3911</v>
      </c>
      <c r="CS40" s="52">
        <f>CS38-CS39</f>
        <v>4546</v>
      </c>
      <c r="CT40" s="52">
        <f>CT38-CT39</f>
        <v>5342</v>
      </c>
      <c r="CU40" s="52">
        <f>CU38-CU39</f>
        <v>16155</v>
      </c>
      <c r="CV40" s="53"/>
      <c r="CW40" s="52">
        <f>CW38-CW39</f>
        <v>3569</v>
      </c>
      <c r="CX40" s="52">
        <f>CX38-CX39</f>
        <v>5244</v>
      </c>
      <c r="CY40" s="52">
        <f>CY38-CY39</f>
        <v>7365</v>
      </c>
      <c r="CZ40" s="52">
        <f>CZ38-CZ39</f>
        <v>8104</v>
      </c>
      <c r="DA40" s="52">
        <f>DA38-DA39</f>
        <v>24282</v>
      </c>
      <c r="DB40" s="53"/>
      <c r="DC40" s="52">
        <f>DC38-DC39</f>
        <v>4650</v>
      </c>
      <c r="DD40" s="52">
        <f>DD38-DD39</f>
        <v>3804</v>
      </c>
      <c r="DE40" s="52">
        <f>DE38-DE39</f>
        <v>6683</v>
      </c>
      <c r="DF40" s="52">
        <f>DF38-DF39</f>
        <v>5030</v>
      </c>
      <c r="DG40" s="52">
        <f>DG38-DG39</f>
        <v>20167</v>
      </c>
      <c r="DH40" s="53"/>
      <c r="DI40" s="52">
        <f>DI38-DI39</f>
        <v>4057</v>
      </c>
      <c r="DJ40" s="52">
        <f>DJ38-DJ39</f>
        <v>4557</v>
      </c>
      <c r="DK40" s="52">
        <f>DK38-DK39</f>
        <v>5893</v>
      </c>
      <c r="DL40" s="52">
        <f>DL38-DL39</f>
        <v>8386</v>
      </c>
      <c r="DM40" s="52">
        <f>DM38-DM39</f>
        <v>22893</v>
      </c>
      <c r="DN40" s="53"/>
      <c r="DO40" s="52">
        <f>DO38-DO39</f>
        <v>2959</v>
      </c>
      <c r="DP40" s="52">
        <f>DP38-DP39</f>
        <v>8183</v>
      </c>
      <c r="DQ40" s="52">
        <f>DQ38-DQ39</f>
        <v>6732</v>
      </c>
      <c r="DR40" s="52">
        <f>DR38-DR39</f>
        <v>6794</v>
      </c>
      <c r="DS40" s="52">
        <f>DS38-DS39</f>
        <v>24668</v>
      </c>
      <c r="DT40" s="53"/>
      <c r="DU40" s="52">
        <f>DU38-DU39</f>
        <v>2356</v>
      </c>
      <c r="DV40" s="52">
        <f>DV38-DV39</f>
        <v>11652.39</v>
      </c>
      <c r="DW40" s="52">
        <f>DW38-DW39</f>
        <v>6563</v>
      </c>
      <c r="DX40" s="52">
        <f>DX38-DX39</f>
        <v>5893.0570000000153</v>
      </c>
      <c r="DY40" s="52">
        <f t="shared" si="3"/>
        <v>26464.447000000015</v>
      </c>
      <c r="DZ40" s="53"/>
      <c r="EA40" s="52">
        <f>EA38-EA39</f>
        <v>2230</v>
      </c>
      <c r="EB40" s="52">
        <f>EB38-EB39</f>
        <v>2800</v>
      </c>
      <c r="EC40" s="52">
        <f>EC38-EC39</f>
        <v>6220</v>
      </c>
      <c r="ED40" s="52">
        <f>ED38-ED39</f>
        <v>6803</v>
      </c>
      <c r="EE40" s="52">
        <f t="shared" si="4"/>
        <v>18053</v>
      </c>
      <c r="EF40" s="53"/>
      <c r="EG40" s="52">
        <f>EG38-EG39</f>
        <v>4062</v>
      </c>
      <c r="EH40" s="52">
        <f>EH38-EH39</f>
        <v>7233</v>
      </c>
      <c r="EI40" s="52">
        <f>EI38-EI39</f>
        <v>7217</v>
      </c>
      <c r="EJ40" s="52">
        <f>EJ38-EJ39</f>
        <v>10765</v>
      </c>
      <c r="EK40" s="52">
        <f>EK38-EK39</f>
        <v>29277</v>
      </c>
      <c r="EL40" s="53"/>
      <c r="EM40" s="52">
        <f>EM38-EM39</f>
        <v>8729</v>
      </c>
      <c r="EN40" s="52">
        <f>EN38-EN39</f>
        <v>10696</v>
      </c>
      <c r="EO40" s="52">
        <f t="shared" ref="EO40:EQ40" si="64">EO38-EO39</f>
        <v>14844</v>
      </c>
      <c r="EP40" s="52">
        <f t="shared" si="64"/>
        <v>31744</v>
      </c>
      <c r="EQ40" s="52">
        <f t="shared" si="64"/>
        <v>66014</v>
      </c>
      <c r="ER40" s="53"/>
      <c r="ES40" s="52">
        <f>ES38-ES39</f>
        <v>13385</v>
      </c>
      <c r="ET40" s="52">
        <f>ET38-ET39</f>
        <v>16657</v>
      </c>
      <c r="EU40" s="52">
        <f t="shared" ref="EU40:EW40" si="65">EU38-EU39</f>
        <v>18569</v>
      </c>
      <c r="EV40" s="52">
        <f t="shared" si="65"/>
        <v>16616</v>
      </c>
      <c r="EW40" s="52">
        <f t="shared" si="65"/>
        <v>65227</v>
      </c>
      <c r="EX40" s="53"/>
      <c r="EY40" s="52">
        <f>EY38-EY39</f>
        <v>6093</v>
      </c>
      <c r="EZ40" s="52">
        <f>EZ38-EZ39</f>
        <v>8197</v>
      </c>
      <c r="FA40" s="52">
        <f t="shared" ref="FA40:FC40" si="66">FA38-FA39</f>
        <v>9362</v>
      </c>
      <c r="FB40" s="52">
        <f t="shared" si="66"/>
        <v>9906</v>
      </c>
      <c r="FC40" s="52">
        <f t="shared" si="66"/>
        <v>33557</v>
      </c>
      <c r="FE40" s="35"/>
    </row>
    <row r="41" spans="1:161" x14ac:dyDescent="0.35">
      <c r="A41" s="4"/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  <c r="P41" s="8"/>
      <c r="Q41" s="8"/>
      <c r="R41" s="8"/>
      <c r="S41" s="8"/>
      <c r="T41" s="25"/>
      <c r="U41" s="7"/>
      <c r="V41" s="8"/>
      <c r="W41" s="8"/>
      <c r="X41" s="8"/>
      <c r="Y41" s="7"/>
      <c r="AA41" s="7"/>
      <c r="AB41" s="8"/>
      <c r="AC41" s="8"/>
      <c r="AD41" s="8"/>
      <c r="AE41" s="7"/>
      <c r="AG41" s="7"/>
      <c r="AH41" s="8"/>
      <c r="AI41" s="8"/>
      <c r="AJ41" s="8"/>
      <c r="AK41" s="7"/>
      <c r="AL41" s="7"/>
      <c r="AM41" s="7"/>
      <c r="AN41" s="8"/>
      <c r="AO41" s="8"/>
      <c r="AP41" s="8"/>
      <c r="AQ41" s="7"/>
      <c r="AS41" s="7"/>
      <c r="AT41" s="8"/>
      <c r="AU41" s="8"/>
      <c r="AV41" s="8"/>
      <c r="AW41" s="7"/>
      <c r="AY41" s="7"/>
      <c r="AZ41" s="8"/>
      <c r="BA41" s="8"/>
      <c r="BB41" s="8"/>
      <c r="BC41" s="7"/>
      <c r="BE41" s="7"/>
      <c r="BF41" s="8"/>
      <c r="BG41" s="8"/>
      <c r="BH41" s="8"/>
      <c r="BI41" s="7"/>
      <c r="BK41" s="7"/>
      <c r="BL41" s="8"/>
      <c r="BM41" s="8"/>
      <c r="BN41" s="8"/>
      <c r="BO41" s="7"/>
      <c r="BQ41" s="7"/>
      <c r="BR41" s="8"/>
      <c r="BS41" s="8"/>
      <c r="BT41" s="8"/>
      <c r="BU41" s="7"/>
      <c r="BW41" s="7"/>
      <c r="BX41" s="8"/>
      <c r="BY41" s="8"/>
      <c r="BZ41" s="8"/>
      <c r="CA41" s="7"/>
      <c r="CC41" s="7"/>
      <c r="CD41" s="8"/>
      <c r="CE41" s="8"/>
      <c r="CF41" s="8"/>
      <c r="CG41" s="7"/>
      <c r="CI41" s="4"/>
      <c r="CK41" s="52"/>
      <c r="CL41" s="51"/>
      <c r="CM41" s="51"/>
      <c r="CN41" s="51"/>
      <c r="CO41" s="52"/>
      <c r="CP41" s="52"/>
      <c r="CQ41" s="52"/>
      <c r="CR41" s="51"/>
      <c r="CS41" s="51"/>
      <c r="CT41" s="51"/>
      <c r="CU41" s="52"/>
      <c r="CV41" s="53"/>
      <c r="CW41" s="52"/>
      <c r="CX41" s="51"/>
      <c r="CY41" s="51"/>
      <c r="CZ41" s="51"/>
      <c r="DA41" s="52"/>
      <c r="DB41" s="53"/>
      <c r="DC41" s="52"/>
      <c r="DD41" s="51"/>
      <c r="DE41" s="51"/>
      <c r="DF41" s="51"/>
      <c r="DG41" s="52"/>
      <c r="DH41" s="53"/>
      <c r="DI41" s="52"/>
      <c r="DJ41" s="51"/>
      <c r="DK41" s="51"/>
      <c r="DL41" s="51"/>
      <c r="DM41" s="52"/>
      <c r="DN41" s="53"/>
      <c r="DO41" s="52"/>
      <c r="DP41" s="51"/>
      <c r="DQ41" s="51"/>
      <c r="DR41" s="51"/>
      <c r="DS41" s="52"/>
      <c r="DT41" s="53"/>
      <c r="DU41" s="52"/>
      <c r="DV41" s="51"/>
      <c r="DW41" s="51"/>
      <c r="DX41" s="51"/>
      <c r="DY41" s="51"/>
      <c r="DZ41" s="53"/>
      <c r="EA41" s="52"/>
      <c r="EB41" s="51"/>
      <c r="EC41" s="51"/>
      <c r="ED41" s="51"/>
      <c r="EE41" s="51"/>
      <c r="EF41" s="53"/>
      <c r="EG41" s="51"/>
      <c r="EH41" s="51"/>
      <c r="EI41" s="51"/>
      <c r="EJ41" s="51"/>
      <c r="EK41" s="51"/>
      <c r="EL41" s="53"/>
      <c r="EM41" s="51"/>
      <c r="EN41" s="51"/>
      <c r="EO41" s="51"/>
      <c r="EP41" s="51"/>
      <c r="EQ41" s="51"/>
      <c r="ER41" s="53"/>
      <c r="ES41" s="51"/>
      <c r="ET41" s="51"/>
      <c r="EU41" s="51"/>
      <c r="EV41" s="51"/>
      <c r="EW41" s="51"/>
      <c r="EX41" s="53"/>
      <c r="EY41" s="51"/>
      <c r="EZ41" s="51"/>
      <c r="FA41" s="51"/>
      <c r="FB41" s="51"/>
      <c r="FC41" s="51"/>
    </row>
    <row r="42" spans="1:161" x14ac:dyDescent="0.35">
      <c r="A42" s="43"/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  <c r="P42" s="8"/>
      <c r="Q42" s="8"/>
      <c r="R42" s="8"/>
      <c r="S42" s="8"/>
      <c r="T42" s="25"/>
      <c r="U42" s="7"/>
      <c r="V42" s="8"/>
      <c r="W42" s="8"/>
      <c r="X42" s="8"/>
      <c r="Y42" s="7"/>
      <c r="AA42" s="7"/>
      <c r="AB42" s="8"/>
      <c r="AC42" s="8"/>
      <c r="AD42" s="8"/>
      <c r="AE42" s="7"/>
      <c r="AL42" s="7"/>
      <c r="CI42" s="41" t="s">
        <v>99</v>
      </c>
      <c r="CK42" s="55">
        <v>62</v>
      </c>
      <c r="CL42" s="54">
        <v>94</v>
      </c>
      <c r="CM42" s="54">
        <v>147</v>
      </c>
      <c r="CN42" s="54">
        <v>154</v>
      </c>
      <c r="CO42" s="52">
        <f>SUM(CK42:CN42)</f>
        <v>457</v>
      </c>
      <c r="CP42" s="52"/>
      <c r="CQ42" s="55">
        <v>125</v>
      </c>
      <c r="CR42" s="54">
        <v>91</v>
      </c>
      <c r="CS42" s="54">
        <v>116</v>
      </c>
      <c r="CT42" s="54">
        <v>134</v>
      </c>
      <c r="CU42" s="52">
        <f>SUM(CQ42:CT42)</f>
        <v>466</v>
      </c>
      <c r="CV42" s="53"/>
      <c r="CW42" s="55">
        <v>119</v>
      </c>
      <c r="CX42" s="54">
        <v>138</v>
      </c>
      <c r="CY42" s="54">
        <v>148</v>
      </c>
      <c r="CZ42" s="54">
        <v>240</v>
      </c>
      <c r="DA42" s="52">
        <f>SUM(CW42:CZ42)</f>
        <v>645</v>
      </c>
      <c r="DB42" s="53"/>
      <c r="DC42" s="55">
        <v>181</v>
      </c>
      <c r="DD42" s="54">
        <v>152</v>
      </c>
      <c r="DE42" s="54">
        <v>315</v>
      </c>
      <c r="DF42" s="54">
        <v>322</v>
      </c>
      <c r="DG42" s="52">
        <f>SUM(DC42:DF42)</f>
        <v>970</v>
      </c>
      <c r="DH42" s="53"/>
      <c r="DI42" s="55">
        <v>174</v>
      </c>
      <c r="DJ42" s="54">
        <v>255</v>
      </c>
      <c r="DK42" s="54">
        <v>392</v>
      </c>
      <c r="DL42" s="54">
        <v>429</v>
      </c>
      <c r="DM42" s="52">
        <f>SUM(DI42:DL42)</f>
        <v>1250</v>
      </c>
      <c r="DN42" s="53"/>
      <c r="DO42" s="55">
        <v>400</v>
      </c>
      <c r="DP42" s="54">
        <v>336</v>
      </c>
      <c r="DQ42" s="54">
        <v>396</v>
      </c>
      <c r="DR42" s="54">
        <v>548</v>
      </c>
      <c r="DS42" s="52">
        <f>SUM(DO42:DR42)</f>
        <v>1680</v>
      </c>
      <c r="DT42" s="53"/>
      <c r="DU42" s="55">
        <v>260</v>
      </c>
      <c r="DV42" s="54">
        <v>189</v>
      </c>
      <c r="DW42" s="54">
        <f>306</f>
        <v>306</v>
      </c>
      <c r="DX42" s="54">
        <v>447</v>
      </c>
      <c r="DY42" s="54">
        <f t="shared" si="3"/>
        <v>1202</v>
      </c>
      <c r="DZ42" s="53"/>
      <c r="EA42" s="55">
        <v>187</v>
      </c>
      <c r="EB42" s="54">
        <v>110</v>
      </c>
      <c r="EC42" s="54">
        <v>486</v>
      </c>
      <c r="ED42" s="54">
        <v>420</v>
      </c>
      <c r="EE42" s="54">
        <f t="shared" si="4"/>
        <v>1203</v>
      </c>
      <c r="EF42" s="53"/>
      <c r="EG42" s="54">
        <v>162</v>
      </c>
      <c r="EH42" s="54">
        <v>296</v>
      </c>
      <c r="EI42" s="54">
        <v>505</v>
      </c>
      <c r="EJ42" s="54">
        <v>721</v>
      </c>
      <c r="EK42" s="55">
        <f t="shared" ref="EK42" si="67">SUM(EG42:EJ42)</f>
        <v>1684</v>
      </c>
      <c r="EL42" s="53"/>
      <c r="EM42" s="55">
        <v>252</v>
      </c>
      <c r="EN42" s="55">
        <v>358</v>
      </c>
      <c r="EO42" s="54">
        <v>668</v>
      </c>
      <c r="EP42" s="54">
        <v>828</v>
      </c>
      <c r="EQ42" s="54">
        <f>SUM(EM42:EP42)</f>
        <v>2106</v>
      </c>
      <c r="ER42" s="53"/>
      <c r="ES42" s="54">
        <v>478</v>
      </c>
      <c r="ET42" s="55">
        <v>669</v>
      </c>
      <c r="EU42" s="54">
        <v>1104</v>
      </c>
      <c r="EV42" s="54">
        <v>886</v>
      </c>
      <c r="EW42" s="54">
        <f>SUM(ES42:EV42)</f>
        <v>3137</v>
      </c>
      <c r="EX42" s="53"/>
      <c r="EY42" s="54">
        <v>276</v>
      </c>
      <c r="EZ42" s="55">
        <v>457</v>
      </c>
      <c r="FA42" s="55">
        <v>586</v>
      </c>
      <c r="FB42" s="55">
        <v>514</v>
      </c>
      <c r="FC42" s="54">
        <f>SUM(EY42:FB42)-1</f>
        <v>1832</v>
      </c>
    </row>
    <row r="43" spans="1:161" ht="31.5" thickBot="1" x14ac:dyDescent="0.4">
      <c r="A43" s="34" t="s">
        <v>30</v>
      </c>
      <c r="B43" s="28"/>
      <c r="C43" s="20">
        <v>81</v>
      </c>
      <c r="D43" s="20">
        <v>206</v>
      </c>
      <c r="E43" s="20">
        <v>159</v>
      </c>
      <c r="F43" s="20">
        <v>363</v>
      </c>
      <c r="G43" s="20">
        <v>808</v>
      </c>
      <c r="H43" s="29"/>
      <c r="I43" s="20">
        <v>242</v>
      </c>
      <c r="J43" s="20">
        <v>362</v>
      </c>
      <c r="K43" s="20">
        <v>423</v>
      </c>
      <c r="L43" s="20">
        <v>473</v>
      </c>
      <c r="M43" s="20">
        <v>1501</v>
      </c>
      <c r="N43" s="29"/>
      <c r="O43" s="9">
        <v>174</v>
      </c>
      <c r="P43" s="10">
        <v>-386</v>
      </c>
      <c r="Q43" s="10">
        <v>-412</v>
      </c>
      <c r="R43" s="10">
        <v>-164</v>
      </c>
      <c r="S43" s="10">
        <v>-789</v>
      </c>
      <c r="T43" s="25"/>
      <c r="U43" s="9">
        <v>-278</v>
      </c>
      <c r="V43" s="10">
        <v>-249</v>
      </c>
      <c r="W43" s="10">
        <v>-297</v>
      </c>
      <c r="X43" s="10">
        <v>-910</v>
      </c>
      <c r="Y43" s="9">
        <v>-1733</v>
      </c>
      <c r="AA43" s="9">
        <v>-355</v>
      </c>
      <c r="AB43" s="10">
        <v>5</v>
      </c>
      <c r="AC43" s="10">
        <v>-11</v>
      </c>
      <c r="AD43" s="10">
        <v>308</v>
      </c>
      <c r="AE43" s="9">
        <f>SUM(AA43:AD43)</f>
        <v>-53</v>
      </c>
      <c r="AG43" s="9">
        <v>203</v>
      </c>
      <c r="AH43" s="10">
        <v>605</v>
      </c>
      <c r="AI43" s="10">
        <v>305</v>
      </c>
      <c r="AJ43" s="10">
        <v>-422</v>
      </c>
      <c r="AK43" s="9">
        <f>SUM(AG43:AJ43)</f>
        <v>691</v>
      </c>
      <c r="AL43" s="7"/>
      <c r="AM43" s="9">
        <v>-234</v>
      </c>
      <c r="AN43" s="10">
        <v>-1001</v>
      </c>
      <c r="AO43" s="10">
        <v>185</v>
      </c>
      <c r="AP43" s="10">
        <v>540</v>
      </c>
      <c r="AQ43" s="9">
        <f>SUM(AM43:AP43)</f>
        <v>-510</v>
      </c>
      <c r="AS43" s="9">
        <v>425</v>
      </c>
      <c r="AT43" s="10">
        <v>838</v>
      </c>
      <c r="AU43" s="10">
        <v>607</v>
      </c>
      <c r="AV43" s="10">
        <v>538</v>
      </c>
      <c r="AW43" s="9">
        <f>SUM(AS43:AV43)</f>
        <v>2408</v>
      </c>
      <c r="AY43" s="9">
        <v>289</v>
      </c>
      <c r="AZ43" s="10">
        <v>156</v>
      </c>
      <c r="BA43" s="10">
        <v>596</v>
      </c>
      <c r="BB43" s="10">
        <v>787</v>
      </c>
      <c r="BC43" s="9">
        <f>SUM(AY43:BB43)+1</f>
        <v>1829</v>
      </c>
      <c r="BE43" s="9">
        <f>534+1</f>
        <v>535</v>
      </c>
      <c r="BF43" s="10">
        <v>371</v>
      </c>
      <c r="BG43" s="10">
        <v>165</v>
      </c>
      <c r="BH43" s="10">
        <v>-23</v>
      </c>
      <c r="BI43" s="9">
        <f>SUM(BE43:BH43)</f>
        <v>1048</v>
      </c>
      <c r="BK43" s="9">
        <v>-29</v>
      </c>
      <c r="BL43" s="10">
        <v>-27</v>
      </c>
      <c r="BM43" s="10">
        <v>112</v>
      </c>
      <c r="BN43" s="10">
        <v>104</v>
      </c>
      <c r="BO43" s="9">
        <f>SUM(BK43:BN43)-1</f>
        <v>159</v>
      </c>
      <c r="BQ43" s="9">
        <v>223</v>
      </c>
      <c r="BR43" s="10">
        <v>159</v>
      </c>
      <c r="BS43" s="10">
        <v>244</v>
      </c>
      <c r="BT43" s="10">
        <v>231</v>
      </c>
      <c r="BU43" s="9">
        <f>SUM(BQ43:BT43)</f>
        <v>857</v>
      </c>
      <c r="BW43" s="9">
        <v>159</v>
      </c>
      <c r="BX43" s="10">
        <v>107</v>
      </c>
      <c r="BY43" s="10">
        <v>15</v>
      </c>
      <c r="BZ43" s="10">
        <v>-27</v>
      </c>
      <c r="CA43" s="9">
        <f>SUM(BW43:BZ43)</f>
        <v>254</v>
      </c>
      <c r="CC43" s="9">
        <v>62</v>
      </c>
      <c r="CD43" s="10">
        <v>94</v>
      </c>
      <c r="CE43" s="10">
        <v>147</v>
      </c>
      <c r="CF43" s="10">
        <v>154</v>
      </c>
      <c r="CG43" s="7">
        <f>SUM(CC43:CF43)</f>
        <v>457</v>
      </c>
      <c r="CI43" s="41" t="s">
        <v>97</v>
      </c>
      <c r="CK43" s="62">
        <f>CK40-CK42</f>
        <v>2046</v>
      </c>
      <c r="CL43" s="62">
        <f>CL40-CL42</f>
        <v>3196</v>
      </c>
      <c r="CM43" s="62">
        <f>CM40-CM42</f>
        <v>3451</v>
      </c>
      <c r="CN43" s="62">
        <f>CN40-CN42</f>
        <v>4373</v>
      </c>
      <c r="CO43" s="62">
        <f>CO40-CO42</f>
        <v>13066</v>
      </c>
      <c r="CP43" s="52"/>
      <c r="CQ43" s="62">
        <f>CQ40-CQ42</f>
        <v>2231</v>
      </c>
      <c r="CR43" s="62">
        <f>CR40-CR42</f>
        <v>3820</v>
      </c>
      <c r="CS43" s="62">
        <f>CS40-CS42</f>
        <v>4430</v>
      </c>
      <c r="CT43" s="62">
        <f>CT40-CT42</f>
        <v>5208</v>
      </c>
      <c r="CU43" s="62">
        <f>CU40-CU42</f>
        <v>15689</v>
      </c>
      <c r="CV43" s="53"/>
      <c r="CW43" s="62">
        <f>CW40-CW42</f>
        <v>3450</v>
      </c>
      <c r="CX43" s="62">
        <f>CX40-CX42</f>
        <v>5106</v>
      </c>
      <c r="CY43" s="62">
        <f>CY40-CY42</f>
        <v>7217</v>
      </c>
      <c r="CZ43" s="62">
        <f>CZ40-CZ42</f>
        <v>7864</v>
      </c>
      <c r="DA43" s="62">
        <f>DA40-DA42</f>
        <v>23637</v>
      </c>
      <c r="DB43" s="53"/>
      <c r="DC43" s="62">
        <f>DC40-DC42</f>
        <v>4469</v>
      </c>
      <c r="DD43" s="62">
        <f>DD40-DD42</f>
        <v>3652</v>
      </c>
      <c r="DE43" s="62">
        <f>DE40-DE42</f>
        <v>6368</v>
      </c>
      <c r="DF43" s="62">
        <f>DF40-DF42</f>
        <v>4708</v>
      </c>
      <c r="DG43" s="62">
        <f>DG40-DG42</f>
        <v>19197</v>
      </c>
      <c r="DH43" s="53"/>
      <c r="DI43" s="62">
        <f>DI40-DI42</f>
        <v>3883</v>
      </c>
      <c r="DJ43" s="62">
        <f>DJ40-DJ42</f>
        <v>4302</v>
      </c>
      <c r="DK43" s="62">
        <f>DK40-DK42</f>
        <v>5501</v>
      </c>
      <c r="DL43" s="62">
        <f>DL40-DL42</f>
        <v>7957</v>
      </c>
      <c r="DM43" s="62">
        <f>DM40-DM42</f>
        <v>21643</v>
      </c>
      <c r="DN43" s="53"/>
      <c r="DO43" s="62">
        <f>DO40-DO42</f>
        <v>2559</v>
      </c>
      <c r="DP43" s="62">
        <f>DP40-DP42</f>
        <v>7847</v>
      </c>
      <c r="DQ43" s="62">
        <f>DQ40-DQ42</f>
        <v>6336</v>
      </c>
      <c r="DR43" s="62">
        <f>DR40-DR42</f>
        <v>6246</v>
      </c>
      <c r="DS43" s="62">
        <f>DS40-DS42</f>
        <v>22988</v>
      </c>
      <c r="DT43" s="53"/>
      <c r="DU43" s="62">
        <f>DU40-DU42</f>
        <v>2096</v>
      </c>
      <c r="DV43" s="62">
        <f>DV40-DV42</f>
        <v>11463.39</v>
      </c>
      <c r="DW43" s="62">
        <f>DW40-DW42</f>
        <v>6257</v>
      </c>
      <c r="DX43" s="62">
        <f>DX40-DX42</f>
        <v>5446.0570000000153</v>
      </c>
      <c r="DY43" s="62">
        <f>DY40-DY42</f>
        <v>25262.447000000015</v>
      </c>
      <c r="DZ43" s="53"/>
      <c r="EA43" s="62">
        <f>EA40-EA42</f>
        <v>2043</v>
      </c>
      <c r="EB43" s="62">
        <f>EB40-EB42</f>
        <v>2690</v>
      </c>
      <c r="EC43" s="62">
        <f>EC40-EC42</f>
        <v>5734</v>
      </c>
      <c r="ED43" s="62">
        <f>ED40-ED42</f>
        <v>6383</v>
      </c>
      <c r="EE43" s="62">
        <f>EE40-EE42</f>
        <v>16850</v>
      </c>
      <c r="EF43" s="53"/>
      <c r="EG43" s="62">
        <f>EG40-EG42</f>
        <v>3900</v>
      </c>
      <c r="EH43" s="62">
        <f>EH40-EH42</f>
        <v>6937</v>
      </c>
      <c r="EI43" s="62">
        <f>EI40-EI42</f>
        <v>6712</v>
      </c>
      <c r="EJ43" s="62">
        <f>EJ40-EJ42</f>
        <v>10044</v>
      </c>
      <c r="EK43" s="62">
        <f>EK40-EK42</f>
        <v>27593</v>
      </c>
      <c r="EL43" s="53"/>
      <c r="EM43" s="62">
        <f>EM40-EM42</f>
        <v>8477</v>
      </c>
      <c r="EN43" s="62">
        <f>EN40-EN42</f>
        <v>10338</v>
      </c>
      <c r="EO43" s="62">
        <f>EO40-EO42</f>
        <v>14176</v>
      </c>
      <c r="EP43" s="62">
        <f>EP40-EP42</f>
        <v>30916</v>
      </c>
      <c r="EQ43" s="62">
        <f>EQ40-EQ42</f>
        <v>63908</v>
      </c>
      <c r="ER43" s="53"/>
      <c r="ES43" s="62">
        <f>ES40-ES42</f>
        <v>12907</v>
      </c>
      <c r="ET43" s="62">
        <f>ET40-ET42</f>
        <v>15988</v>
      </c>
      <c r="EU43" s="62">
        <f>EU40-EU42</f>
        <v>17465</v>
      </c>
      <c r="EV43" s="62">
        <f>EV40-EV42</f>
        <v>15730</v>
      </c>
      <c r="EW43" s="62">
        <f>EW40-EW42</f>
        <v>62090</v>
      </c>
      <c r="EX43" s="53"/>
      <c r="EY43" s="62">
        <f>EY40-EY42</f>
        <v>5817</v>
      </c>
      <c r="EZ43" s="62">
        <f>EZ40-EZ42</f>
        <v>7740</v>
      </c>
      <c r="FA43" s="62">
        <f>FA40-FA42</f>
        <v>8776</v>
      </c>
      <c r="FB43" s="62">
        <f>FB40-FB42</f>
        <v>9392</v>
      </c>
      <c r="FC43" s="62">
        <f>FC40-FC42</f>
        <v>31725</v>
      </c>
    </row>
    <row r="44" spans="1:161" ht="16.5" thickTop="1" thickBot="1" x14ac:dyDescent="0.4">
      <c r="A44" s="33" t="s">
        <v>40</v>
      </c>
      <c r="B44" s="17"/>
      <c r="C44" s="21">
        <v>3571</v>
      </c>
      <c r="D44" s="21">
        <v>946</v>
      </c>
      <c r="E44" s="21">
        <v>545</v>
      </c>
      <c r="F44" s="21">
        <v>2733</v>
      </c>
      <c r="G44" s="21">
        <v>7795</v>
      </c>
      <c r="H44" s="18"/>
      <c r="I44" s="21">
        <v>1464</v>
      </c>
      <c r="J44" s="21">
        <v>1457</v>
      </c>
      <c r="K44" s="21">
        <v>1623</v>
      </c>
      <c r="L44" s="21">
        <v>1294</v>
      </c>
      <c r="M44" s="21">
        <v>5837</v>
      </c>
      <c r="N44" s="18"/>
      <c r="O44" s="22">
        <v>352</v>
      </c>
      <c r="P44" s="23">
        <v>-618</v>
      </c>
      <c r="Q44" s="23">
        <v>-679</v>
      </c>
      <c r="R44" s="23">
        <v>-1198</v>
      </c>
      <c r="S44" s="23">
        <v>-2142</v>
      </c>
      <c r="T44" s="25"/>
      <c r="U44" s="22">
        <v>-230</v>
      </c>
      <c r="V44" s="23">
        <v>74</v>
      </c>
      <c r="W44" s="23">
        <v>315</v>
      </c>
      <c r="X44" s="23">
        <v>-29</v>
      </c>
      <c r="Y44" s="22">
        <v>129</v>
      </c>
      <c r="AA44" s="22" t="e">
        <f>#REF!-AA43</f>
        <v>#REF!</v>
      </c>
      <c r="AB44" s="22" t="e">
        <f>#REF!-AB43</f>
        <v>#REF!</v>
      </c>
      <c r="AC44" s="22" t="e">
        <f>#REF!-AC43</f>
        <v>#REF!</v>
      </c>
      <c r="AD44" s="22" t="e">
        <f>#REF!-AD43</f>
        <v>#REF!</v>
      </c>
      <c r="AE44" s="22" t="e">
        <f>#REF!-AE43</f>
        <v>#REF!</v>
      </c>
      <c r="AG44" s="22" t="e">
        <f>#REF!-AG43</f>
        <v>#REF!</v>
      </c>
      <c r="AH44" s="22" t="e">
        <f>#REF!-AH43</f>
        <v>#REF!</v>
      </c>
      <c r="AI44" s="22" t="e">
        <f>#REF!-AI43</f>
        <v>#REF!</v>
      </c>
      <c r="AJ44" s="22" t="e">
        <f>#REF!-AJ43</f>
        <v>#REF!</v>
      </c>
      <c r="AK44" s="22" t="e">
        <f>#REF!-AK43</f>
        <v>#REF!</v>
      </c>
      <c r="AL44" s="7"/>
      <c r="AM44" s="22" t="e">
        <f>#REF!-AM43</f>
        <v>#REF!</v>
      </c>
      <c r="AN44" s="22" t="e">
        <f>#REF!-AN43</f>
        <v>#REF!</v>
      </c>
      <c r="AO44" s="22" t="e">
        <f>#REF!-AO43</f>
        <v>#REF!</v>
      </c>
      <c r="AP44" s="22" t="e">
        <f>#REF!-AP43</f>
        <v>#REF!</v>
      </c>
      <c r="AQ44" s="22" t="e">
        <f>#REF!-AQ43</f>
        <v>#REF!</v>
      </c>
      <c r="AS44" s="22" t="e">
        <f>#REF!-AS43</f>
        <v>#REF!</v>
      </c>
      <c r="AT44" s="22" t="e">
        <f>#REF!-AT43</f>
        <v>#REF!</v>
      </c>
      <c r="AU44" s="22" t="e">
        <f>#REF!-AU43</f>
        <v>#REF!</v>
      </c>
      <c r="AV44" s="22" t="e">
        <f>#REF!-AV43</f>
        <v>#REF!</v>
      </c>
      <c r="AW44" s="22" t="e">
        <f>#REF!-AW43</f>
        <v>#REF!</v>
      </c>
      <c r="AY44" s="22" t="e">
        <f>#REF!-AY43</f>
        <v>#REF!</v>
      </c>
      <c r="AZ44" s="22" t="e">
        <f>#REF!-AZ43</f>
        <v>#REF!</v>
      </c>
      <c r="BA44" s="22" t="e">
        <f>#REF!-BA43</f>
        <v>#REF!</v>
      </c>
      <c r="BB44" s="22" t="e">
        <f>#REF!-BB43</f>
        <v>#REF!</v>
      </c>
      <c r="BC44" s="22" t="e">
        <f>#REF!-BC43</f>
        <v>#REF!</v>
      </c>
      <c r="BE44" s="22" t="e">
        <f>#REF!-BE43</f>
        <v>#REF!</v>
      </c>
      <c r="BF44" s="22" t="e">
        <f>#REF!-BF43</f>
        <v>#REF!</v>
      </c>
      <c r="BG44" s="22" t="e">
        <f>#REF!-BG43</f>
        <v>#REF!</v>
      </c>
      <c r="BH44" s="22" t="e">
        <f>#REF!-BH43</f>
        <v>#REF!</v>
      </c>
      <c r="BI44" s="22" t="e">
        <f>#REF!-BI43</f>
        <v>#REF!</v>
      </c>
      <c r="BK44" s="22" t="e">
        <f>#REF!-BK43</f>
        <v>#REF!</v>
      </c>
      <c r="BL44" s="22" t="e">
        <f>#REF!-BL43</f>
        <v>#REF!</v>
      </c>
      <c r="BM44" s="22" t="e">
        <f>#REF!-BM43</f>
        <v>#REF!</v>
      </c>
      <c r="BN44" s="22" t="e">
        <f>#REF!-BN43</f>
        <v>#REF!</v>
      </c>
      <c r="BO44" s="22" t="e">
        <f t="shared" si="2"/>
        <v>#REF!</v>
      </c>
      <c r="BQ44" s="22" t="e">
        <f>#REF!-BQ43</f>
        <v>#REF!</v>
      </c>
      <c r="BR44" s="22" t="e">
        <f>#REF!-BR43</f>
        <v>#REF!</v>
      </c>
      <c r="BS44" s="22" t="e">
        <f>#REF!-BS43</f>
        <v>#REF!</v>
      </c>
      <c r="BT44" s="22" t="e">
        <f>#REF!-BT43</f>
        <v>#REF!</v>
      </c>
      <c r="BU44" s="22" t="e">
        <f>SUM(BQ44:BT44)</f>
        <v>#REF!</v>
      </c>
      <c r="BW44" s="22" t="e">
        <f>#REF!-BW43</f>
        <v>#REF!</v>
      </c>
      <c r="BX44" s="22" t="e">
        <f>#REF!-BX43</f>
        <v>#REF!</v>
      </c>
      <c r="BY44" s="22" t="e">
        <f>#REF!-BY43</f>
        <v>#REF!</v>
      </c>
      <c r="BZ44" s="22" t="e">
        <f>#REF!-BZ43</f>
        <v>#REF!</v>
      </c>
      <c r="CA44" s="22" t="e">
        <f>SUM(BW44:BZ44)</f>
        <v>#REF!</v>
      </c>
      <c r="CC44" s="22" t="e">
        <f>#REF!-CC43</f>
        <v>#REF!</v>
      </c>
      <c r="CD44" s="22" t="e">
        <f>#REF!-CD43</f>
        <v>#REF!</v>
      </c>
      <c r="CE44" s="22" t="e">
        <f>#REF!-CE43</f>
        <v>#REF!</v>
      </c>
      <c r="CF44" s="22" t="e">
        <f>#REF!-CF43</f>
        <v>#REF!</v>
      </c>
      <c r="CG44" s="22" t="e">
        <f>#REF!-CG43</f>
        <v>#REF!</v>
      </c>
      <c r="CI44" s="25"/>
    </row>
    <row r="45" spans="1:161" ht="16" thickTop="1" x14ac:dyDescent="0.35">
      <c r="A45" s="25"/>
      <c r="B45" s="25"/>
      <c r="H45" s="25"/>
      <c r="N45" s="25"/>
      <c r="CI45" s="25"/>
    </row>
    <row r="46" spans="1:161" x14ac:dyDescent="0.35">
      <c r="A46" s="25"/>
      <c r="B46" s="25"/>
      <c r="H46" s="25"/>
      <c r="N46" s="25"/>
      <c r="CI46" s="40"/>
    </row>
    <row r="47" spans="1:161" x14ac:dyDescent="0.35">
      <c r="A47" s="25"/>
      <c r="H47" s="25"/>
      <c r="CI47" s="25"/>
    </row>
    <row r="48" spans="1:161" x14ac:dyDescent="0.35">
      <c r="A48" s="25"/>
      <c r="CI48" s="25"/>
    </row>
    <row r="49" spans="1:87" x14ac:dyDescent="0.35">
      <c r="A49" s="25"/>
      <c r="CI49" s="25"/>
    </row>
    <row r="50" spans="1:87" x14ac:dyDescent="0.35">
      <c r="A50" s="25"/>
    </row>
  </sheetData>
  <mergeCells count="26">
    <mergeCell ref="EY2:FC2"/>
    <mergeCell ref="AM2:AQ2"/>
    <mergeCell ref="EG2:EK2"/>
    <mergeCell ref="BW2:CA2"/>
    <mergeCell ref="DC2:DG2"/>
    <mergeCell ref="CQ2:CU2"/>
    <mergeCell ref="CC2:CG2"/>
    <mergeCell ref="CK2:CO2"/>
    <mergeCell ref="CW2:DA2"/>
    <mergeCell ref="EA2:EE2"/>
    <mergeCell ref="ES2:EW2"/>
    <mergeCell ref="DU2:DY2"/>
    <mergeCell ref="DO2:DS2"/>
    <mergeCell ref="DI2:DM2"/>
    <mergeCell ref="EM2:EQ2"/>
    <mergeCell ref="BQ2:BU2"/>
    <mergeCell ref="C2:G2"/>
    <mergeCell ref="I2:M2"/>
    <mergeCell ref="AA2:AE2"/>
    <mergeCell ref="U2:Y2"/>
    <mergeCell ref="O2:S2"/>
    <mergeCell ref="AG2:AK2"/>
    <mergeCell ref="BK2:BO2"/>
    <mergeCell ref="BE2:BI2"/>
    <mergeCell ref="AY2:BC2"/>
    <mergeCell ref="AS2:AW2"/>
  </mergeCells>
  <phoneticPr fontId="3" type="noConversion"/>
  <pageMargins left="0" right="0" top="0.98425196850393704" bottom="0.98425196850393704" header="0.51181102362204722" footer="0.51181102362204722"/>
  <pageSetup paperSize="9" scale="27" orientation="landscape" r:id="rId1"/>
  <headerFooter>
    <oddHeader>&amp;RASE Confidential / Security-B</oddHeader>
  </headerFooter>
  <ignoredErrors>
    <ignoredError sqref="BM16 BM38 EQ14 EQ6 EW6 EW33 FC2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5" right="0.75" top="1" bottom="1" header="0.5" footer="0.5"/>
  <pageSetup paperSize="9" orientation="portrait" r:id="rId1"/>
  <headerFooter>
    <oddHeader>&amp;RASE Confidential / Security-B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"/>
  <sheetData/>
  <phoneticPr fontId="2" type="noConversion"/>
  <pageMargins left="0.75" right="0.75" top="1" bottom="1" header="0.5" footer="0.5"/>
  <pageSetup paperSize="9" orientation="portrait" r:id="rId1"/>
  <headerFooter>
    <oddHeader>&amp;RASE Confidential / Security-B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Security B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Consolidated IS</vt:lpstr>
      <vt:lpstr>Sheet2</vt:lpstr>
      <vt:lpstr>Sheet3</vt:lpstr>
      <vt:lpstr>'Consolidated IS'!Print_Area</vt:lpstr>
    </vt:vector>
  </TitlesOfParts>
  <Company>ase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Teng</dc:creator>
  <cp:keywords>Security B</cp:keywords>
  <dc:description>Security B</dc:description>
  <cp:lastModifiedBy>Grace</cp:lastModifiedBy>
  <cp:lastPrinted>2024-02-01T01:26:36Z</cp:lastPrinted>
  <dcterms:created xsi:type="dcterms:W3CDTF">2002-03-18T06:04:53Z</dcterms:created>
  <dcterms:modified xsi:type="dcterms:W3CDTF">2024-02-01T01:27:04Z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