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3eb6ff97e000b03/Desktop/Teaching ^0 Books/Excel spreadsheets/"/>
    </mc:Choice>
  </mc:AlternateContent>
  <xr:revisionPtr revIDLastSave="1" documentId="11_7B00B7E77DE3F85CC6CD48B9F2A23DF95FFD02B1" xr6:coauthVersionLast="47" xr6:coauthVersionMax="47" xr10:uidLastSave="{74FE78E7-61C3-4652-AD57-9F3049BD7FE9}"/>
  <bookViews>
    <workbookView xWindow="2304" yWindow="0" windowWidth="18648" windowHeight="12240" xr2:uid="{00000000-000D-0000-FFFF-FFFF00000000}"/>
  </bookViews>
  <sheets>
    <sheet name="Ellwood" sheetId="2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2" l="1"/>
  <c r="B30" i="2"/>
  <c r="B31" i="2"/>
  <c r="B32" i="2"/>
  <c r="B33" i="2"/>
  <c r="B34" i="2"/>
  <c r="B35" i="2"/>
  <c r="B36" i="2"/>
  <c r="B37" i="2"/>
  <c r="B38" i="2"/>
  <c r="B40" i="2"/>
  <c r="B41" i="2"/>
  <c r="B5" i="2"/>
  <c r="B20" i="2"/>
  <c r="C7" i="2"/>
  <c r="C8" i="2"/>
  <c r="B10" i="2"/>
  <c r="B11" i="2"/>
  <c r="C20" i="2"/>
  <c r="D20" i="2"/>
  <c r="B22" i="2"/>
  <c r="C22" i="2"/>
  <c r="D22" i="2"/>
  <c r="B16" i="2"/>
  <c r="A24" i="2"/>
  <c r="B24" i="2"/>
  <c r="B14" i="2"/>
  <c r="C24" i="2"/>
  <c r="D24" i="2"/>
  <c r="D25" i="2"/>
  <c r="D15" i="2"/>
  <c r="B15" i="2"/>
  <c r="B26" i="2"/>
  <c r="C26" i="2"/>
  <c r="D26" i="2"/>
  <c r="D27" i="2"/>
  <c r="B17" i="2"/>
  <c r="C17" i="2"/>
  <c r="F5" i="2"/>
  <c r="G3" i="2"/>
</calcChain>
</file>

<file path=xl/sharedStrings.xml><?xml version="1.0" encoding="utf-8"?>
<sst xmlns="http://schemas.openxmlformats.org/spreadsheetml/2006/main" count="44" uniqueCount="44">
  <si>
    <t>NOI Annuity Stable</t>
  </si>
  <si>
    <t>Equity Yield Target</t>
  </si>
  <si>
    <t>Mortgage Rate</t>
  </si>
  <si>
    <t>Amortization Term Yrs</t>
  </si>
  <si>
    <t>Monthly Mortgage Constant</t>
  </si>
  <si>
    <t>Annualized Mort Constant</t>
  </si>
  <si>
    <t>Holding Period</t>
  </si>
  <si>
    <t>Proportion of loan repaid</t>
  </si>
  <si>
    <t xml:space="preserve">Value = </t>
  </si>
  <si>
    <t>Loan to value ratio</t>
  </si>
  <si>
    <t>Annualized Mortgage Constant</t>
  </si>
  <si>
    <t>Equity to Value</t>
  </si>
  <si>
    <t>Eq Yield</t>
  </si>
  <si>
    <t>Loan Paid Off</t>
  </si>
  <si>
    <t>Loan to Value</t>
  </si>
  <si>
    <t>sinking FF</t>
  </si>
  <si>
    <t>Basic Rate</t>
  </si>
  <si>
    <t>Appreciation</t>
  </si>
  <si>
    <t>Cap Rate</t>
  </si>
  <si>
    <t>Calculation of effective NOI</t>
  </si>
  <si>
    <t>NOI year 1</t>
  </si>
  <si>
    <t xml:space="preserve">PV = </t>
  </si>
  <si>
    <t xml:space="preserve">Annuity = </t>
  </si>
  <si>
    <t>NOI Year 1</t>
  </si>
  <si>
    <t>NOI Growth Rate Per Year</t>
  </si>
  <si>
    <t>Rounded Value below</t>
  </si>
  <si>
    <t>DCR</t>
  </si>
  <si>
    <t>Loan to Value ratio</t>
  </si>
  <si>
    <t>First year</t>
  </si>
  <si>
    <t>at value provided here</t>
  </si>
  <si>
    <t>months</t>
  </si>
  <si>
    <t>monthly rate</t>
  </si>
  <si>
    <t>Gross Appreciation calculation</t>
  </si>
  <si>
    <t>rounded value</t>
  </si>
  <si>
    <t>Transactions costs at sale</t>
  </si>
  <si>
    <t>Appreciation SFF</t>
  </si>
  <si>
    <t>CF and PR SFF</t>
  </si>
  <si>
    <t>Ellwood Format Below (4 Bands)</t>
  </si>
  <si>
    <t>comes from table below see B41</t>
  </si>
  <si>
    <t>Net Appreciation with transaction costs</t>
  </si>
  <si>
    <t xml:space="preserve"> for use as stablized NOI</t>
  </si>
  <si>
    <t xml:space="preserve">Value is </t>
  </si>
  <si>
    <t>Inputs in yellow below</t>
  </si>
  <si>
    <t>Sinking Fund Factor with annual compounding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</si>
</sst>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%"/>
    <numFmt numFmtId="167" formatCode="0.000000000000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6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10" fontId="3" fillId="3" borderId="0" xfId="0" applyNumberFormat="1" applyFont="1" applyFill="1" applyAlignment="1">
      <alignment horizontal="right"/>
    </xf>
    <xf numFmtId="0" fontId="4" fillId="3" borderId="0" xfId="0" applyFont="1" applyFill="1"/>
    <xf numFmtId="10" fontId="4" fillId="3" borderId="0" xfId="0" applyNumberFormat="1" applyFont="1" applyFill="1"/>
    <xf numFmtId="0" fontId="5" fillId="3" borderId="0" xfId="0" applyFont="1" applyFill="1"/>
    <xf numFmtId="10" fontId="5" fillId="3" borderId="0" xfId="1" applyNumberFormat="1" applyFont="1" applyFill="1"/>
    <xf numFmtId="0" fontId="7" fillId="3" borderId="0" xfId="0" applyFont="1" applyFill="1"/>
    <xf numFmtId="0" fontId="9" fillId="3" borderId="0" xfId="0" applyFont="1" applyFill="1"/>
    <xf numFmtId="9" fontId="10" fillId="3" borderId="0" xfId="1" applyFont="1" applyFill="1"/>
    <xf numFmtId="0" fontId="10" fillId="3" borderId="0" xfId="0" applyFont="1" applyFill="1"/>
    <xf numFmtId="0" fontId="8" fillId="0" borderId="0" xfId="0" applyFont="1"/>
    <xf numFmtId="10" fontId="8" fillId="0" borderId="0" xfId="1" applyNumberFormat="1" applyFont="1" applyFill="1"/>
    <xf numFmtId="9" fontId="8" fillId="0" borderId="0" xfId="1" applyFont="1" applyFill="1"/>
    <xf numFmtId="10" fontId="10" fillId="3" borderId="0" xfId="1" applyNumberFormat="1" applyFont="1" applyFill="1"/>
    <xf numFmtId="0" fontId="2" fillId="3" borderId="0" xfId="0" applyFont="1" applyFill="1" applyAlignment="1">
      <alignment horizontal="right"/>
    </xf>
    <xf numFmtId="166" fontId="2" fillId="3" borderId="0" xfId="0" applyNumberFormat="1" applyFont="1" applyFill="1"/>
    <xf numFmtId="0" fontId="11" fillId="3" borderId="0" xfId="0" applyFont="1" applyFill="1"/>
    <xf numFmtId="166" fontId="11" fillId="3" borderId="0" xfId="1" applyNumberFormat="1" applyFont="1" applyFill="1"/>
    <xf numFmtId="0" fontId="11" fillId="3" borderId="0" xfId="0" applyFont="1" applyFill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 wrapText="1"/>
    </xf>
    <xf numFmtId="168" fontId="6" fillId="0" borderId="0" xfId="0" applyNumberFormat="1" applyFont="1"/>
    <xf numFmtId="8" fontId="9" fillId="0" borderId="0" xfId="0" applyNumberFormat="1" applyFont="1"/>
    <xf numFmtId="0" fontId="3" fillId="4" borderId="0" xfId="0" applyFont="1" applyFill="1"/>
    <xf numFmtId="0" fontId="4" fillId="4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10" fontId="3" fillId="4" borderId="0" xfId="0" applyNumberFormat="1" applyFont="1" applyFill="1" applyAlignment="1">
      <alignment horizontal="right"/>
    </xf>
    <xf numFmtId="0" fontId="4" fillId="4" borderId="0" xfId="0" applyFont="1" applyFill="1"/>
    <xf numFmtId="0" fontId="2" fillId="4" borderId="0" xfId="0" applyFont="1" applyFill="1"/>
    <xf numFmtId="10" fontId="4" fillId="4" borderId="0" xfId="0" applyNumberFormat="1" applyFont="1" applyFill="1"/>
    <xf numFmtId="10" fontId="5" fillId="5" borderId="0" xfId="1" applyNumberFormat="1" applyFont="1" applyFill="1"/>
    <xf numFmtId="0" fontId="7" fillId="4" borderId="0" xfId="0" applyFont="1" applyFill="1"/>
    <xf numFmtId="0" fontId="12" fillId="0" borderId="0" xfId="0" applyFont="1"/>
    <xf numFmtId="165" fontId="2" fillId="2" borderId="0" xfId="2" applyNumberFormat="1" applyFont="1" applyFill="1"/>
    <xf numFmtId="10" fontId="2" fillId="2" borderId="0" xfId="1" applyNumberFormat="1" applyFont="1" applyFill="1"/>
    <xf numFmtId="6" fontId="2" fillId="3" borderId="0" xfId="0" applyNumberFormat="1" applyFont="1" applyFill="1"/>
    <xf numFmtId="10" fontId="2" fillId="2" borderId="0" xfId="0" applyNumberFormat="1" applyFont="1" applyFill="1"/>
    <xf numFmtId="0" fontId="2" fillId="2" borderId="0" xfId="0" applyFont="1" applyFill="1"/>
    <xf numFmtId="9" fontId="2" fillId="2" borderId="0" xfId="1" applyFont="1" applyFill="1"/>
    <xf numFmtId="10" fontId="2" fillId="0" borderId="0" xfId="0" applyNumberFormat="1" applyFont="1"/>
    <xf numFmtId="167" fontId="2" fillId="0" borderId="0" xfId="0" applyNumberFormat="1" applyFont="1"/>
    <xf numFmtId="0" fontId="9" fillId="3" borderId="0" xfId="0" applyFont="1" applyFill="1" applyAlignment="1">
      <alignment horizontal="right"/>
    </xf>
    <xf numFmtId="6" fontId="5" fillId="6" borderId="0" xfId="0" applyNumberFormat="1" applyFont="1" applyFill="1"/>
    <xf numFmtId="0" fontId="3" fillId="3" borderId="0" xfId="0" applyFont="1" applyFill="1" applyAlignment="1">
      <alignment wrapText="1"/>
    </xf>
    <xf numFmtId="0" fontId="0" fillId="0" borderId="0" xfId="0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B14" sqref="B14"/>
    </sheetView>
  </sheetViews>
  <sheetFormatPr defaultColWidth="8.77734375" defaultRowHeight="14.4" x14ac:dyDescent="0.3"/>
  <cols>
    <col min="1" max="1" width="29.44140625" customWidth="1"/>
    <col min="2" max="2" width="29" customWidth="1"/>
    <col min="3" max="3" width="30.33203125" customWidth="1"/>
    <col min="4" max="4" width="17.109375" customWidth="1"/>
    <col min="5" max="5" width="11" customWidth="1"/>
    <col min="6" max="6" width="19.44140625" customWidth="1"/>
    <col min="7" max="7" width="8.33203125" customWidth="1"/>
    <col min="8" max="8" width="19.109375" customWidth="1"/>
    <col min="9" max="9" width="16.44140625" customWidth="1"/>
  </cols>
  <sheetData>
    <row r="1" spans="1:9" ht="21" x14ac:dyDescent="0.4">
      <c r="A1" s="37"/>
      <c r="B1" s="1"/>
      <c r="C1" s="1"/>
      <c r="D1" s="1"/>
      <c r="E1" s="12"/>
      <c r="F1" s="12"/>
      <c r="G1" s="13"/>
      <c r="H1" s="13"/>
      <c r="I1" s="13"/>
    </row>
    <row r="2" spans="1:9" ht="21" x14ac:dyDescent="0.4">
      <c r="B2" s="37" t="s">
        <v>42</v>
      </c>
      <c r="C2" s="1"/>
      <c r="D2" s="1"/>
      <c r="E2" s="12"/>
      <c r="F2" s="12"/>
      <c r="G2" s="13"/>
      <c r="H2" s="13"/>
      <c r="I2" s="13"/>
    </row>
    <row r="3" spans="1:9" ht="21" x14ac:dyDescent="0.4">
      <c r="A3" s="50" t="s">
        <v>23</v>
      </c>
      <c r="B3" s="51">
        <v>369648</v>
      </c>
      <c r="C3" s="2"/>
      <c r="D3" s="1"/>
      <c r="E3" s="25" t="s">
        <v>26</v>
      </c>
      <c r="F3" s="59" t="s">
        <v>28</v>
      </c>
      <c r="G3" s="26">
        <f>B3/(C17*B9*B11)</f>
        <v>1.1456488114960885</v>
      </c>
      <c r="H3" s="27" t="s">
        <v>29</v>
      </c>
      <c r="I3" s="13"/>
    </row>
    <row r="4" spans="1:9" ht="15.6" x14ac:dyDescent="0.3">
      <c r="A4" s="50" t="s">
        <v>24</v>
      </c>
      <c r="B4" s="52">
        <v>0.03</v>
      </c>
      <c r="C4" s="2"/>
      <c r="D4" s="1"/>
      <c r="E4" s="12"/>
      <c r="F4" s="12"/>
      <c r="H4" s="13"/>
      <c r="I4" s="13"/>
    </row>
    <row r="5" spans="1:9" ht="22.8" x14ac:dyDescent="0.4">
      <c r="A5" s="1" t="s">
        <v>0</v>
      </c>
      <c r="B5" s="53">
        <f>B41</f>
        <v>408464.72151554364</v>
      </c>
      <c r="C5" s="1" t="s">
        <v>38</v>
      </c>
      <c r="D5" s="1"/>
      <c r="E5" s="25" t="s">
        <v>41</v>
      </c>
      <c r="F5" s="60">
        <f>C17</f>
        <v>5838000</v>
      </c>
      <c r="G5" s="28"/>
      <c r="H5" s="13"/>
      <c r="I5" s="13"/>
    </row>
    <row r="6" spans="1:9" ht="18" x14ac:dyDescent="0.35">
      <c r="A6" s="1" t="s">
        <v>1</v>
      </c>
      <c r="B6" s="54">
        <v>0.15</v>
      </c>
      <c r="C6" s="1"/>
      <c r="D6" s="1"/>
      <c r="E6" s="12"/>
      <c r="F6" s="24"/>
      <c r="G6" s="29"/>
      <c r="H6" s="13"/>
      <c r="I6" s="13"/>
    </row>
    <row r="7" spans="1:9" ht="18" x14ac:dyDescent="0.35">
      <c r="A7" s="1" t="s">
        <v>2</v>
      </c>
      <c r="B7" s="54">
        <v>5.5E-2</v>
      </c>
      <c r="C7" s="1">
        <f>B7/12</f>
        <v>4.5833333333333334E-3</v>
      </c>
      <c r="D7" s="1" t="s">
        <v>31</v>
      </c>
      <c r="E7" s="12"/>
      <c r="F7" s="24"/>
      <c r="G7" s="30"/>
      <c r="H7" s="13"/>
      <c r="I7" s="13"/>
    </row>
    <row r="8" spans="1:9" ht="21" x14ac:dyDescent="0.4">
      <c r="A8" s="1" t="s">
        <v>3</v>
      </c>
      <c r="B8" s="55">
        <v>25</v>
      </c>
      <c r="C8" s="1">
        <f>B8*12</f>
        <v>300</v>
      </c>
      <c r="D8" s="1" t="s">
        <v>30</v>
      </c>
      <c r="E8" s="12"/>
      <c r="F8" s="25"/>
      <c r="G8" s="13"/>
      <c r="H8" s="31"/>
      <c r="I8" s="13"/>
    </row>
    <row r="9" spans="1:9" ht="15.6" x14ac:dyDescent="0.3">
      <c r="A9" s="1" t="s">
        <v>27</v>
      </c>
      <c r="B9" s="56">
        <v>0.75</v>
      </c>
      <c r="C9" s="1"/>
      <c r="D9" s="1"/>
      <c r="E9" s="12"/>
      <c r="F9" s="12"/>
      <c r="G9" s="34"/>
      <c r="H9" s="35"/>
      <c r="I9" s="34"/>
    </row>
    <row r="10" spans="1:9" ht="15.6" x14ac:dyDescent="0.3">
      <c r="A10" s="1" t="s">
        <v>4</v>
      </c>
      <c r="B10" s="1">
        <f>1/(((1-1/(1+C7)^C8)/C7))</f>
        <v>6.1408749228146963E-3</v>
      </c>
      <c r="C10" s="1"/>
      <c r="D10" s="1"/>
      <c r="E10" s="12"/>
      <c r="F10" s="32"/>
      <c r="G10" s="33"/>
      <c r="H10" s="34"/>
      <c r="I10" s="34"/>
    </row>
    <row r="11" spans="1:9" ht="15.6" x14ac:dyDescent="0.3">
      <c r="A11" s="1" t="s">
        <v>5</v>
      </c>
      <c r="B11" s="1">
        <f>B10*12</f>
        <v>7.3690499073776353E-2</v>
      </c>
      <c r="C11" s="1"/>
      <c r="D11" s="1"/>
      <c r="E11" s="12"/>
      <c r="F11" s="12"/>
      <c r="G11" s="12"/>
      <c r="H11" s="34"/>
      <c r="I11" s="34"/>
    </row>
    <row r="12" spans="1:9" ht="15.6" x14ac:dyDescent="0.3">
      <c r="A12" s="1" t="s">
        <v>6</v>
      </c>
      <c r="B12" s="55">
        <v>10</v>
      </c>
      <c r="C12" s="1"/>
      <c r="D12" s="1"/>
      <c r="E12" s="12"/>
      <c r="F12" s="12"/>
      <c r="G12" s="34"/>
      <c r="H12" s="34"/>
      <c r="I12" s="34"/>
    </row>
    <row r="13" spans="1:9" ht="15.6" x14ac:dyDescent="0.3">
      <c r="A13" s="1" t="s">
        <v>34</v>
      </c>
      <c r="B13" s="56">
        <v>0.05</v>
      </c>
      <c r="E13" s="12"/>
      <c r="F13" s="12"/>
      <c r="G13" s="34"/>
      <c r="H13" s="34"/>
      <c r="I13" s="34"/>
    </row>
    <row r="14" spans="1:9" ht="33" customHeight="1" x14ac:dyDescent="0.3">
      <c r="A14" s="3" t="s">
        <v>43</v>
      </c>
      <c r="B14" s="1">
        <f>B6/((1+B6)^B12-1)</f>
        <v>4.9252062517584856E-2</v>
      </c>
      <c r="C14" s="1" t="s">
        <v>35</v>
      </c>
      <c r="D14" s="1" t="s">
        <v>36</v>
      </c>
      <c r="E14" s="12"/>
      <c r="F14" s="12"/>
      <c r="G14" s="34"/>
      <c r="H14" s="34"/>
      <c r="I14" s="34"/>
    </row>
    <row r="15" spans="1:9" ht="33" customHeight="1" x14ac:dyDescent="0.35">
      <c r="A15" s="3" t="s">
        <v>39</v>
      </c>
      <c r="B15" s="57">
        <f>D15-$B$13*D15-1</f>
        <v>0.27672056037691561</v>
      </c>
      <c r="C15" s="2" t="s">
        <v>32</v>
      </c>
      <c r="D15" s="11">
        <f>(1+B4)^B12</f>
        <v>1.3439163793441218</v>
      </c>
      <c r="E15" s="12"/>
      <c r="F15" s="12"/>
      <c r="G15" s="34"/>
      <c r="H15" s="34"/>
      <c r="I15" s="34"/>
    </row>
    <row r="16" spans="1:9" ht="23.25" customHeight="1" x14ac:dyDescent="0.3">
      <c r="A16" s="3" t="s">
        <v>7</v>
      </c>
      <c r="B16" s="58">
        <f>1+PV(B7/12,(B8-B12)*12,B10)</f>
        <v>0.24843969265513133</v>
      </c>
      <c r="C16" s="1" t="s">
        <v>25</v>
      </c>
      <c r="D16" s="1"/>
      <c r="E16" s="12"/>
      <c r="F16" s="12"/>
      <c r="G16" s="34"/>
      <c r="H16" s="36"/>
      <c r="I16" s="34"/>
    </row>
    <row r="17" spans="1:9" ht="24" customHeight="1" x14ac:dyDescent="0.35">
      <c r="A17" s="4" t="s">
        <v>8</v>
      </c>
      <c r="B17" s="5">
        <f>B5/D27</f>
        <v>5838405.5407852894</v>
      </c>
      <c r="C17" s="5">
        <f>ROUND(B17,-3)</f>
        <v>5838000</v>
      </c>
      <c r="D17" s="6" t="s">
        <v>33</v>
      </c>
      <c r="E17" s="12"/>
      <c r="F17" s="61"/>
      <c r="G17" s="62"/>
      <c r="H17" s="62"/>
      <c r="I17" s="62"/>
    </row>
    <row r="18" spans="1:9" ht="19.5" customHeight="1" x14ac:dyDescent="0.3">
      <c r="A18" s="3"/>
      <c r="B18" s="1"/>
      <c r="C18" s="1"/>
      <c r="D18" s="1"/>
      <c r="E18" s="12"/>
      <c r="F18" s="15"/>
      <c r="G18" s="12"/>
      <c r="H18" s="12"/>
      <c r="I18" s="12"/>
    </row>
    <row r="19" spans="1:9" ht="42" customHeight="1" x14ac:dyDescent="0.35">
      <c r="A19" s="1" t="s">
        <v>37</v>
      </c>
      <c r="B19" s="38" t="s">
        <v>9</v>
      </c>
      <c r="C19" s="38" t="s">
        <v>10</v>
      </c>
      <c r="D19" s="1"/>
      <c r="E19" s="12"/>
      <c r="F19" s="24"/>
      <c r="G19" s="16"/>
      <c r="H19" s="16"/>
      <c r="I19" s="12"/>
    </row>
    <row r="20" spans="1:9" ht="20.399999999999999" x14ac:dyDescent="0.35">
      <c r="A20" s="41"/>
      <c r="B20" s="41">
        <f>B9</f>
        <v>0.75</v>
      </c>
      <c r="C20" s="41">
        <f>B11</f>
        <v>7.3690499073776353E-2</v>
      </c>
      <c r="D20" s="41">
        <f>B20*C20</f>
        <v>5.5267874305332268E-2</v>
      </c>
      <c r="E20" s="12"/>
      <c r="F20" s="14"/>
      <c r="G20" s="14"/>
      <c r="H20" s="14"/>
      <c r="I20" s="14"/>
    </row>
    <row r="21" spans="1:9" ht="20.399999999999999" x14ac:dyDescent="0.35">
      <c r="A21" s="41"/>
      <c r="B21" s="42" t="s">
        <v>11</v>
      </c>
      <c r="C21" s="42" t="s">
        <v>12</v>
      </c>
      <c r="D21" s="41"/>
      <c r="E21" s="12"/>
      <c r="F21" s="14"/>
      <c r="G21" s="17"/>
      <c r="H21" s="17"/>
      <c r="I21" s="14"/>
    </row>
    <row r="22" spans="1:9" ht="20.399999999999999" x14ac:dyDescent="0.35">
      <c r="A22" s="41"/>
      <c r="B22" s="43">
        <f>(1-B9)</f>
        <v>0.25</v>
      </c>
      <c r="C22" s="44">
        <f>B6</f>
        <v>0.15</v>
      </c>
      <c r="D22" s="41">
        <f>B22*C22</f>
        <v>3.7499999999999999E-2</v>
      </c>
      <c r="E22" s="12"/>
      <c r="F22" s="14"/>
      <c r="G22" s="18"/>
      <c r="H22" s="19"/>
      <c r="I22" s="14"/>
    </row>
    <row r="23" spans="1:9" ht="20.399999999999999" x14ac:dyDescent="0.35">
      <c r="A23" s="41" t="s">
        <v>13</v>
      </c>
      <c r="B23" s="42" t="s">
        <v>14</v>
      </c>
      <c r="C23" s="42" t="s">
        <v>15</v>
      </c>
      <c r="D23" s="41"/>
      <c r="E23" s="12"/>
      <c r="F23" s="14"/>
      <c r="G23" s="17"/>
      <c r="H23" s="17"/>
      <c r="I23" s="14"/>
    </row>
    <row r="24" spans="1:9" ht="20.399999999999999" x14ac:dyDescent="0.35">
      <c r="A24" s="49">
        <f>B16</f>
        <v>0.24843969265513133</v>
      </c>
      <c r="B24" s="41">
        <f>B9</f>
        <v>0.75</v>
      </c>
      <c r="C24" s="41">
        <f>B14</f>
        <v>4.9252062517584856E-2</v>
      </c>
      <c r="D24" s="41">
        <f>-A24*B24*C24</f>
        <v>-9.1771254558750716E-3</v>
      </c>
      <c r="E24" s="12"/>
      <c r="F24" s="20"/>
      <c r="G24" s="14"/>
      <c r="H24" s="14"/>
      <c r="I24" s="14"/>
    </row>
    <row r="25" spans="1:9" ht="15.6" x14ac:dyDescent="0.3">
      <c r="A25" s="46" t="s">
        <v>16</v>
      </c>
      <c r="B25" s="46"/>
      <c r="C25" s="46"/>
      <c r="D25" s="46">
        <f>D20+D22+D24</f>
        <v>8.3590748849457192E-2</v>
      </c>
      <c r="E25" s="12"/>
      <c r="F25" s="12"/>
      <c r="G25" s="12"/>
      <c r="H25" s="12"/>
      <c r="I25" s="12"/>
    </row>
    <row r="26" spans="1:9" ht="17.399999999999999" x14ac:dyDescent="0.3">
      <c r="A26" s="46" t="s">
        <v>17</v>
      </c>
      <c r="B26" s="47">
        <f>B15</f>
        <v>0.27672056037691561</v>
      </c>
      <c r="C26" s="45">
        <f>C24</f>
        <v>4.9252062517584856E-2</v>
      </c>
      <c r="D26" s="45">
        <f>-B26*C26</f>
        <v>-1.3629058339584962E-2</v>
      </c>
      <c r="E26" s="12"/>
      <c r="F26" s="12"/>
      <c r="G26" s="21"/>
      <c r="H26" s="20"/>
      <c r="I26" s="20"/>
    </row>
    <row r="27" spans="1:9" ht="22.8" x14ac:dyDescent="0.4">
      <c r="A27" s="1"/>
      <c r="B27" s="1"/>
      <c r="C27" s="7" t="s">
        <v>18</v>
      </c>
      <c r="D27" s="48">
        <f>D25+D26</f>
        <v>6.9961690509872235E-2</v>
      </c>
      <c r="E27" s="14"/>
      <c r="F27" s="12"/>
      <c r="G27" s="12"/>
      <c r="H27" s="22"/>
      <c r="I27" s="23"/>
    </row>
    <row r="28" spans="1:9" ht="15.6" x14ac:dyDescent="0.3">
      <c r="A28" s="2" t="s">
        <v>19</v>
      </c>
      <c r="B28" t="s">
        <v>40</v>
      </c>
    </row>
    <row r="29" spans="1:9" ht="15.6" x14ac:dyDescent="0.3">
      <c r="A29" s="8" t="s">
        <v>20</v>
      </c>
      <c r="B29" s="39">
        <f>B3</f>
        <v>369648</v>
      </c>
    </row>
    <row r="30" spans="1:9" ht="15.6" x14ac:dyDescent="0.3">
      <c r="A30" s="10">
        <v>2</v>
      </c>
      <c r="B30" s="39">
        <f>B29*(1+$B$4)</f>
        <v>380737.44</v>
      </c>
    </row>
    <row r="31" spans="1:9" ht="15.6" x14ac:dyDescent="0.3">
      <c r="A31" s="1">
        <v>3</v>
      </c>
      <c r="B31" s="39">
        <f t="shared" ref="B31:B38" si="0">B30*(1+$B$4)</f>
        <v>392159.56320000003</v>
      </c>
    </row>
    <row r="32" spans="1:9" ht="15.6" x14ac:dyDescent="0.3">
      <c r="A32" s="1">
        <v>4</v>
      </c>
      <c r="B32" s="39">
        <f t="shared" si="0"/>
        <v>403924.35009600007</v>
      </c>
    </row>
    <row r="33" spans="1:2" ht="15.6" x14ac:dyDescent="0.3">
      <c r="A33" s="2">
        <v>5</v>
      </c>
      <c r="B33" s="39">
        <f t="shared" si="0"/>
        <v>416042.08059888007</v>
      </c>
    </row>
    <row r="34" spans="1:2" ht="15.6" x14ac:dyDescent="0.3">
      <c r="A34" s="2">
        <v>6</v>
      </c>
      <c r="B34" s="39">
        <f t="shared" si="0"/>
        <v>428523.34301684651</v>
      </c>
    </row>
    <row r="35" spans="1:2" ht="15.6" x14ac:dyDescent="0.3">
      <c r="A35" s="1">
        <v>7</v>
      </c>
      <c r="B35" s="39">
        <f t="shared" si="0"/>
        <v>441379.04330735194</v>
      </c>
    </row>
    <row r="36" spans="1:2" ht="15.6" x14ac:dyDescent="0.3">
      <c r="A36" s="1">
        <v>8</v>
      </c>
      <c r="B36" s="39">
        <f t="shared" si="0"/>
        <v>454620.41460657254</v>
      </c>
    </row>
    <row r="37" spans="1:2" ht="15.6" x14ac:dyDescent="0.3">
      <c r="A37" s="2">
        <v>9</v>
      </c>
      <c r="B37" s="39">
        <f t="shared" si="0"/>
        <v>468259.02704476973</v>
      </c>
    </row>
    <row r="38" spans="1:2" ht="15.6" x14ac:dyDescent="0.3">
      <c r="A38" s="1">
        <v>10</v>
      </c>
      <c r="B38" s="39">
        <f t="shared" si="0"/>
        <v>482306.79785611283</v>
      </c>
    </row>
    <row r="39" spans="1:2" ht="15.6" x14ac:dyDescent="0.3">
      <c r="A39" s="2"/>
      <c r="B39" s="9"/>
    </row>
    <row r="40" spans="1:2" ht="21" x14ac:dyDescent="0.4">
      <c r="A40" s="2" t="s">
        <v>21</v>
      </c>
      <c r="B40" s="40">
        <f>NPV($B$4,B29:B38)</f>
        <v>3588815.5339805824</v>
      </c>
    </row>
    <row r="41" spans="1:2" ht="21" x14ac:dyDescent="0.4">
      <c r="A41" s="2" t="s">
        <v>22</v>
      </c>
      <c r="B41" s="40">
        <f>-PPMT(B4,10,10,B40,0,0)</f>
        <v>408464.72151554364</v>
      </c>
    </row>
  </sheetData>
  <mergeCells count="1">
    <mergeCell ref="F17:I1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Ellwood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Miller</dc:creator>
  <cp:lastModifiedBy>Norman Miller</cp:lastModifiedBy>
  <dcterms:created xsi:type="dcterms:W3CDTF">2014-04-09T20:58:22Z</dcterms:created>
  <dcterms:modified xsi:type="dcterms:W3CDTF">2025-06-06T23:58:19Z</dcterms:modified>
</cp:coreProperties>
</file>