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eb6ff97e000b03/Desktop/"/>
    </mc:Choice>
  </mc:AlternateContent>
  <xr:revisionPtr revIDLastSave="0" documentId="8_{547F93AB-29EE-474E-B47E-2A92211E62C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ot dev cos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G21" i="2"/>
  <c r="F10" i="2"/>
  <c r="F11" i="2" s="1"/>
  <c r="E17" i="2" s="1"/>
  <c r="E10" i="2"/>
  <c r="D16" i="2" s="1"/>
  <c r="D10" i="2"/>
  <c r="D11" i="2" s="1"/>
  <c r="E15" i="2" s="1"/>
  <c r="D17" i="2" l="1"/>
  <c r="F17" i="2" s="1"/>
  <c r="G10" i="2"/>
  <c r="D15" i="2"/>
  <c r="D18" i="2" s="1"/>
  <c r="H21" i="2" s="1"/>
  <c r="E11" i="2"/>
  <c r="E16" i="2" s="1"/>
  <c r="F16" i="2" s="1"/>
  <c r="F15" i="2" l="1"/>
  <c r="G18" i="2" s="1"/>
  <c r="F37" i="2" l="1"/>
  <c r="F36" i="2"/>
  <c r="G38" i="2" s="1"/>
  <c r="H38" i="2" s="1"/>
  <c r="H18" i="2"/>
  <c r="G39" i="2" l="1"/>
  <c r="H39" i="2" s="1"/>
  <c r="F41" i="2"/>
  <c r="F42" i="2" s="1"/>
  <c r="E42" i="2" l="1"/>
  <c r="F43" i="2"/>
  <c r="G45" i="2" s="1"/>
  <c r="G46" i="2" s="1"/>
  <c r="H46" i="2" l="1"/>
  <c r="G48" i="2"/>
  <c r="H50" i="2" l="1"/>
  <c r="H49" i="2"/>
  <c r="H48" i="2"/>
</calcChain>
</file>

<file path=xl/sharedStrings.xml><?xml version="1.0" encoding="utf-8"?>
<sst xmlns="http://schemas.openxmlformats.org/spreadsheetml/2006/main" count="63" uniqueCount="58">
  <si>
    <t>Revenue</t>
  </si>
  <si>
    <t>Lots</t>
  </si>
  <si>
    <t>Total</t>
  </si>
  <si>
    <t>Expenditures</t>
  </si>
  <si>
    <t>Development Costs</t>
  </si>
  <si>
    <t>Subtotal</t>
  </si>
  <si>
    <t>Interest Calculation</t>
  </si>
  <si>
    <t>Equity</t>
  </si>
  <si>
    <t>Debt</t>
  </si>
  <si>
    <t>Rate</t>
  </si>
  <si>
    <t xml:space="preserve">                      </t>
  </si>
  <si>
    <t>Total Expenditures</t>
  </si>
  <si>
    <t>Profit</t>
  </si>
  <si>
    <t>40sf, 24ch, 22th</t>
  </si>
  <si>
    <t>52sf, 12ch</t>
  </si>
  <si>
    <t>30sf</t>
  </si>
  <si>
    <t>Mix</t>
  </si>
  <si>
    <t>Average</t>
  </si>
  <si>
    <t>Water</t>
  </si>
  <si>
    <t>Paving</t>
  </si>
  <si>
    <t>Grading</t>
  </si>
  <si>
    <t>acres @</t>
  </si>
  <si>
    <t>Duration (years)</t>
  </si>
  <si>
    <t>Land Sales Revenue</t>
  </si>
  <si>
    <t>Project Total Sales</t>
  </si>
  <si>
    <t>of total costs</t>
  </si>
  <si>
    <t>of total revenue</t>
  </si>
  <si>
    <t>Power</t>
  </si>
  <si>
    <t>Phase 1</t>
  </si>
  <si>
    <t>Phase 4</t>
  </si>
  <si>
    <t>Storm sewer</t>
  </si>
  <si>
    <t>Sanitary sewer</t>
  </si>
  <si>
    <t>Fees &amp; permits</t>
  </si>
  <si>
    <t>School fees</t>
  </si>
  <si>
    <t>Indirect land development</t>
  </si>
  <si>
    <t>Teledata/network</t>
  </si>
  <si>
    <t xml:space="preserve">          Total Development Costs</t>
  </si>
  <si>
    <t>Single family (sf)</t>
  </si>
  <si>
    <t>Carriage house (ch)</t>
  </si>
  <si>
    <t>Townhome (th)</t>
  </si>
  <si>
    <t>Off-site street improvements</t>
  </si>
  <si>
    <t>Pursuit/transaction costs</t>
  </si>
  <si>
    <t>Average balance (estimate)</t>
  </si>
  <si>
    <t>Phases 2 &amp; 3</t>
  </si>
  <si>
    <t>Per Lot</t>
  </si>
  <si>
    <t>Avg. Price/Lot</t>
  </si>
  <si>
    <t>Land Cost (</t>
  </si>
  <si>
    <t>per acre)</t>
  </si>
  <si>
    <t>of max loan)</t>
  </si>
  <si>
    <t>of sales)</t>
  </si>
  <si>
    <t>Quick and Dirty Analysis</t>
  </si>
  <si>
    <t>Phasing Worksheet</t>
  </si>
  <si>
    <t>Lot Price</t>
  </si>
  <si>
    <t># Lots</t>
  </si>
  <si>
    <t>Financing costs                                    (</t>
  </si>
  <si>
    <t xml:space="preserve">        Marketing                                    (</t>
  </si>
  <si>
    <t xml:space="preserve">        Administration &amp; contingency        (</t>
  </si>
  <si>
    <t xml:space="preserve"> Land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</si>
</sst>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theme="4"/>
      <name val="Arial"/>
      <family val="2"/>
    </font>
    <font>
      <sz val="10"/>
      <color theme="3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NumberFormat="1" applyFont="1"/>
    <xf numFmtId="164" fontId="2" fillId="0" borderId="0" xfId="1" applyNumberFormat="1" applyFont="1"/>
    <xf numFmtId="9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0" borderId="0" xfId="1" applyNumberFormat="1" applyFont="1"/>
    <xf numFmtId="164" fontId="3" fillId="0" borderId="1" xfId="1" applyNumberFormat="1" applyFont="1" applyBorder="1"/>
    <xf numFmtId="42" fontId="3" fillId="0" borderId="0" xfId="1" applyNumberFormat="1" applyFont="1"/>
    <xf numFmtId="42" fontId="2" fillId="0" borderId="0" xfId="1" applyNumberFormat="1" applyFont="1"/>
    <xf numFmtId="42" fontId="3" fillId="0" borderId="1" xfId="1" applyNumberFormat="1" applyFont="1" applyBorder="1"/>
    <xf numFmtId="42" fontId="2" fillId="0" borderId="1" xfId="1" applyNumberFormat="1" applyFont="1" applyBorder="1"/>
    <xf numFmtId="164" fontId="2" fillId="0" borderId="1" xfId="1" applyNumberFormat="1" applyFont="1" applyBorder="1"/>
    <xf numFmtId="42" fontId="7" fillId="0" borderId="0" xfId="1" applyNumberFormat="1" applyFont="1"/>
    <xf numFmtId="164" fontId="7" fillId="0" borderId="0" xfId="1" applyNumberFormat="1" applyFont="1"/>
    <xf numFmtId="164" fontId="7" fillId="0" borderId="2" xfId="1" applyNumberFormat="1" applyFont="1" applyBorder="1"/>
    <xf numFmtId="164" fontId="2" fillId="0" borderId="2" xfId="1" applyNumberFormat="1" applyFont="1" applyBorder="1"/>
    <xf numFmtId="164" fontId="2" fillId="0" borderId="2" xfId="1" applyNumberFormat="1" applyFont="1" applyBorder="1" applyAlignment="1">
      <alignment horizontal="right"/>
    </xf>
    <xf numFmtId="42" fontId="3" fillId="0" borderId="0" xfId="1" applyNumberFormat="1" applyFont="1" applyProtection="1">
      <protection locked="0"/>
    </xf>
    <xf numFmtId="42" fontId="4" fillId="0" borderId="0" xfId="1" applyNumberFormat="1" applyFont="1"/>
    <xf numFmtId="164" fontId="6" fillId="0" borderId="0" xfId="1" applyNumberFormat="1" applyFont="1" applyFill="1"/>
    <xf numFmtId="164" fontId="6" fillId="0" borderId="0" xfId="1" applyNumberFormat="1" applyFont="1"/>
    <xf numFmtId="9" fontId="6" fillId="0" borderId="0" xfId="1" applyNumberFormat="1" applyFont="1"/>
    <xf numFmtId="165" fontId="6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Fill="1"/>
    <xf numFmtId="42" fontId="7" fillId="0" borderId="0" xfId="1" applyNumberFormat="1" applyFont="1" applyFill="1"/>
    <xf numFmtId="42" fontId="4" fillId="0" borderId="0" xfId="1" quotePrefix="1" applyNumberFormat="1" applyFont="1" applyAlignment="1">
      <alignment horizontal="right"/>
    </xf>
    <xf numFmtId="165" fontId="5" fillId="0" borderId="1" xfId="1" applyNumberFormat="1" applyFont="1" applyBorder="1" applyAlignment="1">
      <alignment horizontal="left"/>
    </xf>
    <xf numFmtId="164" fontId="8" fillId="0" borderId="0" xfId="1" applyNumberFormat="1" applyFont="1" applyAlignment="1">
      <alignment horizontal="left"/>
    </xf>
    <xf numFmtId="10" fontId="3" fillId="0" borderId="0" xfId="1" applyNumberFormat="1" applyFont="1"/>
    <xf numFmtId="164" fontId="1" fillId="0" borderId="0" xfId="1" applyNumberFormat="1" applyFont="1"/>
    <xf numFmtId="164" fontId="9" fillId="0" borderId="0" xfId="1" applyNumberFormat="1" applyFont="1" applyFill="1"/>
    <xf numFmtId="164" fontId="2" fillId="2" borderId="2" xfId="1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4" fontId="2" fillId="2" borderId="0" xfId="1" applyNumberFormat="1" applyFont="1" applyFill="1"/>
    <xf numFmtId="164" fontId="3" fillId="0" borderId="0" xfId="1" applyNumberFormat="1" applyFont="1" applyFill="1"/>
    <xf numFmtId="164" fontId="1" fillId="0" borderId="0" xfId="1" applyNumberFormat="1" applyFont="1" applyFill="1"/>
    <xf numFmtId="164" fontId="10" fillId="0" borderId="0" xfId="1" applyNumberFormat="1" applyFont="1" applyFill="1"/>
    <xf numFmtId="37" fontId="9" fillId="0" borderId="0" xfId="1" applyNumberFormat="1" applyFont="1" applyFill="1"/>
    <xf numFmtId="42" fontId="2" fillId="2" borderId="0" xfId="1" applyNumberFormat="1" applyFont="1" applyFill="1"/>
    <xf numFmtId="42" fontId="3" fillId="2" borderId="0" xfId="1" applyNumberFormat="1" applyFont="1" applyFill="1"/>
    <xf numFmtId="164" fontId="1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workbookViewId="0">
      <selection activeCell="P7" sqref="P7"/>
    </sheetView>
  </sheetViews>
  <sheetFormatPr defaultColWidth="9.109375" defaultRowHeight="13.2" x14ac:dyDescent="0.25"/>
  <cols>
    <col min="1" max="1" width="11.109375" style="1" customWidth="1"/>
    <col min="2" max="2" width="10.5546875" style="1" customWidth="1"/>
    <col min="3" max="3" width="14.33203125" style="1" customWidth="1"/>
    <col min="4" max="4" width="10.33203125" style="1" customWidth="1"/>
    <col min="5" max="5" width="14.88671875" style="1" customWidth="1"/>
    <col min="6" max="6" width="16.33203125" style="1" customWidth="1"/>
    <col min="7" max="7" width="13.109375" style="1" customWidth="1"/>
    <col min="8" max="8" width="9.109375" style="1"/>
    <col min="9" max="9" width="10.33203125" style="1" customWidth="1"/>
    <col min="10" max="11" width="9.109375" style="1"/>
    <col min="12" max="12" width="11.33203125" style="1" bestFit="1" customWidth="1"/>
    <col min="13" max="13" width="9.6640625" style="1" customWidth="1"/>
    <col min="14" max="14" width="9" style="1" customWidth="1"/>
    <col min="15" max="15" width="9.109375" style="1" customWidth="1"/>
    <col min="16" max="16" width="6" style="1" customWidth="1"/>
    <col min="17" max="16384" width="9.109375" style="1"/>
  </cols>
  <sheetData>
    <row r="1" spans="1:8" x14ac:dyDescent="0.25">
      <c r="A1" s="2"/>
    </row>
    <row r="2" spans="1:8" ht="13.8" x14ac:dyDescent="0.25">
      <c r="A2" s="43" t="s">
        <v>57</v>
      </c>
    </row>
    <row r="3" spans="1:8" x14ac:dyDescent="0.25">
      <c r="A3" s="2" t="s">
        <v>50</v>
      </c>
    </row>
    <row r="4" spans="1:8" x14ac:dyDescent="0.25">
      <c r="A4" s="20"/>
    </row>
    <row r="5" spans="1:8" customFormat="1" x14ac:dyDescent="0.25"/>
    <row r="6" spans="1:8" x14ac:dyDescent="0.25">
      <c r="A6" s="32" t="s">
        <v>51</v>
      </c>
      <c r="B6" s="32"/>
      <c r="C6" s="33" t="s">
        <v>52</v>
      </c>
      <c r="D6" s="33" t="s">
        <v>28</v>
      </c>
      <c r="E6" s="33" t="s">
        <v>43</v>
      </c>
      <c r="F6" s="33" t="s">
        <v>29</v>
      </c>
      <c r="G6" s="34" t="s">
        <v>2</v>
      </c>
      <c r="H6" s="35"/>
    </row>
    <row r="7" spans="1:8" x14ac:dyDescent="0.25">
      <c r="A7" s="1" t="s">
        <v>37</v>
      </c>
      <c r="C7" s="12">
        <v>68000</v>
      </c>
      <c r="D7" s="13">
        <v>40</v>
      </c>
      <c r="E7" s="13">
        <v>52</v>
      </c>
      <c r="F7" s="13">
        <v>30</v>
      </c>
    </row>
    <row r="8" spans="1:8" x14ac:dyDescent="0.25">
      <c r="A8" s="1" t="s">
        <v>38</v>
      </c>
      <c r="C8" s="12">
        <v>45000</v>
      </c>
      <c r="D8" s="13">
        <v>24</v>
      </c>
      <c r="E8" s="13">
        <v>12</v>
      </c>
      <c r="F8" s="13">
        <v>0</v>
      </c>
    </row>
    <row r="9" spans="1:8" x14ac:dyDescent="0.25">
      <c r="A9" s="1" t="s">
        <v>39</v>
      </c>
      <c r="C9" s="12">
        <v>35000</v>
      </c>
      <c r="D9" s="14">
        <v>22</v>
      </c>
      <c r="E9" s="14">
        <v>0</v>
      </c>
      <c r="F9" s="14">
        <v>0</v>
      </c>
    </row>
    <row r="10" spans="1:8" x14ac:dyDescent="0.25">
      <c r="D10" s="1">
        <f>SUM(D7:D9)</f>
        <v>86</v>
      </c>
      <c r="E10" s="1">
        <f t="shared" ref="E10:F10" si="0">SUM(E7:E9)</f>
        <v>64</v>
      </c>
      <c r="F10" s="1">
        <f t="shared" si="0"/>
        <v>30</v>
      </c>
      <c r="G10" s="1">
        <f>SUM(D10:F10)</f>
        <v>180</v>
      </c>
    </row>
    <row r="11" spans="1:8" x14ac:dyDescent="0.25">
      <c r="A11" s="1" t="s">
        <v>17</v>
      </c>
      <c r="D11" s="8">
        <f>(D7*$C$7+D8*$C$8+D9*$C$9)/D10</f>
        <v>53139.534883720931</v>
      </c>
      <c r="E11" s="8">
        <f>(E7*$C$7+E8*$C$8+E9*$C$9)/E10</f>
        <v>63687.5</v>
      </c>
      <c r="F11" s="8">
        <f>(F7*$C$7+F8*$C$8+F9*$C$9)/F10</f>
        <v>68000</v>
      </c>
    </row>
    <row r="13" spans="1:8" x14ac:dyDescent="0.25">
      <c r="A13" s="36" t="s">
        <v>23</v>
      </c>
      <c r="B13" s="35"/>
      <c r="C13" s="35"/>
      <c r="D13" s="35"/>
      <c r="E13" s="35"/>
      <c r="F13" s="35"/>
      <c r="G13" s="35"/>
      <c r="H13" s="35"/>
    </row>
    <row r="14" spans="1:8" x14ac:dyDescent="0.25">
      <c r="A14" s="15" t="s">
        <v>1</v>
      </c>
      <c r="B14" s="15"/>
      <c r="C14" s="16" t="s">
        <v>16</v>
      </c>
      <c r="D14" s="16" t="s">
        <v>53</v>
      </c>
      <c r="E14" s="16" t="s">
        <v>45</v>
      </c>
      <c r="F14" s="16" t="s">
        <v>0</v>
      </c>
      <c r="G14" s="16" t="s">
        <v>2</v>
      </c>
      <c r="H14" s="16" t="s">
        <v>44</v>
      </c>
    </row>
    <row r="15" spans="1:8" x14ac:dyDescent="0.25">
      <c r="A15" s="30" t="s">
        <v>28</v>
      </c>
      <c r="C15" s="1" t="s">
        <v>13</v>
      </c>
      <c r="D15" s="1">
        <f>D10</f>
        <v>86</v>
      </c>
      <c r="E15" s="17">
        <f>D11</f>
        <v>53139.534883720931</v>
      </c>
      <c r="F15" s="7">
        <f>E15*D15</f>
        <v>4570000</v>
      </c>
      <c r="G15" s="7"/>
      <c r="H15" s="7"/>
    </row>
    <row r="16" spans="1:8" x14ac:dyDescent="0.25">
      <c r="A16" s="30" t="s">
        <v>43</v>
      </c>
      <c r="C16" s="1" t="s">
        <v>14</v>
      </c>
      <c r="D16" s="1">
        <f>E10</f>
        <v>64</v>
      </c>
      <c r="E16" s="17">
        <f>E11</f>
        <v>63687.5</v>
      </c>
      <c r="F16" s="7">
        <f>E16*D16</f>
        <v>4076000</v>
      </c>
      <c r="G16" s="7"/>
      <c r="H16" s="7"/>
    </row>
    <row r="17" spans="1:15" x14ac:dyDescent="0.25">
      <c r="A17" s="30" t="s">
        <v>29</v>
      </c>
      <c r="C17" s="1" t="s">
        <v>15</v>
      </c>
      <c r="D17" s="1">
        <f>F10</f>
        <v>30</v>
      </c>
      <c r="E17" s="17">
        <f>F11</f>
        <v>68000</v>
      </c>
      <c r="F17" s="7">
        <f>E17*D17</f>
        <v>2040000</v>
      </c>
      <c r="G17" s="7"/>
      <c r="H17" s="7"/>
    </row>
    <row r="18" spans="1:15" x14ac:dyDescent="0.25">
      <c r="A18" s="11" t="s">
        <v>24</v>
      </c>
      <c r="C18" s="6"/>
      <c r="D18" s="11">
        <f>SUM(D15:D17)</f>
        <v>180</v>
      </c>
      <c r="E18" s="9"/>
      <c r="F18" s="9"/>
      <c r="G18" s="10">
        <f>SUM(F15:F17)</f>
        <v>10686000</v>
      </c>
      <c r="H18" s="10">
        <f>G18/$D$18</f>
        <v>59366.666666666664</v>
      </c>
    </row>
    <row r="20" spans="1:15" x14ac:dyDescent="0.25">
      <c r="A20" s="36" t="s">
        <v>3</v>
      </c>
      <c r="B20" s="35"/>
      <c r="C20" s="35"/>
      <c r="D20" s="35"/>
      <c r="E20" s="35"/>
      <c r="F20" s="35"/>
      <c r="G20" s="35"/>
      <c r="H20" s="35"/>
    </row>
    <row r="21" spans="1:15" x14ac:dyDescent="0.25">
      <c r="A21" s="2" t="s">
        <v>46</v>
      </c>
      <c r="B21" s="19">
        <v>87</v>
      </c>
      <c r="C21" s="1" t="s">
        <v>21</v>
      </c>
      <c r="D21" s="20">
        <v>26000</v>
      </c>
      <c r="E21" s="30" t="s">
        <v>47</v>
      </c>
      <c r="G21" s="8">
        <f>B21*D21</f>
        <v>2262000</v>
      </c>
      <c r="H21" s="7">
        <f>G21/$D$18</f>
        <v>12566.666666666666</v>
      </c>
      <c r="I21" s="31"/>
      <c r="J21" s="37"/>
      <c r="K21" s="37"/>
      <c r="L21" s="37"/>
      <c r="M21" s="37"/>
      <c r="N21" s="37"/>
      <c r="O21" s="37"/>
    </row>
    <row r="22" spans="1:15" x14ac:dyDescent="0.25">
      <c r="A22" s="2" t="s">
        <v>4</v>
      </c>
      <c r="G22" s="7"/>
      <c r="H22" s="7"/>
      <c r="I22" s="38"/>
      <c r="J22" s="37"/>
      <c r="K22" s="37"/>
      <c r="L22" s="37"/>
      <c r="M22" s="37"/>
      <c r="N22" s="37"/>
    </row>
    <row r="23" spans="1:15" x14ac:dyDescent="0.25">
      <c r="A23" s="1" t="s">
        <v>20</v>
      </c>
      <c r="F23" s="12">
        <v>210000</v>
      </c>
      <c r="G23" s="7"/>
      <c r="H23" s="7"/>
      <c r="I23" s="37"/>
      <c r="J23" s="37"/>
      <c r="K23" s="37"/>
      <c r="L23" s="37"/>
      <c r="M23" s="37"/>
      <c r="N23" s="37"/>
    </row>
    <row r="24" spans="1:15" x14ac:dyDescent="0.25">
      <c r="A24" s="1" t="s">
        <v>19</v>
      </c>
      <c r="F24" s="12">
        <v>600000</v>
      </c>
      <c r="G24" s="7"/>
      <c r="H24" s="7"/>
      <c r="I24" s="37"/>
      <c r="J24" s="37"/>
      <c r="K24" s="37"/>
      <c r="L24" s="37"/>
      <c r="M24" s="37"/>
      <c r="N24" s="37"/>
    </row>
    <row r="25" spans="1:15" x14ac:dyDescent="0.25">
      <c r="A25" s="1" t="s">
        <v>30</v>
      </c>
      <c r="F25" s="12">
        <v>250000</v>
      </c>
      <c r="G25" s="7"/>
      <c r="H25" s="7"/>
      <c r="I25" s="37"/>
      <c r="J25" s="37"/>
      <c r="K25" s="37"/>
      <c r="L25" s="37"/>
      <c r="M25" s="37"/>
      <c r="N25" s="37"/>
    </row>
    <row r="26" spans="1:15" x14ac:dyDescent="0.25">
      <c r="A26" s="1" t="s">
        <v>18</v>
      </c>
      <c r="F26" s="12">
        <v>200000</v>
      </c>
      <c r="G26" s="7"/>
      <c r="H26" s="7"/>
      <c r="I26" s="37"/>
      <c r="J26" s="37"/>
      <c r="K26" s="37"/>
      <c r="L26" s="37"/>
      <c r="M26" s="37"/>
      <c r="N26" s="37"/>
    </row>
    <row r="27" spans="1:15" x14ac:dyDescent="0.25">
      <c r="A27" s="1" t="s">
        <v>31</v>
      </c>
      <c r="F27" s="12">
        <v>180000</v>
      </c>
      <c r="G27" s="7"/>
      <c r="H27" s="7"/>
      <c r="I27" s="37"/>
      <c r="J27" s="37"/>
      <c r="K27" s="37"/>
      <c r="L27" s="37"/>
      <c r="M27" s="37"/>
      <c r="N27" s="37"/>
    </row>
    <row r="28" spans="1:15" x14ac:dyDescent="0.25">
      <c r="A28" s="1" t="s">
        <v>27</v>
      </c>
      <c r="F28" s="12">
        <v>85000</v>
      </c>
      <c r="G28" s="7"/>
      <c r="H28" s="7"/>
      <c r="I28" s="37"/>
      <c r="J28" s="37"/>
      <c r="K28" s="37"/>
      <c r="L28" s="37"/>
      <c r="M28" s="37"/>
      <c r="N28" s="37"/>
    </row>
    <row r="29" spans="1:15" x14ac:dyDescent="0.25">
      <c r="A29" s="1" t="s">
        <v>35</v>
      </c>
      <c r="F29" s="12">
        <v>160000</v>
      </c>
      <c r="G29" s="7"/>
      <c r="H29" s="7"/>
      <c r="I29" s="37"/>
      <c r="J29" s="37"/>
      <c r="K29" s="37"/>
      <c r="L29" s="37"/>
      <c r="M29" s="37"/>
      <c r="N29" s="37"/>
    </row>
    <row r="30" spans="1:15" x14ac:dyDescent="0.25">
      <c r="A30" s="1" t="s">
        <v>40</v>
      </c>
      <c r="F30" s="12">
        <v>506031</v>
      </c>
      <c r="G30" s="7"/>
      <c r="H30" s="7"/>
      <c r="I30" s="37"/>
      <c r="J30" s="37"/>
      <c r="K30" s="37"/>
      <c r="L30" s="37"/>
      <c r="M30" s="37"/>
      <c r="N30" s="37"/>
    </row>
    <row r="31" spans="1:15" x14ac:dyDescent="0.25">
      <c r="A31" s="1" t="s">
        <v>32</v>
      </c>
      <c r="F31" s="12">
        <v>800000</v>
      </c>
      <c r="G31" s="7"/>
      <c r="H31" s="7"/>
      <c r="I31" s="37"/>
      <c r="J31" s="37"/>
      <c r="K31" s="37"/>
      <c r="L31" s="37"/>
      <c r="M31" s="37"/>
      <c r="N31" s="37"/>
    </row>
    <row r="32" spans="1:15" x14ac:dyDescent="0.25">
      <c r="A32" s="1" t="s">
        <v>33</v>
      </c>
      <c r="F32" s="12">
        <v>350000</v>
      </c>
      <c r="G32" s="7"/>
      <c r="H32" s="7"/>
      <c r="I32" s="37"/>
      <c r="J32" s="37"/>
      <c r="K32" s="37"/>
      <c r="L32" s="37"/>
      <c r="M32" s="37"/>
      <c r="N32" s="37"/>
    </row>
    <row r="33" spans="1:14" x14ac:dyDescent="0.25">
      <c r="A33" s="1" t="s">
        <v>34</v>
      </c>
      <c r="F33" s="12">
        <v>300000</v>
      </c>
      <c r="G33" s="7"/>
      <c r="H33" s="7"/>
      <c r="I33" s="37"/>
      <c r="J33" s="37"/>
      <c r="K33" s="37"/>
      <c r="L33" s="37"/>
      <c r="M33" s="37"/>
      <c r="N33" s="37"/>
    </row>
    <row r="34" spans="1:14" x14ac:dyDescent="0.25">
      <c r="A34" s="30" t="s">
        <v>54</v>
      </c>
      <c r="D34" s="22">
        <v>0.02</v>
      </c>
      <c r="E34" s="30" t="s">
        <v>48</v>
      </c>
      <c r="F34" s="12">
        <f>D34*3690746</f>
        <v>73814.92</v>
      </c>
      <c r="G34" s="7"/>
      <c r="H34" s="7"/>
      <c r="I34" s="31"/>
      <c r="J34" s="31"/>
      <c r="K34" s="31"/>
      <c r="L34" s="31"/>
      <c r="M34" s="37"/>
      <c r="N34" s="37"/>
    </row>
    <row r="35" spans="1:14" x14ac:dyDescent="0.25">
      <c r="A35" s="1" t="s">
        <v>41</v>
      </c>
      <c r="D35" s="22"/>
      <c r="F35" s="25">
        <v>156075</v>
      </c>
      <c r="G35" s="7"/>
      <c r="H35" s="7"/>
      <c r="I35" s="31"/>
      <c r="J35" s="31"/>
      <c r="K35" s="31"/>
      <c r="L35" s="31"/>
      <c r="M35" s="37"/>
      <c r="N35" s="37"/>
    </row>
    <row r="36" spans="1:14" x14ac:dyDescent="0.25">
      <c r="A36" s="30" t="s">
        <v>55</v>
      </c>
      <c r="D36" s="24">
        <v>0.06</v>
      </c>
      <c r="E36" s="30" t="s">
        <v>49</v>
      </c>
      <c r="F36" s="7">
        <f>G18*D36</f>
        <v>641160</v>
      </c>
      <c r="G36" s="7"/>
      <c r="H36" s="7"/>
      <c r="I36" s="31"/>
      <c r="J36" s="39"/>
      <c r="K36" s="40"/>
      <c r="L36" s="31"/>
      <c r="M36" s="37"/>
      <c r="N36" s="37"/>
    </row>
    <row r="37" spans="1:14" x14ac:dyDescent="0.25">
      <c r="A37" s="30" t="s">
        <v>56</v>
      </c>
      <c r="D37" s="22">
        <v>0.06</v>
      </c>
      <c r="E37" s="30" t="s">
        <v>49</v>
      </c>
      <c r="F37" s="18">
        <f>G18*D37</f>
        <v>641160</v>
      </c>
      <c r="G37" s="7"/>
      <c r="H37" s="7"/>
      <c r="I37" s="31"/>
      <c r="J37" s="31"/>
      <c r="K37" s="31"/>
      <c r="L37" s="31"/>
      <c r="M37" s="37"/>
      <c r="N37" s="37"/>
    </row>
    <row r="38" spans="1:14" x14ac:dyDescent="0.25">
      <c r="A38" s="1" t="s">
        <v>36</v>
      </c>
      <c r="D38" s="3"/>
      <c r="G38" s="18">
        <f>SUM(F23:F37)</f>
        <v>5153240.92</v>
      </c>
      <c r="H38" s="18">
        <f>G38/$D$18</f>
        <v>28629.116222222223</v>
      </c>
      <c r="I38" s="37"/>
      <c r="J38" s="37"/>
      <c r="K38" s="37"/>
      <c r="L38" s="37"/>
      <c r="M38" s="37"/>
      <c r="N38" s="37"/>
    </row>
    <row r="39" spans="1:14" x14ac:dyDescent="0.25">
      <c r="A39" s="36" t="s">
        <v>5</v>
      </c>
      <c r="B39" s="35"/>
      <c r="C39" s="35"/>
      <c r="D39" s="35"/>
      <c r="E39" s="35"/>
      <c r="F39" s="35"/>
      <c r="G39" s="41">
        <f>G21+G38</f>
        <v>7415240.9199999999</v>
      </c>
      <c r="H39" s="42">
        <f>G39/$D$18</f>
        <v>41195.782888888891</v>
      </c>
    </row>
    <row r="40" spans="1:14" x14ac:dyDescent="0.25">
      <c r="A40" s="1" t="s">
        <v>6</v>
      </c>
    </row>
    <row r="41" spans="1:14" x14ac:dyDescent="0.25">
      <c r="A41" s="1" t="s">
        <v>7</v>
      </c>
      <c r="D41" s="4"/>
      <c r="E41" s="22">
        <v>0.5</v>
      </c>
      <c r="F41" s="7">
        <f>E41*$G$39</f>
        <v>3707620.46</v>
      </c>
    </row>
    <row r="42" spans="1:14" x14ac:dyDescent="0.25">
      <c r="A42" s="1" t="s">
        <v>8</v>
      </c>
      <c r="D42" s="4"/>
      <c r="E42" s="5">
        <f>F42/G39</f>
        <v>0.5</v>
      </c>
      <c r="F42" s="7">
        <f>G39-F41</f>
        <v>3707620.46</v>
      </c>
    </row>
    <row r="43" spans="1:14" x14ac:dyDescent="0.25">
      <c r="A43" s="1" t="s">
        <v>42</v>
      </c>
      <c r="E43" s="21">
        <v>0.5</v>
      </c>
      <c r="F43" s="7">
        <f>F42*E43</f>
        <v>1853810.23</v>
      </c>
    </row>
    <row r="44" spans="1:14" x14ac:dyDescent="0.25">
      <c r="A44" s="1" t="s">
        <v>22</v>
      </c>
      <c r="E44" s="23">
        <v>3</v>
      </c>
      <c r="F44" s="7"/>
    </row>
    <row r="45" spans="1:14" x14ac:dyDescent="0.25">
      <c r="A45" s="1" t="s">
        <v>9</v>
      </c>
      <c r="E45" s="22">
        <v>7.4999999999999997E-2</v>
      </c>
      <c r="F45" s="7"/>
      <c r="G45" s="18">
        <f>F43*E44*E45</f>
        <v>417107.30174999993</v>
      </c>
      <c r="H45" s="26" t="s">
        <v>10</v>
      </c>
    </row>
    <row r="46" spans="1:14" x14ac:dyDescent="0.25">
      <c r="A46" s="2" t="s">
        <v>11</v>
      </c>
      <c r="G46" s="8">
        <f>G45+G39</f>
        <v>7832348.2217499996</v>
      </c>
      <c r="H46" s="7">
        <f>G46/$D$18</f>
        <v>43513.045676388887</v>
      </c>
    </row>
    <row r="47" spans="1:14" x14ac:dyDescent="0.25">
      <c r="A47" s="36" t="s">
        <v>12</v>
      </c>
      <c r="B47" s="35"/>
      <c r="C47" s="35"/>
      <c r="D47" s="35"/>
      <c r="E47" s="35"/>
      <c r="F47" s="35"/>
      <c r="G47" s="42"/>
      <c r="H47" s="42"/>
    </row>
    <row r="48" spans="1:14" x14ac:dyDescent="0.25">
      <c r="A48" s="11"/>
      <c r="B48" s="6"/>
      <c r="C48" s="6"/>
      <c r="D48" s="6"/>
      <c r="E48" s="6"/>
      <c r="F48" s="6"/>
      <c r="G48" s="10">
        <f>G18-G46</f>
        <v>2853651.7782500004</v>
      </c>
      <c r="H48" s="9">
        <f>G48/$D$18</f>
        <v>15853.620990277781</v>
      </c>
      <c r="I48" s="27"/>
      <c r="J48" s="27"/>
    </row>
    <row r="49" spans="1:9" x14ac:dyDescent="0.25">
      <c r="H49" s="5">
        <f>G48/G39</f>
        <v>0.38483601666309725</v>
      </c>
      <c r="I49" s="28" t="s">
        <v>25</v>
      </c>
    </row>
    <row r="50" spans="1:9" x14ac:dyDescent="0.25">
      <c r="H50" s="5">
        <f>G48/G18</f>
        <v>0.26704583363746964</v>
      </c>
      <c r="I50" s="28" t="s">
        <v>26</v>
      </c>
    </row>
    <row r="52" spans="1:9" x14ac:dyDescent="0.25">
      <c r="A52" s="30"/>
    </row>
    <row r="57" spans="1:9" x14ac:dyDescent="0.25">
      <c r="F57" s="29"/>
    </row>
    <row r="73" spans="6:6" x14ac:dyDescent="0.25">
      <c r="F73" s="7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dev costs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rpeiser</dc:creator>
  <cp:lastModifiedBy>Norman Miller</cp:lastModifiedBy>
  <dcterms:created xsi:type="dcterms:W3CDTF">2003-02-07T21:59:03Z</dcterms:created>
  <dcterms:modified xsi:type="dcterms:W3CDTF">2025-09-25T21:21:58Z</dcterms:modified>
</cp:coreProperties>
</file>