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urrent state" sheetId="1" state="visible" r:id="rId1"/>
    <sheet xmlns:r="http://schemas.openxmlformats.org/officeDocument/2006/relationships" name="2 Funding round" sheetId="2" state="visible" r:id="rId2"/>
    <sheet xmlns:r="http://schemas.openxmlformats.org/officeDocument/2006/relationships" name="3 Exit scenari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#,##0 &quot;€&quot;"/>
    <numFmt numFmtId="167" formatCode="0.0%"/>
    <numFmt numFmtId="168" formatCode="#,##0.0"/>
    <numFmt numFmtId="169" formatCode="#,##0.00 &quot;€&quot;"/>
    <numFmt numFmtId="170" formatCode="0.0&quot;x&quot;"/>
  </numFmts>
  <fonts count="8">
    <font>
      <name val="Calibri"/>
      <family val="2"/>
      <color theme="1"/>
      <sz val="11"/>
      <scheme val="minor"/>
    </font>
    <font>
      <name val="Calibri"/>
      <b val="1"/>
      <color rgb="000E253D"/>
      <sz val="16"/>
    </font>
    <font>
      <name val="Calibri"/>
      <i val="1"/>
      <color rgb="005B6B7C"/>
      <sz val="10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0E253D"/>
      <sz val="11"/>
    </font>
    <font>
      <name val="Calibri"/>
      <b val="1"/>
      <sz val="11"/>
    </font>
    <font>
      <name val="Calibri"/>
      <color rgb="005B6B7C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E253D"/>
      </patternFill>
    </fill>
    <fill>
      <patternFill patternType="solid">
        <fgColor rgb="00F2F6F7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165" fontId="3" fillId="2" borderId="1" pivotButton="0" quotePrefix="0" xfId="0"/>
    <xf numFmtId="166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3" fillId="0" borderId="0" pivotButton="0" quotePrefix="0" xfId="0"/>
    <xf numFmtId="0" fontId="5" fillId="0" borderId="1" pivotButton="0" quotePrefix="0" xfId="0"/>
    <xf numFmtId="166" fontId="6" fillId="0" borderId="1" pivotButton="0" quotePrefix="0" xfId="0"/>
    <xf numFmtId="0" fontId="0" fillId="0" borderId="1" pivotButton="0" quotePrefix="0" xfId="0"/>
    <xf numFmtId="167" fontId="6" fillId="0" borderId="1" pivotButton="0" quotePrefix="0" xfId="0"/>
    <xf numFmtId="0" fontId="5" fillId="4" borderId="0" pivotButton="0" quotePrefix="0" xfId="0"/>
    <xf numFmtId="0" fontId="0" fillId="4" borderId="0" pivotButton="0" quotePrefix="0" xfId="0"/>
    <xf numFmtId="0" fontId="6" fillId="0" borderId="1" applyAlignment="1" pivotButton="0" quotePrefix="0" xfId="0">
      <alignment horizontal="center"/>
    </xf>
    <xf numFmtId="0" fontId="7" fillId="0" borderId="0" pivotButton="0" quotePrefix="0" xfId="0"/>
    <xf numFmtId="166" fontId="3" fillId="0" borderId="0" pivotButton="0" quotePrefix="0" xfId="0"/>
    <xf numFmtId="10" fontId="3" fillId="0" borderId="0" pivotButton="0" quotePrefix="0" xfId="0"/>
    <xf numFmtId="167" fontId="3" fillId="2" borderId="1" pivotButton="0" quotePrefix="0" xfId="0"/>
    <xf numFmtId="168" fontId="3" fillId="0" borderId="0" pivotButton="0" quotePrefix="0" xfId="0"/>
    <xf numFmtId="169" fontId="3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70" fontId="3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166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6EFD8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16" customWidth="1" min="4" max="4"/>
    <col width="12" customWidth="1" min="5" max="5"/>
  </cols>
  <sheetData>
    <row r="1">
      <c r="A1" s="1" t="inlineStr">
        <is>
          <t>Cap table for a German GmbH</t>
        </is>
      </c>
    </row>
    <row r="2">
      <c r="A2" s="2" t="inlineStr">
        <is>
          <t>Sheet 1 of 3: current state. Yellow cells are inputs, everything else is calculated.</t>
        </is>
      </c>
    </row>
    <row r="4">
      <c r="A4" s="3" t="inlineStr">
        <is>
          <t>Company</t>
        </is>
      </c>
      <c r="B4" s="4" t="inlineStr">
        <is>
          <t>Example GmbH</t>
        </is>
      </c>
    </row>
    <row r="5">
      <c r="A5" s="3" t="inlineStr">
        <is>
          <t>As of</t>
        </is>
      </c>
      <c r="B5" s="5" t="n">
        <v>46288</v>
      </c>
    </row>
    <row r="6">
      <c r="A6" s="3" t="inlineStr">
        <is>
          <t>Share capital (euros)</t>
        </is>
      </c>
      <c r="B6" s="6" t="n">
        <v>25000</v>
      </c>
    </row>
    <row r="8">
      <c r="A8" s="7" t="inlineStr">
        <is>
          <t>Shareholder</t>
        </is>
      </c>
      <c r="B8" s="7" t="inlineStr">
        <is>
          <t>Nominal amount (euros)</t>
        </is>
      </c>
      <c r="C8" s="7" t="inlineStr">
        <is>
          <t>Share class</t>
        </is>
      </c>
      <c r="D8" s="7" t="inlineStr">
        <is>
          <t>Acquired on</t>
        </is>
      </c>
      <c r="E8" s="7" t="inlineStr">
        <is>
          <t>Share</t>
        </is>
      </c>
    </row>
    <row r="9">
      <c r="A9" s="4" t="inlineStr">
        <is>
          <t>Anna Example</t>
        </is>
      </c>
      <c r="B9" s="6" t="n">
        <v>10000</v>
      </c>
      <c r="C9" s="4" t="inlineStr">
        <is>
          <t>Common shares</t>
        </is>
      </c>
      <c r="D9" s="5" t="n">
        <v>44986</v>
      </c>
      <c r="E9" s="8">
        <f>IF(OR($B$15=0,B9=""),"",B9/$B$15)</f>
        <v/>
      </c>
    </row>
    <row r="10">
      <c r="A10" s="4" t="inlineStr">
        <is>
          <t>Ben Example</t>
        </is>
      </c>
      <c r="B10" s="6" t="n">
        <v>8000</v>
      </c>
      <c r="C10" s="4" t="inlineStr">
        <is>
          <t>Common shares</t>
        </is>
      </c>
      <c r="D10" s="5" t="n">
        <v>44986</v>
      </c>
      <c r="E10" s="8">
        <f>IF(OR($B$15=0,B10=""),"",B10/$B$15)</f>
        <v/>
      </c>
    </row>
    <row r="11">
      <c r="A11" s="4" t="inlineStr">
        <is>
          <t>Clara Example</t>
        </is>
      </c>
      <c r="B11" s="6" t="n">
        <v>7000</v>
      </c>
      <c r="C11" s="4" t="inlineStr">
        <is>
          <t>Common shares</t>
        </is>
      </c>
      <c r="D11" s="5" t="n">
        <v>44986</v>
      </c>
      <c r="E11" s="8">
        <f>IF(OR($B$15=0,B11=""),"",B11/$B$15)</f>
        <v/>
      </c>
    </row>
    <row r="12">
      <c r="A12" s="4" t="inlineStr">
        <is>
          <t>Option pool (existing)</t>
        </is>
      </c>
      <c r="B12" s="6" t="n">
        <v>0</v>
      </c>
      <c r="C12" s="4" t="inlineStr">
        <is>
          <t>virtual (VSOP)</t>
        </is>
      </c>
      <c r="D12" s="5" t="n"/>
      <c r="E12" s="8">
        <f>IF(OR($B$15=0,B12=""),"",B12/$B$15)</f>
        <v/>
      </c>
    </row>
    <row r="13">
      <c r="A13" s="4" t="n"/>
      <c r="B13" s="6" t="n"/>
      <c r="C13" s="4" t="n"/>
      <c r="D13" s="5" t="n"/>
      <c r="E13" s="8">
        <f>IF(OR($B$15=0,B13=""),"",B13/$B$15)</f>
        <v/>
      </c>
    </row>
    <row r="14">
      <c r="A14" s="4" t="n"/>
      <c r="B14" s="6" t="n"/>
      <c r="C14" s="4" t="n"/>
      <c r="D14" s="5" t="n"/>
      <c r="E14" s="8">
        <f>IF(OR($B$15=0,B14=""),"",B14/$B$15)</f>
        <v/>
      </c>
    </row>
    <row r="15">
      <c r="A15" s="9" t="inlineStr">
        <is>
          <t>Total</t>
        </is>
      </c>
      <c r="B15" s="10">
        <f>SUM(B9:B14)</f>
        <v/>
      </c>
      <c r="C15" s="11" t="n"/>
      <c r="D15" s="11" t="n"/>
      <c r="E15" s="12">
        <f>SUM(E9:E14)</f>
        <v/>
      </c>
    </row>
    <row r="17">
      <c r="A17" s="13" t="inlineStr">
        <is>
          <t>Checks</t>
        </is>
      </c>
      <c r="B17" s="14" t="n"/>
      <c r="C17" s="14" t="n"/>
      <c r="D17" s="14" t="n"/>
    </row>
    <row r="18">
      <c r="A18" s="3" t="inlineStr">
        <is>
          <t>Sum of nominal amounts equals the share capital</t>
        </is>
      </c>
      <c r="B18" s="15">
        <f>IF(B15=B6,"OK","ERROR")</f>
        <v/>
      </c>
      <c r="C18" s="16" t="inlineStr">
        <is>
          <t>Deviation</t>
        </is>
      </c>
      <c r="D18" s="17">
        <f>B15-B6</f>
        <v/>
      </c>
    </row>
    <row r="19">
      <c r="A19" s="3" t="inlineStr">
        <is>
          <t>All nominal amounts are whole euros (section 5 (2) GmbHG)</t>
        </is>
      </c>
      <c r="B19" s="15">
        <f>IF(SUMPRODUCT(--(B9:B14&lt;&gt;INT(B9:B14)))=0,"OK","ERROR")</f>
        <v/>
      </c>
    </row>
    <row r="20">
      <c r="A20" s="3" t="inlineStr">
        <is>
          <t>Shares add up to 100 percent</t>
        </is>
      </c>
      <c r="B20" s="15">
        <f>IF(ROUND(E15,6)=1,"OK","ERROR")</f>
        <v/>
      </c>
      <c r="C20" s="16" t="inlineStr">
        <is>
          <t>Deviation</t>
        </is>
      </c>
      <c r="D20" s="18">
        <f>E15-1</f>
        <v/>
      </c>
    </row>
    <row r="22">
      <c r="A22" s="16" t="inlineStr">
        <is>
          <t>In a GmbH the nominal amount is the hard figure, not the percentage. The percentage is always derived from it.</t>
        </is>
      </c>
    </row>
    <row r="24">
      <c r="A24" s="16" t="inlineStr">
        <is>
          <t>Cells with a yellow background are inputs. Roemer Capital, September 2026. No warranty, does not replace legal or tax advice.</t>
        </is>
      </c>
    </row>
  </sheetData>
  <conditionalFormatting sqref="B18">
    <cfRule type="expression" priority="1" dxfId="0">
      <formula>B18="OK"</formula>
    </cfRule>
    <cfRule type="expression" priority="2" dxfId="1">
      <formula>AND(B18&lt;&gt;"OK",B18&lt;&gt;"")</formula>
    </cfRule>
  </conditionalFormatting>
  <conditionalFormatting sqref="B19">
    <cfRule type="expression" priority="3" dxfId="0">
      <formula>B19="OK"</formula>
    </cfRule>
    <cfRule type="expression" priority="4" dxfId="1">
      <formula>AND(B19&lt;&gt;"OK",B19&lt;&gt;"")</formula>
    </cfRule>
  </conditionalFormatting>
  <conditionalFormatting sqref="B20">
    <cfRule type="expression" priority="5" dxfId="0">
      <formula>B20="OK"</formula>
    </cfRule>
    <cfRule type="expression" priority="6" dxfId="1">
      <formula>AND(B20&lt;&gt;"OK",B20&lt;&gt;"")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16" customWidth="1" min="3" max="3"/>
    <col width="20" customWidth="1" min="4" max="4"/>
    <col width="16" customWidth="1" min="5" max="5"/>
    <col width="16" customWidth="1" min="6" max="6"/>
  </cols>
  <sheetData>
    <row r="1">
      <c r="A1" s="1" t="inlineStr">
        <is>
          <t>Funding round</t>
        </is>
      </c>
    </row>
    <row r="2">
      <c r="A2" s="2" t="inlineStr">
        <is>
          <t>Sheet 2 of 3. Enter the investment amount, the pre-money valuation and the target option pool.</t>
        </is>
      </c>
    </row>
    <row r="4">
      <c r="A4" s="13" t="inlineStr">
        <is>
          <t>Inputs</t>
        </is>
      </c>
      <c r="B4" s="14" t="n"/>
      <c r="C4" s="14" t="n"/>
      <c r="D4" s="14" t="n"/>
      <c r="E4" s="14" t="n"/>
      <c r="F4" s="14" t="n"/>
    </row>
    <row r="5">
      <c r="A5" s="3" t="inlineStr">
        <is>
          <t>Investment amount (euros)</t>
        </is>
      </c>
      <c r="B5" s="6" t="n">
        <v>2000000</v>
      </c>
    </row>
    <row r="6">
      <c r="A6" s="3" t="inlineStr">
        <is>
          <t>Pre-money valuation (euros)</t>
        </is>
      </c>
      <c r="B6" s="6" t="n">
        <v>8000000</v>
      </c>
    </row>
    <row r="7">
      <c r="A7" s="3" t="inlineStr">
        <is>
          <t>Option pool after the round (share)</t>
        </is>
      </c>
      <c r="B7" s="19" t="n">
        <v>0.1</v>
      </c>
    </row>
    <row r="9">
      <c r="A9" s="13" t="inlineStr">
        <is>
          <t>Results</t>
        </is>
      </c>
      <c r="B9" s="14" t="n"/>
      <c r="C9" s="14" t="n"/>
      <c r="D9" s="14" t="n"/>
      <c r="E9" s="14" t="n"/>
      <c r="F9" s="14" t="n"/>
    </row>
    <row r="10">
      <c r="A10" s="3" t="inlineStr">
        <is>
          <t>Post-money valuation (euros)</t>
        </is>
      </c>
      <c r="B10" s="17">
        <f>B5+B6</f>
        <v/>
      </c>
    </row>
    <row r="11">
      <c r="A11" s="3" t="inlineStr">
        <is>
          <t>Investor share</t>
        </is>
      </c>
      <c r="B11" s="8">
        <f>IF(B10=0,"",B5/B10)</f>
        <v/>
      </c>
    </row>
    <row r="12">
      <c r="A12" s="3" t="inlineStr">
        <is>
          <t>Share capital today (euros)</t>
        </is>
      </c>
      <c r="B12" s="17">
        <f>'1 Current state'!B6</f>
        <v/>
      </c>
    </row>
    <row r="13">
      <c r="A13" s="3" t="inlineStr">
        <is>
          <t>Existing option pool (nominal)</t>
        </is>
      </c>
      <c r="B13" s="17">
        <f>'1 Current state'!B12</f>
        <v/>
      </c>
    </row>
    <row r="14">
      <c r="A14" s="3" t="inlineStr">
        <is>
          <t>Existing holders without pool (nominal)</t>
        </is>
      </c>
      <c r="B14" s="17">
        <f>B12-B13</f>
        <v/>
      </c>
    </row>
    <row r="15">
      <c r="A15" s="3" t="inlineStr">
        <is>
          <t>Fully diluted basis, unrounded</t>
        </is>
      </c>
      <c r="B15" s="20">
        <f>IF((1-B11-B7)&lt;=0,"",B14/(1-B11-B7))</f>
        <v/>
      </c>
    </row>
    <row r="16">
      <c r="A16" s="3" t="inlineStr">
        <is>
          <t>Investor (nominal)</t>
        </is>
      </c>
      <c r="B16" s="17">
        <f>IF(B15="","",ROUND(B11*B15,0))</f>
        <v/>
      </c>
    </row>
    <row r="17">
      <c r="A17" s="3" t="inlineStr">
        <is>
          <t>Option pool total (nominal)</t>
        </is>
      </c>
      <c r="B17" s="17">
        <f>IF(B15="","",ROUND(B7*B15,0))</f>
        <v/>
      </c>
    </row>
    <row r="18">
      <c r="A18" s="3" t="inlineStr">
        <is>
          <t>of which newly created</t>
        </is>
      </c>
      <c r="B18" s="17">
        <f>IF(B17="","",B17-B13)</f>
        <v/>
      </c>
    </row>
    <row r="19">
      <c r="A19" s="3" t="inlineStr">
        <is>
          <t>Fully diluted basis after the round</t>
        </is>
      </c>
      <c r="B19" s="17">
        <f>IF(B16="","",B14+B16+B17)</f>
        <v/>
      </c>
    </row>
    <row r="20">
      <c r="A20" s="3" t="inlineStr">
        <is>
          <t>Price per euro of nominal (euros)</t>
        </is>
      </c>
      <c r="B20" s="21">
        <f>IF(B16=0,"",B5/B16)</f>
        <v/>
      </c>
    </row>
    <row r="21">
      <c r="A21" s="3" t="inlineStr">
        <is>
          <t>of which nominal (euros)</t>
        </is>
      </c>
      <c r="B21" s="17" t="n">
        <v>1</v>
      </c>
    </row>
    <row r="22">
      <c r="A22" s="3" t="inlineStr">
        <is>
          <t>of which premium per euro of nominal (euros)</t>
        </is>
      </c>
      <c r="B22" s="21">
        <f>IF(B20="","",B20-1)</f>
        <v/>
      </c>
    </row>
    <row r="23">
      <c r="A23" s="3" t="inlineStr">
        <is>
          <t>Total premium, capital reserve (euros)</t>
        </is>
      </c>
      <c r="B23" s="17">
        <f>IF(B16="","",B5-B16)</f>
        <v/>
      </c>
    </row>
    <row r="24">
      <c r="A24" s="3" t="inlineStr">
        <is>
          <t>Share capital after the capital increase (euros)</t>
        </is>
      </c>
      <c r="B24" s="17">
        <f>IF(B16="","",B12+B16)</f>
        <v/>
      </c>
    </row>
    <row r="25">
      <c r="A25" s="16" t="inlineStr">
        <is>
          <t>In a GmbH the option pool is usually virtual (VSOP) and does not increase the share capital. The nominal amount goes into share capital, the premium into the capital reserve.</t>
        </is>
      </c>
    </row>
    <row r="27">
      <c r="A27" s="13" t="inlineStr">
        <is>
          <t>Ownership after the round</t>
        </is>
      </c>
      <c r="B27" s="14" t="n"/>
      <c r="C27" s="14" t="n"/>
      <c r="D27" s="14" t="n"/>
      <c r="E27" s="14" t="n"/>
      <c r="F27" s="14" t="n"/>
    </row>
    <row r="28">
      <c r="A28" s="7" t="inlineStr">
        <is>
          <t>Shareholder</t>
        </is>
      </c>
      <c r="B28" s="7" t="inlineStr">
        <is>
          <t>Nominal before</t>
        </is>
      </c>
      <c r="C28" s="7" t="inlineStr">
        <is>
          <t>Share before</t>
        </is>
      </c>
      <c r="D28" s="7" t="inlineStr">
        <is>
          <t>Nominal after</t>
        </is>
      </c>
      <c r="E28" s="7" t="inlineStr">
        <is>
          <t>Share after</t>
        </is>
      </c>
      <c r="F28" s="7" t="inlineStr">
        <is>
          <t>Change</t>
        </is>
      </c>
    </row>
    <row r="29">
      <c r="A29" s="3">
        <f>IF('1 Current state'!A9="","",'1 Current state'!A9)</f>
        <v/>
      </c>
      <c r="B29" s="17">
        <f>IF('1 Current state'!A9="","",'1 Current state'!B9)</f>
        <v/>
      </c>
      <c r="C29" s="8">
        <f>IF(B29="","",IF($B$12=0,0,B29/$B$12))</f>
        <v/>
      </c>
      <c r="D29" s="17">
        <f>IF(B29="","",B29)</f>
        <v/>
      </c>
      <c r="E29" s="8">
        <f>IF(D29="","",IF($B$19="",0,D29/$B$19))</f>
        <v/>
      </c>
      <c r="F29" s="8">
        <f>IF(OR(C29="",E29=""),"",E29-C29)</f>
        <v/>
      </c>
    </row>
    <row r="30">
      <c r="A30" s="3">
        <f>IF('1 Current state'!A10="","",'1 Current state'!A10)</f>
        <v/>
      </c>
      <c r="B30" s="17">
        <f>IF('1 Current state'!A10="","",'1 Current state'!B10)</f>
        <v/>
      </c>
      <c r="C30" s="8">
        <f>IF(B30="","",IF($B$12=0,0,B30/$B$12))</f>
        <v/>
      </c>
      <c r="D30" s="17">
        <f>IF(B30="","",B30)</f>
        <v/>
      </c>
      <c r="E30" s="8">
        <f>IF(D30="","",IF($B$19="",0,D30/$B$19))</f>
        <v/>
      </c>
      <c r="F30" s="8">
        <f>IF(OR(C30="",E30=""),"",E30-C30)</f>
        <v/>
      </c>
    </row>
    <row r="31">
      <c r="A31" s="3">
        <f>IF('1 Current state'!A11="","",'1 Current state'!A11)</f>
        <v/>
      </c>
      <c r="B31" s="17">
        <f>IF('1 Current state'!A11="","",'1 Current state'!B11)</f>
        <v/>
      </c>
      <c r="C31" s="8">
        <f>IF(B31="","",IF($B$12=0,0,B31/$B$12))</f>
        <v/>
      </c>
      <c r="D31" s="17">
        <f>IF(B31="","",B31)</f>
        <v/>
      </c>
      <c r="E31" s="8">
        <f>IF(D31="","",IF($B$19="",0,D31/$B$19))</f>
        <v/>
      </c>
      <c r="F31" s="8">
        <f>IF(OR(C31="",E31=""),"",E31-C31)</f>
        <v/>
      </c>
    </row>
    <row r="32">
      <c r="A32" s="3">
        <f>IF('1 Current state'!A12="","",'1 Current state'!A12)</f>
        <v/>
      </c>
      <c r="B32" s="17">
        <f>IF('1 Current state'!A12="","",'1 Current state'!B12)</f>
        <v/>
      </c>
      <c r="C32" s="8">
        <f>IF(B32="","",IF($B$12=0,0,B32/$B$12))</f>
        <v/>
      </c>
      <c r="D32" s="17">
        <f>IF(B32="","",$B$17)</f>
        <v/>
      </c>
      <c r="E32" s="8">
        <f>IF(D32="","",IF($B$19="",0,D32/$B$19))</f>
        <v/>
      </c>
      <c r="F32" s="8">
        <f>IF(OR(C32="",E32=""),"",E32-C32)</f>
        <v/>
      </c>
    </row>
    <row r="33">
      <c r="A33" s="3">
        <f>IF('1 Current state'!A13="","",'1 Current state'!A13)</f>
        <v/>
      </c>
      <c r="B33" s="17">
        <f>IF('1 Current state'!A13="","",'1 Current state'!B13)</f>
        <v/>
      </c>
      <c r="C33" s="8">
        <f>IF(B33="","",IF($B$12=0,0,B33/$B$12))</f>
        <v/>
      </c>
      <c r="D33" s="17">
        <f>IF(B33="","",B33)</f>
        <v/>
      </c>
      <c r="E33" s="8">
        <f>IF(D33="","",IF($B$19="",0,D33/$B$19))</f>
        <v/>
      </c>
      <c r="F33" s="8">
        <f>IF(OR(C33="",E33=""),"",E33-C33)</f>
        <v/>
      </c>
    </row>
    <row r="34">
      <c r="A34" s="3">
        <f>IF('1 Current state'!A14="","",'1 Current state'!A14)</f>
        <v/>
      </c>
      <c r="B34" s="17">
        <f>IF('1 Current state'!A14="","",'1 Current state'!B14)</f>
        <v/>
      </c>
      <c r="C34" s="8">
        <f>IF(B34="","",IF($B$12=0,0,B34/$B$12))</f>
        <v/>
      </c>
      <c r="D34" s="17">
        <f>IF(B34="","",B34)</f>
        <v/>
      </c>
      <c r="E34" s="8">
        <f>IF(D34="","",IF($B$19="",0,D34/$B$19))</f>
        <v/>
      </c>
      <c r="F34" s="8">
        <f>IF(OR(C34="",E34=""),"",E34-C34)</f>
        <v/>
      </c>
    </row>
    <row r="35">
      <c r="A35" s="3">
        <f>"Investor (new)"</f>
        <v/>
      </c>
      <c r="B35" s="22" t="n">
        <v>0</v>
      </c>
      <c r="C35" s="23" t="n">
        <v>0</v>
      </c>
      <c r="D35" s="17">
        <f>IF($B$16="","",$B$16)</f>
        <v/>
      </c>
      <c r="E35" s="8">
        <f>IF(D35="","",IF($B$19="",0,D35/$B$19))</f>
        <v/>
      </c>
      <c r="F35" s="8">
        <f>IF(E35="","",E35-C35)</f>
        <v/>
      </c>
    </row>
    <row r="36">
      <c r="A36" s="9" t="inlineStr">
        <is>
          <t>Total</t>
        </is>
      </c>
      <c r="B36" s="10">
        <f>SUM(B29:B35)</f>
        <v/>
      </c>
      <c r="C36" s="12">
        <f>SUM(C29:C35)</f>
        <v/>
      </c>
      <c r="D36" s="10">
        <f>SUM(D29:D35)</f>
        <v/>
      </c>
      <c r="E36" s="12">
        <f>SUM(E29:E35)</f>
        <v/>
      </c>
      <c r="F36" s="11" t="n"/>
    </row>
    <row r="38">
      <c r="A38" s="13" t="inlineStr">
        <is>
          <t>Checks</t>
        </is>
      </c>
      <c r="B38" s="14" t="n"/>
      <c r="C38" s="14" t="n"/>
      <c r="D38" s="14" t="n"/>
    </row>
    <row r="39">
      <c r="A39" s="3" t="inlineStr">
        <is>
          <t>Shares after the round add up to 100 percent</t>
        </is>
      </c>
      <c r="B39" s="15">
        <f>IF(ROUND(E36,6)=1,"OK","ERROR")</f>
        <v/>
      </c>
      <c r="C39" s="16" t="inlineStr">
        <is>
          <t>Deviation</t>
        </is>
      </c>
      <c r="D39" s="18">
        <f>E36-1</f>
        <v/>
      </c>
    </row>
    <row r="40">
      <c r="A40" s="3" t="inlineStr">
        <is>
          <t>Nominal amounts after equal the fully diluted basis</t>
        </is>
      </c>
      <c r="B40" s="15">
        <f>IF(B19="","",IF(D36=B19,"OK","ERROR"))</f>
        <v/>
      </c>
      <c r="C40" s="16" t="inlineStr">
        <is>
          <t>Deviation</t>
        </is>
      </c>
      <c r="D40" s="17">
        <f>IF(B19="","",D36-B19)</f>
        <v/>
      </c>
    </row>
    <row r="41">
      <c r="A41" s="3" t="inlineStr">
        <is>
          <t>Investor share reached</t>
        </is>
      </c>
      <c r="B41" s="15">
        <f>IF(OR(E35="",B11=""),"",IF(ABS(E35-B11)&lt;0.001,"OK","CHECK"))</f>
        <v/>
      </c>
      <c r="C41" s="16" t="inlineStr">
        <is>
          <t>Deviation</t>
        </is>
      </c>
      <c r="D41" s="18">
        <f>IF(OR(E35="",B11=""),"",E35-B11)</f>
        <v/>
      </c>
    </row>
    <row r="42">
      <c r="A42" s="3" t="inlineStr">
        <is>
          <t>Option pool reached</t>
        </is>
      </c>
      <c r="B42" s="15">
        <f>IF(E32="","",IF(ABS(E32-B7)&lt;0.001,"OK","CHECK"))</f>
        <v/>
      </c>
      <c r="C42" s="16" t="inlineStr">
        <is>
          <t>Deviation</t>
        </is>
      </c>
      <c r="D42" s="18">
        <f>IF(E32="","",E32-B7)</f>
        <v/>
      </c>
    </row>
    <row r="44">
      <c r="A44" s="16" t="inlineStr">
        <is>
          <t>Cells with a yellow background are inputs. Roemer Capital, September 2026. No warranty, does not replace legal or tax advice.</t>
        </is>
      </c>
    </row>
  </sheetData>
  <conditionalFormatting sqref="B39">
    <cfRule type="expression" priority="1" dxfId="0">
      <formula>B39="OK"</formula>
    </cfRule>
    <cfRule type="expression" priority="2" dxfId="1">
      <formula>AND(B39&lt;&gt;"OK",B39&lt;&gt;"")</formula>
    </cfRule>
  </conditionalFormatting>
  <conditionalFormatting sqref="B40">
    <cfRule type="expression" priority="3" dxfId="0">
      <formula>B40="OK"</formula>
    </cfRule>
    <cfRule type="expression" priority="4" dxfId="1">
      <formula>AND(B40&lt;&gt;"OK",B40&lt;&gt;"")</formula>
    </cfRule>
  </conditionalFormatting>
  <conditionalFormatting sqref="B41">
    <cfRule type="expression" priority="5" dxfId="0">
      <formula>B41="OK"</formula>
    </cfRule>
    <cfRule type="expression" priority="6" dxfId="1">
      <formula>AND(B41&lt;&gt;"OK",B41&lt;&gt;"")</formula>
    </cfRule>
  </conditionalFormatting>
  <conditionalFormatting sqref="B42">
    <cfRule type="expression" priority="7" dxfId="0">
      <formula>B42="OK"</formula>
    </cfRule>
    <cfRule type="expression" priority="8" dxfId="1">
      <formula>AND(B42&lt;&gt;"OK",B42&lt;&gt;"")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24" customWidth="1" min="3" max="3"/>
    <col width="24" customWidth="1" min="4" max="4"/>
  </cols>
  <sheetData>
    <row r="1">
      <c r="A1" s="1" t="inlineStr">
        <is>
          <t>Exit scenario</t>
        </is>
      </c>
    </row>
    <row r="2">
      <c r="A2" s="2" t="inlineStr">
        <is>
          <t>Sheet 3 of 3. Enter the exit proceeds, read the distribution. Both variants of the liquidation preference are shown side by side.</t>
        </is>
      </c>
    </row>
    <row r="4">
      <c r="A4" s="13" t="inlineStr">
        <is>
          <t>Inputs</t>
        </is>
      </c>
      <c r="B4" s="14" t="n"/>
      <c r="C4" s="14" t="n"/>
      <c r="D4" s="14" t="n"/>
    </row>
    <row r="5">
      <c r="A5" s="3" t="inlineStr">
        <is>
          <t>Exit proceeds (euros)</t>
        </is>
      </c>
      <c r="B5" s="6" t="n">
        <v>30000000</v>
      </c>
    </row>
    <row r="6">
      <c r="A6" s="3" t="inlineStr">
        <is>
          <t>Liquidation preference (multiple)</t>
        </is>
      </c>
      <c r="B6" s="24" t="n">
        <v>1</v>
      </c>
    </row>
    <row r="7">
      <c r="A7" s="3" t="inlineStr">
        <is>
          <t>Preference participating</t>
        </is>
      </c>
      <c r="B7" s="4" t="inlineStr">
        <is>
          <t>no</t>
        </is>
      </c>
    </row>
    <row r="9">
      <c r="A9" s="13" t="inlineStr">
        <is>
          <t>Results</t>
        </is>
      </c>
      <c r="B9" s="14" t="n"/>
      <c r="C9" s="14" t="n"/>
      <c r="D9" s="14" t="n"/>
    </row>
    <row r="10">
      <c r="A10" s="3" t="inlineStr">
        <is>
          <t>Capital invested (euros)</t>
        </is>
      </c>
      <c r="B10" s="17">
        <f>'2 Funding round'!B5</f>
        <v/>
      </c>
    </row>
    <row r="11">
      <c r="A11" s="3" t="inlineStr">
        <is>
          <t>Preference amount (euros)</t>
        </is>
      </c>
      <c r="B11" s="17">
        <f>B6*B10</f>
        <v/>
      </c>
    </row>
    <row r="12">
      <c r="A12" s="3" t="inlineStr">
        <is>
          <t>Investor share after the round</t>
        </is>
      </c>
      <c r="B12" s="8">
        <f>IF('2 Funding round'!E35="",0,'2 Funding round'!E35)</f>
        <v/>
      </c>
    </row>
    <row r="13">
      <c r="A13" s="3" t="inlineStr">
        <is>
          <t>Investor pro rata (euros)</t>
        </is>
      </c>
      <c r="B13" s="17">
        <f>B12*B5</f>
        <v/>
      </c>
    </row>
    <row r="15">
      <c r="A15" s="13" t="inlineStr">
        <is>
          <t>Variant A: non-participating preference</t>
        </is>
      </c>
      <c r="B15" s="14" t="n"/>
      <c r="C15" s="14" t="n"/>
      <c r="D15" s="14" t="n"/>
    </row>
    <row r="16">
      <c r="A16" s="3" t="inlineStr">
        <is>
          <t>Investor receives (euros)</t>
        </is>
      </c>
      <c r="B16" s="17">
        <f>MAX(MIN(B11,B5),B13)</f>
        <v/>
      </c>
    </row>
    <row r="17">
      <c r="A17" s="3" t="inlineStr">
        <is>
          <t>Other shareholders (euros)</t>
        </is>
      </c>
      <c r="B17" s="17">
        <f>B5-B16</f>
        <v/>
      </c>
    </row>
    <row r="19">
      <c r="A19" s="13" t="inlineStr">
        <is>
          <t>Variant B: participating preference</t>
        </is>
      </c>
      <c r="B19" s="14" t="n"/>
      <c r="C19" s="14" t="n"/>
      <c r="D19" s="14" t="n"/>
    </row>
    <row r="20">
      <c r="A20" s="3" t="inlineStr">
        <is>
          <t>Investor receives (euros)</t>
        </is>
      </c>
      <c r="B20" s="17">
        <f>MIN(B5,B11+B12*MAX(B5-B11,0))</f>
        <v/>
      </c>
    </row>
    <row r="21">
      <c r="A21" s="3" t="inlineStr">
        <is>
          <t>Other shareholders (euros)</t>
        </is>
      </c>
      <c r="B21" s="17">
        <f>B5-B20</f>
        <v/>
      </c>
    </row>
    <row r="23">
      <c r="A23" s="25" t="inlineStr">
        <is>
          <t>Selected variant</t>
        </is>
      </c>
      <c r="B23" s="26">
        <f>IF(LOWER(B7)="yes","participating","non-participating")</f>
        <v/>
      </c>
    </row>
    <row r="24">
      <c r="A24" s="25" t="inlineStr">
        <is>
          <t>Investor receives (euros)</t>
        </is>
      </c>
      <c r="B24" s="27">
        <f>IF(LOWER(B7)="yes",B20,B16)</f>
        <v/>
      </c>
    </row>
    <row r="26">
      <c r="A26" s="13" t="inlineStr">
        <is>
          <t>Distribution at exit</t>
        </is>
      </c>
      <c r="B26" s="14" t="n"/>
      <c r="C26" s="14" t="n"/>
      <c r="D26" s="14" t="n"/>
    </row>
    <row r="27">
      <c r="A27" s="7" t="inlineStr">
        <is>
          <t>Shareholder</t>
        </is>
      </c>
      <c r="B27" s="7" t="inlineStr">
        <is>
          <t>Share after the round</t>
        </is>
      </c>
      <c r="C27" s="7" t="inlineStr">
        <is>
          <t>Non-participating (euros)</t>
        </is>
      </c>
      <c r="D27" s="7" t="inlineStr">
        <is>
          <t>Participating (euros)</t>
        </is>
      </c>
    </row>
    <row r="28">
      <c r="A28" s="3">
        <f>IF('2 Funding round'!A29="","",'2 Funding round'!A29)</f>
        <v/>
      </c>
      <c r="B28" s="8">
        <f>IF('2 Funding round'!E29="","",'2 Funding round'!E29)</f>
        <v/>
      </c>
      <c r="C28" s="17">
        <f>IF(B28="","",IF((1-$B$12)&lt;=0,0,$B$17*B28/(1-$B$12)))</f>
        <v/>
      </c>
      <c r="D28" s="17">
        <f>IF(B28="","",IF((1-$B$12)&lt;=0,0,$B$21*B28/(1-$B$12)))</f>
        <v/>
      </c>
    </row>
    <row r="29">
      <c r="A29" s="3">
        <f>IF('2 Funding round'!A30="","",'2 Funding round'!A30)</f>
        <v/>
      </c>
      <c r="B29" s="8">
        <f>IF('2 Funding round'!E30="","",'2 Funding round'!E30)</f>
        <v/>
      </c>
      <c r="C29" s="17">
        <f>IF(B29="","",IF((1-$B$12)&lt;=0,0,$B$17*B29/(1-$B$12)))</f>
        <v/>
      </c>
      <c r="D29" s="17">
        <f>IF(B29="","",IF((1-$B$12)&lt;=0,0,$B$21*B29/(1-$B$12)))</f>
        <v/>
      </c>
    </row>
    <row r="30">
      <c r="A30" s="3">
        <f>IF('2 Funding round'!A31="","",'2 Funding round'!A31)</f>
        <v/>
      </c>
      <c r="B30" s="8">
        <f>IF('2 Funding round'!E31="","",'2 Funding round'!E31)</f>
        <v/>
      </c>
      <c r="C30" s="17">
        <f>IF(B30="","",IF((1-$B$12)&lt;=0,0,$B$17*B30/(1-$B$12)))</f>
        <v/>
      </c>
      <c r="D30" s="17">
        <f>IF(B30="","",IF((1-$B$12)&lt;=0,0,$B$21*B30/(1-$B$12)))</f>
        <v/>
      </c>
    </row>
    <row r="31">
      <c r="A31" s="3">
        <f>IF('2 Funding round'!A32="","",'2 Funding round'!A32)</f>
        <v/>
      </c>
      <c r="B31" s="8">
        <f>IF('2 Funding round'!E32="","",'2 Funding round'!E32)</f>
        <v/>
      </c>
      <c r="C31" s="17">
        <f>IF(B31="","",IF((1-$B$12)&lt;=0,0,$B$17*B31/(1-$B$12)))</f>
        <v/>
      </c>
      <c r="D31" s="17">
        <f>IF(B31="","",IF((1-$B$12)&lt;=0,0,$B$21*B31/(1-$B$12)))</f>
        <v/>
      </c>
    </row>
    <row r="32">
      <c r="A32" s="3">
        <f>IF('2 Funding round'!A33="","",'2 Funding round'!A33)</f>
        <v/>
      </c>
      <c r="B32" s="8">
        <f>IF('2 Funding round'!E33="","",'2 Funding round'!E33)</f>
        <v/>
      </c>
      <c r="C32" s="17">
        <f>IF(B32="","",IF((1-$B$12)&lt;=0,0,$B$17*B32/(1-$B$12)))</f>
        <v/>
      </c>
      <c r="D32" s="17">
        <f>IF(B32="","",IF((1-$B$12)&lt;=0,0,$B$21*B32/(1-$B$12)))</f>
        <v/>
      </c>
    </row>
    <row r="33">
      <c r="A33" s="3">
        <f>IF('2 Funding round'!A34="","",'2 Funding round'!A34)</f>
        <v/>
      </c>
      <c r="B33" s="8">
        <f>IF('2 Funding round'!E34="","",'2 Funding round'!E34)</f>
        <v/>
      </c>
      <c r="C33" s="17">
        <f>IF(B33="","",IF((1-$B$12)&lt;=0,0,$B$17*B33/(1-$B$12)))</f>
        <v/>
      </c>
      <c r="D33" s="17">
        <f>IF(B33="","",IF((1-$B$12)&lt;=0,0,$B$21*B33/(1-$B$12)))</f>
        <v/>
      </c>
    </row>
    <row r="34">
      <c r="A34" s="3">
        <f>"Investor"</f>
        <v/>
      </c>
      <c r="B34" s="8">
        <f>$B$12</f>
        <v/>
      </c>
      <c r="C34" s="17">
        <f>$B$16</f>
        <v/>
      </c>
      <c r="D34" s="17">
        <f>$B$20</f>
        <v/>
      </c>
    </row>
    <row r="35">
      <c r="A35" s="9" t="inlineStr">
        <is>
          <t>Total</t>
        </is>
      </c>
      <c r="B35" s="12">
        <f>SUM(B28:B34)</f>
        <v/>
      </c>
      <c r="C35" s="10">
        <f>SUM(C28:C34)</f>
        <v/>
      </c>
      <c r="D35" s="10">
        <f>SUM(D28:D34)</f>
        <v/>
      </c>
    </row>
    <row r="37">
      <c r="A37" s="13" t="inlineStr">
        <is>
          <t>Checks</t>
        </is>
      </c>
      <c r="B37" s="14" t="n"/>
      <c r="C37" s="14" t="n"/>
      <c r="D37" s="14" t="n"/>
    </row>
    <row r="38">
      <c r="A38" s="3" t="inlineStr">
        <is>
          <t>Payouts add up to the exit proceeds (non-participating)</t>
        </is>
      </c>
      <c r="B38" s="15">
        <f>IF(ROUND(C35,2)=ROUND(B5,2),"OK","ERROR")</f>
        <v/>
      </c>
      <c r="C38" s="16" t="inlineStr">
        <is>
          <t>Deviation</t>
        </is>
      </c>
      <c r="D38" s="17">
        <f>C35-B5</f>
        <v/>
      </c>
    </row>
    <row r="39">
      <c r="A39" s="3" t="inlineStr">
        <is>
          <t>Payouts add up to the exit proceeds (participating)</t>
        </is>
      </c>
      <c r="B39" s="15">
        <f>IF(ROUND(D35,2)=ROUND(B5,2),"OK","ERROR")</f>
        <v/>
      </c>
      <c r="C39" s="16" t="inlineStr">
        <is>
          <t>Deviation</t>
        </is>
      </c>
      <c r="D39" s="17">
        <f>D35-B5</f>
        <v/>
      </c>
    </row>
    <row r="40">
      <c r="A40" s="3" t="inlineStr">
        <is>
          <t>Shares add up to 100 percent</t>
        </is>
      </c>
      <c r="B40" s="15">
        <f>IF(ROUND(B35,6)=1,"OK","ERROR")</f>
        <v/>
      </c>
      <c r="C40" s="16" t="inlineStr">
        <is>
          <t>Deviation</t>
        </is>
      </c>
      <c r="D40" s="18">
        <f>B35-1</f>
        <v/>
      </c>
    </row>
    <row r="42">
      <c r="A42" s="16" t="inlineStr">
        <is>
          <t>Without a preference the proceeds are split by ownership. A non-participating preference gives the investor either the money back or the pro rata share, whichever is higher. A participating preference gives both.</t>
        </is>
      </c>
    </row>
    <row r="44">
      <c r="A44" s="16" t="inlineStr">
        <is>
          <t>Cells with a yellow background are inputs. Roemer Capital, September 2026. No warranty, does not replace legal or tax advice.</t>
        </is>
      </c>
    </row>
  </sheetData>
  <conditionalFormatting sqref="B38">
    <cfRule type="expression" priority="1" dxfId="0">
      <formula>B38="OK"</formula>
    </cfRule>
    <cfRule type="expression" priority="2" dxfId="1">
      <formula>AND(B38&lt;&gt;"OK",B38&lt;&gt;"")</formula>
    </cfRule>
  </conditionalFormatting>
  <conditionalFormatting sqref="B39">
    <cfRule type="expression" priority="3" dxfId="0">
      <formula>B39="OK"</formula>
    </cfRule>
    <cfRule type="expression" priority="4" dxfId="1">
      <formula>AND(B39&lt;&gt;"OK",B39&lt;&gt;"")</formula>
    </cfRule>
  </conditionalFormatting>
  <conditionalFormatting sqref="B40">
    <cfRule type="expression" priority="5" dxfId="0">
      <formula>B40="OK"</formula>
    </cfRule>
    <cfRule type="expression" priority="6" dxfId="1">
      <formula>AND(B40&lt;&gt;"OK",B40&lt;&gt;"")</formula>
    </cfRule>
  </conditionalFormatting>
  <dataValidations count="1">
    <dataValidation sqref="B7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2026-09-23T13:07:53Z</dcterms:created>
  <dcterms:modified xmlns:dcterms="http://purl.org/dc/terms/" xmlns:xsi="http://www.w3.org/2001/XMLSchema-instance" xsi:type="dcterms:W3CDTF">2026-09-23T13:07:53Z</dcterms:modified>
</cp:coreProperties>
</file>