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izumi\Google Drive\2-Marketing\1- Inteligência Competitiva\9- Inbound Marketing\Nutrição de leads\Fluxos\FLUXO 1000 MAIORES\"/>
    </mc:Choice>
  </mc:AlternateContent>
  <bookViews>
    <workbookView xWindow="0" yWindow="0" windowWidth="20490" windowHeight="7530" activeTab="1"/>
  </bookViews>
  <sheets>
    <sheet name="Apresentação" sheetId="6" r:id="rId1"/>
    <sheet name="Custo Operacional do Veículo" sheetId="1" r:id="rId2"/>
    <sheet name="Depreciação" sheetId="2" r:id="rId3"/>
    <sheet name="Remuneração do capital" sheetId="3" r:id="rId4"/>
    <sheet name="Outras despesas fixas" sheetId="4" r:id="rId5"/>
    <sheet name="Custos variáveis" sheetId="5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11" i="2"/>
  <c r="B12" i="2"/>
  <c r="M14" i="5" l="1"/>
  <c r="M16" i="5" s="1"/>
  <c r="B22" i="1" s="1"/>
  <c r="C22" i="1" s="1"/>
  <c r="M5" i="5"/>
  <c r="L7" i="5" s="1"/>
  <c r="B21" i="1" s="1"/>
  <c r="C21" i="1" s="1"/>
  <c r="C23" i="5"/>
  <c r="B20" i="1" s="1"/>
  <c r="C20" i="1" s="1"/>
  <c r="B29" i="4"/>
  <c r="C13" i="1" s="1"/>
  <c r="B19" i="1"/>
  <c r="B16" i="5"/>
  <c r="B18" i="1"/>
  <c r="C18" i="1" s="1"/>
  <c r="C7" i="5"/>
  <c r="B9" i="3"/>
  <c r="C12" i="1"/>
  <c r="C22" i="4"/>
  <c r="E20" i="4"/>
  <c r="C11" i="1"/>
  <c r="C10" i="1"/>
  <c r="B13" i="4"/>
  <c r="B6" i="4"/>
  <c r="B24" i="1" l="1"/>
  <c r="C19" i="1"/>
  <c r="C24" i="1" s="1"/>
  <c r="L5" i="2"/>
  <c r="B13" i="2" s="1"/>
  <c r="B14" i="2" s="1"/>
  <c r="B18" i="2" s="1"/>
  <c r="B10" i="2" s="1"/>
  <c r="C8" i="1" l="1"/>
  <c r="B12" i="3"/>
  <c r="B15" i="3" s="1"/>
  <c r="B16" i="3" s="1"/>
  <c r="C9" i="1" s="1"/>
  <c r="C15" i="1" l="1"/>
  <c r="C26" i="1" l="1"/>
  <c r="D15" i="1" s="1"/>
  <c r="B15" i="1"/>
  <c r="B26" i="1" s="1"/>
  <c r="D11" i="1" l="1"/>
  <c r="D26" i="1"/>
  <c r="D20" i="1"/>
  <c r="D22" i="1"/>
  <c r="D10" i="1"/>
  <c r="D13" i="1"/>
  <c r="D18" i="1"/>
  <c r="D12" i="1"/>
  <c r="D21" i="1"/>
  <c r="D24" i="1"/>
  <c r="D19" i="1"/>
  <c r="D8" i="1"/>
  <c r="D9" i="1"/>
</calcChain>
</file>

<file path=xl/sharedStrings.xml><?xml version="1.0" encoding="utf-8"?>
<sst xmlns="http://schemas.openxmlformats.org/spreadsheetml/2006/main" count="138" uniqueCount="112">
  <si>
    <t>Valor do veículo:</t>
  </si>
  <si>
    <t>Depreciação operacional</t>
  </si>
  <si>
    <t xml:space="preserve">Pmd = </t>
  </si>
  <si>
    <t>Parcela mensal de depreciação</t>
  </si>
  <si>
    <t>N =</t>
  </si>
  <si>
    <t>Vida útil do veículo (em meses)</t>
  </si>
  <si>
    <t>VN =</t>
  </si>
  <si>
    <t>Valor do veículo novo</t>
  </si>
  <si>
    <t>VR =</t>
  </si>
  <si>
    <t>K =</t>
  </si>
  <si>
    <t>Índice de revenda do veículo (VR/VN)</t>
  </si>
  <si>
    <t>Pmd</t>
  </si>
  <si>
    <t>N</t>
  </si>
  <si>
    <t>VN</t>
  </si>
  <si>
    <t>VR</t>
  </si>
  <si>
    <t xml:space="preserve">*VR - </t>
  </si>
  <si>
    <t>Valor de revenda do veículo ao final da vida útil (para um veículo com 5 anos ou 60 meses de uso, estima-se um percentual de 20%)</t>
  </si>
  <si>
    <t>Fórmula</t>
  </si>
  <si>
    <t>K</t>
  </si>
  <si>
    <t>Custos Fixos</t>
  </si>
  <si>
    <t>Valor Mensal</t>
  </si>
  <si>
    <t>Valor Mensal/Custo Total</t>
  </si>
  <si>
    <t xml:space="preserve">Custo/KM </t>
  </si>
  <si>
    <t>Depreciação</t>
  </si>
  <si>
    <t xml:space="preserve">Quilometragem mensal rodada: </t>
  </si>
  <si>
    <t>mês</t>
  </si>
  <si>
    <t>Remuneração do Capital</t>
  </si>
  <si>
    <t>Pmr =</t>
  </si>
  <si>
    <t>Parcela mensal da remuneração do capital investido</t>
  </si>
  <si>
    <t>R =</t>
  </si>
  <si>
    <t>Coeficiente aplicável ao valor do veículo novo</t>
  </si>
  <si>
    <t>J =</t>
  </si>
  <si>
    <t>Taxa de juros anual (considerar 15% ao ano)</t>
  </si>
  <si>
    <t>n =</t>
  </si>
  <si>
    <t>Vida útil do veículo em anos</t>
  </si>
  <si>
    <t>R</t>
  </si>
  <si>
    <t>n</t>
  </si>
  <si>
    <t>J</t>
  </si>
  <si>
    <t>Pmr</t>
  </si>
  <si>
    <t>Remuneração do capital</t>
  </si>
  <si>
    <t>Licenciamento Obrigatório (LSO)</t>
  </si>
  <si>
    <t>LSO=</t>
  </si>
  <si>
    <t>valor do licenciamento/12 meses</t>
  </si>
  <si>
    <t>Seguro facultativo (SF)</t>
  </si>
  <si>
    <t xml:space="preserve">SF= </t>
  </si>
  <si>
    <t>valor anual do seguro/12 meses</t>
  </si>
  <si>
    <t>SF=</t>
  </si>
  <si>
    <t>*licenciamento e seguro obrigatório</t>
  </si>
  <si>
    <t>*valor do seguro</t>
  </si>
  <si>
    <t>Salários e Encargos de Motoristas</t>
  </si>
  <si>
    <t>Sálario do motorista=</t>
  </si>
  <si>
    <t>percentual de encargos=</t>
  </si>
  <si>
    <t>Salários e encargos=</t>
  </si>
  <si>
    <t>*média de 0,19% do valor do veículo novo</t>
  </si>
  <si>
    <t>Taxas administrativas (TA)</t>
  </si>
  <si>
    <t>TA=</t>
  </si>
  <si>
    <t>Taxa administrativa</t>
  </si>
  <si>
    <t>Sub-total</t>
  </si>
  <si>
    <t>Combustível</t>
  </si>
  <si>
    <t>média de km/l=</t>
  </si>
  <si>
    <t>Valor litro do combustível=</t>
  </si>
  <si>
    <t>Combustível=</t>
  </si>
  <si>
    <t>/km</t>
  </si>
  <si>
    <t>Pneus</t>
  </si>
  <si>
    <t>Valor do pneu</t>
  </si>
  <si>
    <t>quantidade de pneus/veículo</t>
  </si>
  <si>
    <t>durabilidade</t>
  </si>
  <si>
    <t>km</t>
  </si>
  <si>
    <t>Pneus=</t>
  </si>
  <si>
    <t>Manutenção</t>
  </si>
  <si>
    <t>*0,7% do valor do veículo novo</t>
  </si>
  <si>
    <t>manutenção=</t>
  </si>
  <si>
    <t>Lavagem</t>
  </si>
  <si>
    <t>Custo da lavagem=</t>
  </si>
  <si>
    <t xml:space="preserve">km estimada= </t>
  </si>
  <si>
    <t>Lavagem=</t>
  </si>
  <si>
    <t>Lubrificantes</t>
  </si>
  <si>
    <t>Capacidade=</t>
  </si>
  <si>
    <t>Valor do litro=</t>
  </si>
  <si>
    <t>período de troca=</t>
  </si>
  <si>
    <t>Lubrificantes=</t>
  </si>
  <si>
    <t>Total</t>
  </si>
  <si>
    <t>-</t>
  </si>
  <si>
    <t>CUSTO OPERACIONAL DO VEÍCULO (COV)</t>
  </si>
  <si>
    <t>Vida útil:</t>
  </si>
  <si>
    <t>anos</t>
  </si>
  <si>
    <t xml:space="preserve">*A tabela foi preenchida com valores médios para um caminhão, para alterar os valores de acordo com </t>
  </si>
  <si>
    <t>o tipo de veículo, basta preencher as células em amarelo.</t>
  </si>
  <si>
    <t>Salários e encargos de motorista**</t>
  </si>
  <si>
    <t xml:space="preserve"> "outras despesas fixas"</t>
  </si>
  <si>
    <t>Licenciamento e seguro obrigatório**</t>
  </si>
  <si>
    <t>Seguro facultativo**</t>
  </si>
  <si>
    <t>Custos Variáveis***</t>
  </si>
  <si>
    <t>***Para alterar os valores de referência de acordo com sua empresa e veículo, preencha as células e amarelo na planilha:</t>
  </si>
  <si>
    <t>"custos variáveis"</t>
  </si>
  <si>
    <t>**Para alterar os valores de referência de acordo com sua empresa e veículo, preencha as células em amarelo na planilha:</t>
  </si>
  <si>
    <t>Nota:</t>
  </si>
  <si>
    <t xml:space="preserve">Na tabela acima, precebe-se que quanto maior a kilometragem percorrida no período, maior será o custo total do veículo, porém o custo/km diminui,  devido aos custos fixos serem diluídos pelo Km percorrido </t>
  </si>
  <si>
    <t>O Custo Operacional do Veículo pode ser chamado também de Custo Operacional Total ou TOC (Total Cost Of Ownership).</t>
  </si>
  <si>
    <t>Programas de renovação de frota</t>
  </si>
  <si>
    <t>Decisão entre uso de frota própria ou terceira</t>
  </si>
  <si>
    <t>Escolha de veículo mais adequado (especificação técnica de veículos)</t>
  </si>
  <si>
    <t>Definição entre manutenção própria ou contratada</t>
  </si>
  <si>
    <t>Estudos de dimensionamento de frota</t>
  </si>
  <si>
    <t>Elaboração de orçamentos</t>
  </si>
  <si>
    <t>Composição de preços e tarifas</t>
  </si>
  <si>
    <t>Essa planilha foi elaborada para facilitar o cálculo do Custo Operacional do Veículo (COV), nas abas seguintes você deverá</t>
  </si>
  <si>
    <r>
      <t xml:space="preserve">Esse indicador é </t>
    </r>
    <r>
      <rPr>
        <b/>
        <sz val="11"/>
        <color theme="1"/>
        <rFont val="Calibri"/>
        <family val="2"/>
        <scheme val="minor"/>
      </rPr>
      <t>indispensável</t>
    </r>
    <r>
      <rPr>
        <sz val="11"/>
        <color theme="1"/>
        <rFont val="Calibri"/>
        <family val="2"/>
        <scheme val="minor"/>
      </rPr>
      <t xml:space="preserve"> para o gerenciamento do transporte, pois praticamente toda a decisão de mudança ou</t>
    </r>
  </si>
  <si>
    <r>
      <t xml:space="preserve">melhoria de processos, envolve a análise desse custo. Ele é </t>
    </r>
    <r>
      <rPr>
        <b/>
        <sz val="11"/>
        <color theme="1"/>
        <rFont val="Calibri"/>
        <family val="2"/>
        <scheme val="minor"/>
      </rPr>
      <t>decisivo</t>
    </r>
    <r>
      <rPr>
        <sz val="11"/>
        <color theme="1"/>
        <rFont val="Calibri"/>
        <family val="2"/>
        <scheme val="minor"/>
      </rPr>
      <t xml:space="preserve"> no </t>
    </r>
    <r>
      <rPr>
        <b/>
        <sz val="11"/>
        <color theme="1"/>
        <rFont val="Calibri"/>
        <family val="2"/>
        <scheme val="minor"/>
      </rPr>
      <t>controle</t>
    </r>
    <r>
      <rPr>
        <sz val="11"/>
        <color theme="1"/>
        <rFont val="Calibri"/>
        <family val="2"/>
        <scheme val="minor"/>
      </rPr>
      <t xml:space="preserve"> de recursos, na identificação de perdas</t>
    </r>
  </si>
  <si>
    <r>
      <t xml:space="preserve">e na </t>
    </r>
    <r>
      <rPr>
        <b/>
        <sz val="11"/>
        <color theme="1"/>
        <rFont val="Calibri"/>
        <family val="2"/>
        <scheme val="minor"/>
      </rPr>
      <t>avaliação</t>
    </r>
    <r>
      <rPr>
        <sz val="11"/>
        <color theme="1"/>
        <rFont val="Calibri"/>
        <family val="2"/>
        <scheme val="minor"/>
      </rPr>
      <t xml:space="preserve"> de melhorias na gestão de frotas.</t>
    </r>
  </si>
  <si>
    <r>
      <t xml:space="preserve">Alguns processos que </t>
    </r>
    <r>
      <rPr>
        <b/>
        <sz val="11"/>
        <color theme="1"/>
        <rFont val="Calibri"/>
        <family val="2"/>
        <scheme val="minor"/>
      </rPr>
      <t>dependem</t>
    </r>
    <r>
      <rPr>
        <sz val="11"/>
        <color theme="1"/>
        <rFont val="Calibri"/>
        <family val="2"/>
        <scheme val="minor"/>
      </rPr>
      <t xml:space="preserve"> desse indicador:</t>
    </r>
  </si>
  <si>
    <r>
      <rPr>
        <b/>
        <sz val="11"/>
        <color theme="1"/>
        <rFont val="Calibri"/>
        <family val="2"/>
        <scheme val="minor"/>
      </rPr>
      <t>preencher</t>
    </r>
    <r>
      <rPr>
        <sz val="11"/>
        <color theme="1"/>
        <rFont val="Calibri"/>
        <family val="2"/>
        <scheme val="minor"/>
      </rPr>
      <t xml:space="preserve"> as células em amarelo e o cálculo será feito automáticamente.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</si>
</sst>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0_-;\-* #,##0.000_-;_-* &quot;-&quot;??_-;_-@_-"/>
    <numFmt numFmtId="165" formatCode="_-* #,##0.0000_-;\-* #,##0.0000_-;_-* &quot;-&quot;??_-;_-@_-"/>
    <numFmt numFmtId="166" formatCode="_-* #,##0.000_-;\-* #,##0.000_-;_-* &quot;-&quot;???_-;_-@_-"/>
    <numFmt numFmtId="167" formatCode="0.000"/>
    <numFmt numFmtId="168" formatCode="&quot;R$&quot;\ #,##0.00"/>
    <numFmt numFmtId="169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5">
    <xf numFmtId="0" fontId="0" fillId="0" borderId="0" xfId="0"/>
    <xf numFmtId="3" fontId="0" fillId="0" borderId="0" xfId="0" applyNumberFormat="1"/>
    <xf numFmtId="0" fontId="3" fillId="0" borderId="0" xfId="0" applyFont="1"/>
    <xf numFmtId="2" fontId="0" fillId="0" borderId="0" xfId="0" applyNumberFormat="1"/>
    <xf numFmtId="0" fontId="0" fillId="0" borderId="0" xfId="0" applyAlignment="1">
      <alignment horizontal="left"/>
    </xf>
    <xf numFmtId="8" fontId="0" fillId="0" borderId="0" xfId="0" applyNumberFormat="1"/>
    <xf numFmtId="164" fontId="0" fillId="0" borderId="0" xfId="1" applyNumberFormat="1" applyFont="1"/>
    <xf numFmtId="165" fontId="0" fillId="0" borderId="0" xfId="1" applyNumberFormat="1" applyFont="1"/>
    <xf numFmtId="0" fontId="2" fillId="0" borderId="0" xfId="0" applyFont="1"/>
    <xf numFmtId="8" fontId="0" fillId="3" borderId="0" xfId="0" applyNumberFormat="1" applyFill="1"/>
    <xf numFmtId="8" fontId="2" fillId="2" borderId="0" xfId="0" applyNumberFormat="1" applyFont="1" applyFill="1"/>
    <xf numFmtId="4" fontId="0" fillId="3" borderId="0" xfId="0" applyNumberFormat="1" applyFill="1"/>
    <xf numFmtId="9" fontId="0" fillId="0" borderId="0" xfId="0" applyNumberFormat="1"/>
    <xf numFmtId="44" fontId="2" fillId="2" borderId="0" xfId="2" applyFont="1" applyFill="1"/>
    <xf numFmtId="1" fontId="0" fillId="0" borderId="0" xfId="0" applyNumberFormat="1"/>
    <xf numFmtId="9" fontId="0" fillId="0" borderId="0" xfId="3" applyFont="1"/>
    <xf numFmtId="0" fontId="0" fillId="0" borderId="0" xfId="0" applyAlignment="1">
      <alignment horizontal="left"/>
    </xf>
    <xf numFmtId="44" fontId="0" fillId="3" borderId="0" xfId="2" applyFont="1" applyFill="1" applyAlignment="1">
      <alignment horizontal="right"/>
    </xf>
    <xf numFmtId="1" fontId="0" fillId="3" borderId="0" xfId="2" applyNumberFormat="1" applyFont="1" applyFill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9" fontId="2" fillId="0" borderId="0" xfId="3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2" applyNumberFormat="1" applyFont="1" applyBorder="1" applyAlignment="1">
      <alignment horizontal="center"/>
    </xf>
    <xf numFmtId="9" fontId="0" fillId="0" borderId="1" xfId="3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9" fontId="0" fillId="0" borderId="1" xfId="3" applyNumberFormat="1" applyFont="1" applyBorder="1" applyAlignment="1">
      <alignment horizontal="center"/>
    </xf>
    <xf numFmtId="0" fontId="2" fillId="0" borderId="1" xfId="0" applyFont="1" applyBorder="1"/>
    <xf numFmtId="0" fontId="0" fillId="0" borderId="1" xfId="0" applyFont="1" applyBorder="1"/>
    <xf numFmtId="167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9" fontId="2" fillId="0" borderId="1" xfId="3" applyFont="1" applyBorder="1" applyAlignment="1">
      <alignment horizontal="center"/>
    </xf>
    <xf numFmtId="0" fontId="3" fillId="0" borderId="0" xfId="0" applyFont="1" applyAlignment="1"/>
    <xf numFmtId="1" fontId="0" fillId="3" borderId="0" xfId="2" applyNumberFormat="1" applyFont="1" applyFill="1" applyAlignment="1">
      <alignment horizontal="right"/>
    </xf>
    <xf numFmtId="168" fontId="2" fillId="2" borderId="0" xfId="2" applyNumberFormat="1" applyFont="1" applyFill="1"/>
    <xf numFmtId="166" fontId="2" fillId="2" borderId="0" xfId="0" applyNumberFormat="1" applyFont="1" applyFill="1"/>
    <xf numFmtId="2" fontId="2" fillId="2" borderId="0" xfId="0" applyNumberFormat="1" applyFont="1" applyFill="1"/>
    <xf numFmtId="0" fontId="2" fillId="2" borderId="0" xfId="0" applyFont="1" applyFill="1"/>
    <xf numFmtId="44" fontId="2" fillId="2" borderId="0" xfId="0" applyNumberFormat="1" applyFont="1" applyFill="1"/>
    <xf numFmtId="0" fontId="0" fillId="4" borderId="0" xfId="0" applyFill="1"/>
    <xf numFmtId="0" fontId="0" fillId="3" borderId="0" xfId="0" applyFill="1"/>
    <xf numFmtId="1" fontId="0" fillId="3" borderId="0" xfId="0" applyNumberFormat="1" applyFill="1"/>
    <xf numFmtId="0" fontId="3" fillId="4" borderId="0" xfId="0" applyFont="1" applyFill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vertical="center"/>
    </xf>
    <xf numFmtId="0" fontId="0" fillId="5" borderId="0" xfId="0" applyFill="1"/>
    <xf numFmtId="0" fontId="4" fillId="5" borderId="0" xfId="4" applyFill="1"/>
    <xf numFmtId="0" fontId="0" fillId="0" borderId="0" xfId="0" applyAlignment="1">
      <alignment horizontal="left" indent="2"/>
    </xf>
  </cellXfs>
  <cellStyles count="5">
    <cellStyle name="Hiperlink" xfId="4" builtinId="8"/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9525</xdr:colOff>
      <xdr:row>0</xdr:row>
      <xdr:rowOff>561064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1657350" cy="446764"/>
        </a:xfrm>
        <a:prstGeom prst="rect">
          <a:avLst/>
        </a:prstGeom>
      </xdr:spPr>
    </xdr:pic>
    <xdr:clientData/>
  </xdr:twoCellAnchor>
  <xdr:twoCellAnchor>
    <xdr:from>
      <xdr:col>0</xdr:col>
      <xdr:colOff>53423</xdr:colOff>
      <xdr:row>10</xdr:row>
      <xdr:rowOff>50110</xdr:rowOff>
    </xdr:from>
    <xdr:to>
      <xdr:col>0</xdr:col>
      <xdr:colOff>167723</xdr:colOff>
      <xdr:row>10</xdr:row>
      <xdr:rowOff>154885</xdr:rowOff>
    </xdr:to>
    <xdr:sp macro="" textlink="">
      <xdr:nvSpPr>
        <xdr:cNvPr id="6" name="Elipse 5"/>
        <xdr:cNvSpPr/>
      </xdr:nvSpPr>
      <xdr:spPr>
        <a:xfrm>
          <a:off x="53423" y="2394088"/>
          <a:ext cx="114300" cy="1047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48454</xdr:colOff>
      <xdr:row>11</xdr:row>
      <xdr:rowOff>53423</xdr:rowOff>
    </xdr:from>
    <xdr:to>
      <xdr:col>0</xdr:col>
      <xdr:colOff>162754</xdr:colOff>
      <xdr:row>11</xdr:row>
      <xdr:rowOff>158198</xdr:rowOff>
    </xdr:to>
    <xdr:sp macro="" textlink="">
      <xdr:nvSpPr>
        <xdr:cNvPr id="7" name="Elipse 6"/>
        <xdr:cNvSpPr/>
      </xdr:nvSpPr>
      <xdr:spPr>
        <a:xfrm>
          <a:off x="48454" y="2587901"/>
          <a:ext cx="114300" cy="1047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48626</xdr:colOff>
      <xdr:row>12</xdr:row>
      <xdr:rowOff>55023</xdr:rowOff>
    </xdr:from>
    <xdr:to>
      <xdr:col>0</xdr:col>
      <xdr:colOff>162926</xdr:colOff>
      <xdr:row>12</xdr:row>
      <xdr:rowOff>159798</xdr:rowOff>
    </xdr:to>
    <xdr:sp macro="" textlink="">
      <xdr:nvSpPr>
        <xdr:cNvPr id="8" name="Elipse 7"/>
        <xdr:cNvSpPr/>
      </xdr:nvSpPr>
      <xdr:spPr>
        <a:xfrm>
          <a:off x="48626" y="2781144"/>
          <a:ext cx="114300" cy="1047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43370</xdr:colOff>
      <xdr:row>13</xdr:row>
      <xdr:rowOff>49768</xdr:rowOff>
    </xdr:from>
    <xdr:to>
      <xdr:col>0</xdr:col>
      <xdr:colOff>157670</xdr:colOff>
      <xdr:row>13</xdr:row>
      <xdr:rowOff>154543</xdr:rowOff>
    </xdr:to>
    <xdr:sp macro="" textlink="">
      <xdr:nvSpPr>
        <xdr:cNvPr id="9" name="Elipse 8"/>
        <xdr:cNvSpPr/>
      </xdr:nvSpPr>
      <xdr:spPr>
        <a:xfrm>
          <a:off x="43370" y="2966389"/>
          <a:ext cx="114300" cy="1047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44684</xdr:colOff>
      <xdr:row>14</xdr:row>
      <xdr:rowOff>64220</xdr:rowOff>
    </xdr:from>
    <xdr:to>
      <xdr:col>0</xdr:col>
      <xdr:colOff>158984</xdr:colOff>
      <xdr:row>14</xdr:row>
      <xdr:rowOff>168995</xdr:rowOff>
    </xdr:to>
    <xdr:sp macro="" textlink="">
      <xdr:nvSpPr>
        <xdr:cNvPr id="10" name="Elipse 9"/>
        <xdr:cNvSpPr/>
      </xdr:nvSpPr>
      <xdr:spPr>
        <a:xfrm>
          <a:off x="44684" y="3171341"/>
          <a:ext cx="114300" cy="1047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45997</xdr:colOff>
      <xdr:row>15</xdr:row>
      <xdr:rowOff>53154</xdr:rowOff>
    </xdr:from>
    <xdr:to>
      <xdr:col>0</xdr:col>
      <xdr:colOff>160297</xdr:colOff>
      <xdr:row>15</xdr:row>
      <xdr:rowOff>157929</xdr:rowOff>
    </xdr:to>
    <xdr:sp macro="" textlink="">
      <xdr:nvSpPr>
        <xdr:cNvPr id="11" name="Elipse 10"/>
        <xdr:cNvSpPr/>
      </xdr:nvSpPr>
      <xdr:spPr>
        <a:xfrm>
          <a:off x="45997" y="3350269"/>
          <a:ext cx="114300" cy="1047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40742</xdr:colOff>
      <xdr:row>16</xdr:row>
      <xdr:rowOff>53710</xdr:rowOff>
    </xdr:from>
    <xdr:to>
      <xdr:col>0</xdr:col>
      <xdr:colOff>155042</xdr:colOff>
      <xdr:row>16</xdr:row>
      <xdr:rowOff>158485</xdr:rowOff>
    </xdr:to>
    <xdr:sp macro="" textlink="">
      <xdr:nvSpPr>
        <xdr:cNvPr id="12" name="Elipse 11"/>
        <xdr:cNvSpPr/>
      </xdr:nvSpPr>
      <xdr:spPr>
        <a:xfrm>
          <a:off x="40742" y="3541831"/>
          <a:ext cx="114300" cy="1047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95251</xdr:rowOff>
    </xdr:from>
    <xdr:to>
      <xdr:col>0</xdr:col>
      <xdr:colOff>1733550</xdr:colOff>
      <xdr:row>0</xdr:row>
      <xdr:rowOff>542015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95251"/>
          <a:ext cx="1657350" cy="4467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2</xdr:col>
      <xdr:colOff>466725</xdr:colOff>
      <xdr:row>0</xdr:row>
      <xdr:rowOff>561064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0"/>
          <a:ext cx="1657350" cy="4467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57150</xdr:rowOff>
    </xdr:from>
    <xdr:to>
      <xdr:col>2</xdr:col>
      <xdr:colOff>447675</xdr:colOff>
      <xdr:row>0</xdr:row>
      <xdr:rowOff>503914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1657350" cy="4467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2</xdr:col>
      <xdr:colOff>419100</xdr:colOff>
      <xdr:row>0</xdr:row>
      <xdr:rowOff>522964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200"/>
          <a:ext cx="1657350" cy="4467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504825</xdr:colOff>
      <xdr:row>0</xdr:row>
      <xdr:rowOff>522964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76200"/>
          <a:ext cx="1657350" cy="446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zoomScaleNormal="100" workbookViewId="0">
      <selection activeCell="J19" sqref="J19"/>
    </sheetView>
  </sheetViews>
  <sheetFormatPr defaultRowHeight="15" x14ac:dyDescent="0.25"/>
  <cols>
    <col min="1" max="1" width="25.7109375" customWidth="1"/>
    <col min="6" max="6" width="25.7109375" customWidth="1"/>
  </cols>
  <sheetData>
    <row r="1" spans="1:6" s="43" customFormat="1" ht="49.5" customHeight="1" x14ac:dyDescent="0.25">
      <c r="B1" s="46" t="s">
        <v>83</v>
      </c>
      <c r="C1" s="46"/>
      <c r="D1" s="46"/>
      <c r="E1" s="46"/>
      <c r="F1" s="46"/>
    </row>
    <row r="4" spans="1:6" x14ac:dyDescent="0.25">
      <c r="A4" t="s">
        <v>98</v>
      </c>
    </row>
    <row r="5" spans="1:6" x14ac:dyDescent="0.25">
      <c r="A5" t="s">
        <v>107</v>
      </c>
    </row>
    <row r="6" spans="1:6" x14ac:dyDescent="0.25">
      <c r="A6" t="s">
        <v>108</v>
      </c>
    </row>
    <row r="7" spans="1:6" x14ac:dyDescent="0.25">
      <c r="A7" t="s">
        <v>109</v>
      </c>
    </row>
    <row r="9" spans="1:6" x14ac:dyDescent="0.25">
      <c r="A9" t="s">
        <v>110</v>
      </c>
    </row>
    <row r="11" spans="1:6" x14ac:dyDescent="0.25">
      <c r="A11" s="54" t="s">
        <v>99</v>
      </c>
    </row>
    <row r="12" spans="1:6" x14ac:dyDescent="0.25">
      <c r="A12" s="54" t="s">
        <v>100</v>
      </c>
    </row>
    <row r="13" spans="1:6" x14ac:dyDescent="0.25">
      <c r="A13" s="54" t="s">
        <v>101</v>
      </c>
    </row>
    <row r="14" spans="1:6" x14ac:dyDescent="0.25">
      <c r="A14" s="54" t="s">
        <v>102</v>
      </c>
    </row>
    <row r="15" spans="1:6" x14ac:dyDescent="0.25">
      <c r="A15" s="54" t="s">
        <v>103</v>
      </c>
    </row>
    <row r="16" spans="1:6" x14ac:dyDescent="0.25">
      <c r="A16" s="54" t="s">
        <v>104</v>
      </c>
    </row>
    <row r="17" spans="1:1" x14ac:dyDescent="0.25">
      <c r="A17" s="54" t="s">
        <v>105</v>
      </c>
    </row>
    <row r="19" spans="1:1" x14ac:dyDescent="0.25">
      <c r="A19" s="16" t="s">
        <v>106</v>
      </c>
    </row>
    <row r="20" spans="1:1" x14ac:dyDescent="0.25">
      <c r="A20" s="16" t="s">
        <v>111</v>
      </c>
    </row>
  </sheetData>
  <mergeCells count="1">
    <mergeCell ref="B1:F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abSelected="1" topLeftCell="A10" workbookViewId="0">
      <selection sqref="A1:XFD1"/>
    </sheetView>
  </sheetViews>
  <sheetFormatPr defaultRowHeight="15" x14ac:dyDescent="0.25"/>
  <cols>
    <col min="1" max="1" width="34.85546875" customWidth="1"/>
    <col min="2" max="2" width="14.28515625" bestFit="1" customWidth="1"/>
    <col min="3" max="3" width="12.5703125" bestFit="1" customWidth="1"/>
    <col min="4" max="4" width="9" customWidth="1"/>
  </cols>
  <sheetData>
    <row r="1" spans="1:17" s="43" customFormat="1" ht="49.5" customHeight="1" x14ac:dyDescent="0.25">
      <c r="B1" s="46" t="s">
        <v>83</v>
      </c>
      <c r="C1" s="46"/>
      <c r="D1" s="46"/>
      <c r="E1" s="46"/>
      <c r="F1" s="46"/>
    </row>
    <row r="2" spans="1:17" ht="21" x14ac:dyDescent="0.35">
      <c r="A2" s="36"/>
      <c r="F2" t="s">
        <v>86</v>
      </c>
    </row>
    <row r="3" spans="1:17" x14ac:dyDescent="0.25">
      <c r="A3" t="s">
        <v>0</v>
      </c>
      <c r="B3" s="17">
        <v>100000</v>
      </c>
      <c r="F3" t="s">
        <v>87</v>
      </c>
    </row>
    <row r="4" spans="1:17" x14ac:dyDescent="0.25">
      <c r="A4" t="s">
        <v>24</v>
      </c>
      <c r="B4" s="18">
        <v>4000</v>
      </c>
      <c r="C4" t="s">
        <v>67</v>
      </c>
    </row>
    <row r="5" spans="1:17" x14ac:dyDescent="0.25">
      <c r="A5" t="s">
        <v>84</v>
      </c>
      <c r="B5" s="37">
        <v>5</v>
      </c>
      <c r="C5" t="s">
        <v>85</v>
      </c>
      <c r="F5" s="52" t="s">
        <v>95</v>
      </c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21" x14ac:dyDescent="0.35">
      <c r="B6" s="36"/>
      <c r="C6" s="36"/>
      <c r="D6" s="36"/>
      <c r="F6" s="53" t="s">
        <v>89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ht="60" x14ac:dyDescent="0.25">
      <c r="A7" s="22" t="s">
        <v>19</v>
      </c>
      <c r="B7" s="22" t="s">
        <v>22</v>
      </c>
      <c r="C7" s="22" t="s">
        <v>20</v>
      </c>
      <c r="D7" s="23" t="s">
        <v>21</v>
      </c>
    </row>
    <row r="8" spans="1:17" x14ac:dyDescent="0.25">
      <c r="A8" s="24" t="s">
        <v>23</v>
      </c>
      <c r="B8" s="25" t="s">
        <v>82</v>
      </c>
      <c r="C8" s="26">
        <f>Depreciação!B18</f>
        <v>1333.3333333333335</v>
      </c>
      <c r="D8" s="27">
        <f>C8/C26</f>
        <v>0.13996780740429704</v>
      </c>
    </row>
    <row r="9" spans="1:17" x14ac:dyDescent="0.25">
      <c r="A9" s="24" t="s">
        <v>39</v>
      </c>
      <c r="B9" s="25" t="s">
        <v>82</v>
      </c>
      <c r="C9" s="26">
        <f>'Remuneração do capital'!B16</f>
        <v>899.99999999999977</v>
      </c>
      <c r="D9" s="27">
        <f>C9/C26</f>
        <v>9.447826999790046E-2</v>
      </c>
    </row>
    <row r="10" spans="1:17" x14ac:dyDescent="0.25">
      <c r="A10" s="24" t="s">
        <v>90</v>
      </c>
      <c r="B10" s="25" t="s">
        <v>82</v>
      </c>
      <c r="C10" s="28">
        <f>'Outras despesas fixas'!B6</f>
        <v>18.333333333333332</v>
      </c>
      <c r="D10" s="29">
        <f>C10/C26</f>
        <v>1.9245573518090837E-3</v>
      </c>
    </row>
    <row r="11" spans="1:17" x14ac:dyDescent="0.25">
      <c r="A11" s="24" t="s">
        <v>91</v>
      </c>
      <c r="B11" s="25" t="s">
        <v>82</v>
      </c>
      <c r="C11" s="26">
        <f>'Outras despesas fixas'!B13</f>
        <v>833.33333333333337</v>
      </c>
      <c r="D11" s="27">
        <f>C11/C26</f>
        <v>8.7479879627685636E-2</v>
      </c>
    </row>
    <row r="12" spans="1:17" x14ac:dyDescent="0.25">
      <c r="A12" s="24" t="s">
        <v>88</v>
      </c>
      <c r="B12" s="25" t="s">
        <v>82</v>
      </c>
      <c r="C12" s="28">
        <f>'Outras despesas fixas'!C22</f>
        <v>2624</v>
      </c>
      <c r="D12" s="27">
        <f>C12/C26</f>
        <v>0.27545664497165651</v>
      </c>
    </row>
    <row r="13" spans="1:17" x14ac:dyDescent="0.25">
      <c r="A13" s="24" t="s">
        <v>56</v>
      </c>
      <c r="B13" s="25" t="s">
        <v>82</v>
      </c>
      <c r="C13" s="28">
        <f>'Outras despesas fixas'!B29</f>
        <v>190</v>
      </c>
      <c r="D13" s="27">
        <f>C13/C26</f>
        <v>1.9945412555112323E-2</v>
      </c>
    </row>
    <row r="15" spans="1:17" x14ac:dyDescent="0.25">
      <c r="A15" s="8" t="s">
        <v>57</v>
      </c>
      <c r="B15" s="19">
        <f>C15/B4</f>
        <v>1.47475</v>
      </c>
      <c r="C15" s="20">
        <f>SUM(C8:C13)</f>
        <v>5899</v>
      </c>
      <c r="D15" s="21">
        <f>C15/C26</f>
        <v>0.61925257190846106</v>
      </c>
    </row>
    <row r="17" spans="1:17" x14ac:dyDescent="0.25">
      <c r="A17" s="30" t="s">
        <v>92</v>
      </c>
      <c r="B17" s="24"/>
      <c r="C17" s="24"/>
      <c r="D17" s="24"/>
      <c r="F17" s="52" t="s">
        <v>93</v>
      </c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1:17" x14ac:dyDescent="0.25">
      <c r="A18" s="24" t="s">
        <v>58</v>
      </c>
      <c r="B18" s="25">
        <f>'Custos variáveis'!C7</f>
        <v>0.41799999999999998</v>
      </c>
      <c r="C18" s="26">
        <f>B18*B$4</f>
        <v>1672</v>
      </c>
      <c r="D18" s="27">
        <f>C18/C$26</f>
        <v>0.17551963048498845</v>
      </c>
      <c r="F18" s="53" t="s">
        <v>94</v>
      </c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</row>
    <row r="19" spans="1:17" x14ac:dyDescent="0.25">
      <c r="A19" s="31" t="s">
        <v>63</v>
      </c>
      <c r="B19" s="32">
        <f>'Custos variáveis'!B16</f>
        <v>0.2</v>
      </c>
      <c r="C19" s="26">
        <f>B19*B$4</f>
        <v>800</v>
      </c>
      <c r="D19" s="27">
        <f t="shared" ref="D19:D24" si="0">C19/C$26</f>
        <v>8.398068444257821E-2</v>
      </c>
    </row>
    <row r="20" spans="1:17" x14ac:dyDescent="0.25">
      <c r="A20" s="31" t="s">
        <v>69</v>
      </c>
      <c r="B20" s="32">
        <f>'Custos variáveis'!C23</f>
        <v>0.17499999999999999</v>
      </c>
      <c r="C20" s="26">
        <f t="shared" ref="C20:C22" si="1">B20*B$4</f>
        <v>700</v>
      </c>
      <c r="D20" s="27">
        <f t="shared" si="0"/>
        <v>7.3483098887255932E-2</v>
      </c>
    </row>
    <row r="21" spans="1:17" x14ac:dyDescent="0.25">
      <c r="A21" s="31" t="s">
        <v>72</v>
      </c>
      <c r="B21" s="32">
        <f>'Custos variáveis'!L7</f>
        <v>0.02</v>
      </c>
      <c r="C21" s="26">
        <f t="shared" si="1"/>
        <v>80</v>
      </c>
      <c r="D21" s="27">
        <f t="shared" si="0"/>
        <v>8.3980684442578214E-3</v>
      </c>
    </row>
    <row r="22" spans="1:17" x14ac:dyDescent="0.25">
      <c r="A22" s="31" t="s">
        <v>76</v>
      </c>
      <c r="B22" s="32">
        <f>'Custos variáveis'!M16</f>
        <v>9.375E-2</v>
      </c>
      <c r="C22" s="26">
        <f t="shared" si="1"/>
        <v>375</v>
      </c>
      <c r="D22" s="27">
        <f t="shared" si="0"/>
        <v>3.9365945832458532E-2</v>
      </c>
    </row>
    <row r="23" spans="1:17" x14ac:dyDescent="0.25">
      <c r="D23" s="15"/>
    </row>
    <row r="24" spans="1:17" x14ac:dyDescent="0.25">
      <c r="A24" s="8" t="s">
        <v>57</v>
      </c>
      <c r="B24" s="19">
        <f>SUM(B18:B22)</f>
        <v>0.90674999999999994</v>
      </c>
      <c r="C24" s="20">
        <f>SUM(C18:C22)</f>
        <v>3627</v>
      </c>
      <c r="D24" s="21">
        <f t="shared" si="0"/>
        <v>0.38074742809153894</v>
      </c>
    </row>
    <row r="26" spans="1:17" x14ac:dyDescent="0.25">
      <c r="A26" s="30" t="s">
        <v>81</v>
      </c>
      <c r="B26" s="33">
        <f>SUM(B15+B25)</f>
        <v>1.47475</v>
      </c>
      <c r="C26" s="34">
        <f>SUM(C15+C24)</f>
        <v>9526</v>
      </c>
      <c r="D26" s="35">
        <f>C26/C26</f>
        <v>1</v>
      </c>
    </row>
    <row r="28" spans="1:17" x14ac:dyDescent="0.25">
      <c r="A28" s="8" t="s">
        <v>96</v>
      </c>
    </row>
    <row r="29" spans="1:17" x14ac:dyDescent="0.25">
      <c r="A29" t="s">
        <v>97</v>
      </c>
    </row>
  </sheetData>
  <mergeCells count="1">
    <mergeCell ref="B1:F1"/>
  </mergeCells>
  <hyperlinks>
    <hyperlink ref="F6" location="'Outras despesas fixas'!A1" display=" &quot;outras despesas fixas&quot;"/>
    <hyperlink ref="F18" location="'Custos variáveis'!A1" display="&quot;custos variáveis&quot;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sqref="A1:XFD1"/>
    </sheetView>
  </sheetViews>
  <sheetFormatPr defaultRowHeight="15" x14ac:dyDescent="0.25"/>
  <cols>
    <col min="2" max="2" width="9.5703125" bestFit="1" customWidth="1"/>
  </cols>
  <sheetData>
    <row r="1" spans="1:12" s="43" customFormat="1" ht="49.5" customHeight="1" x14ac:dyDescent="0.25">
      <c r="A1" s="50"/>
      <c r="B1" s="50"/>
      <c r="C1" s="50"/>
      <c r="D1" s="51" t="s">
        <v>83</v>
      </c>
      <c r="E1" s="51"/>
      <c r="F1" s="51"/>
      <c r="G1" s="51"/>
      <c r="H1" s="51"/>
    </row>
    <row r="2" spans="1:12" ht="21" x14ac:dyDescent="0.35">
      <c r="A2" s="2" t="s">
        <v>1</v>
      </c>
    </row>
    <row r="4" spans="1:12" x14ac:dyDescent="0.25">
      <c r="A4" t="s">
        <v>2</v>
      </c>
      <c r="B4" s="48" t="s">
        <v>3</v>
      </c>
      <c r="C4" s="48"/>
      <c r="D4" s="48"/>
      <c r="E4" s="48"/>
    </row>
    <row r="5" spans="1:12" x14ac:dyDescent="0.25">
      <c r="A5" t="s">
        <v>4</v>
      </c>
      <c r="B5" s="48" t="s">
        <v>5</v>
      </c>
      <c r="C5" s="48"/>
      <c r="D5" s="48"/>
      <c r="E5" s="48"/>
      <c r="K5" t="s">
        <v>15</v>
      </c>
      <c r="L5">
        <f>B12*0.2</f>
        <v>20000</v>
      </c>
    </row>
    <row r="6" spans="1:12" x14ac:dyDescent="0.25">
      <c r="A6" t="s">
        <v>6</v>
      </c>
      <c r="B6" s="48" t="s">
        <v>7</v>
      </c>
      <c r="C6" s="48"/>
      <c r="D6" s="48"/>
      <c r="E6" s="48"/>
    </row>
    <row r="7" spans="1:12" ht="28.5" customHeight="1" x14ac:dyDescent="0.25">
      <c r="A7" t="s">
        <v>8</v>
      </c>
      <c r="B7" s="47" t="s">
        <v>16</v>
      </c>
      <c r="C7" s="47"/>
      <c r="D7" s="47"/>
      <c r="E7" s="47"/>
    </row>
    <row r="8" spans="1:12" x14ac:dyDescent="0.25">
      <c r="A8" t="s">
        <v>9</v>
      </c>
      <c r="B8" s="48" t="s">
        <v>10</v>
      </c>
      <c r="C8" s="48"/>
      <c r="D8" s="48"/>
      <c r="E8" s="48"/>
    </row>
    <row r="9" spans="1:12" x14ac:dyDescent="0.25">
      <c r="B9" s="4"/>
      <c r="C9" s="4"/>
      <c r="D9" s="4"/>
      <c r="E9" s="4"/>
    </row>
    <row r="10" spans="1:12" x14ac:dyDescent="0.25">
      <c r="A10" t="s">
        <v>11</v>
      </c>
      <c r="B10" s="3">
        <f>B18</f>
        <v>1333.3333333333335</v>
      </c>
      <c r="C10" t="s">
        <v>25</v>
      </c>
    </row>
    <row r="11" spans="1:12" x14ac:dyDescent="0.25">
      <c r="A11" t="s">
        <v>12</v>
      </c>
      <c r="B11" s="14">
        <f>'Custo Operacional do Veículo'!B5*12</f>
        <v>60</v>
      </c>
    </row>
    <row r="12" spans="1:12" x14ac:dyDescent="0.25">
      <c r="A12" t="s">
        <v>13</v>
      </c>
      <c r="B12" s="1">
        <f>'Custo Operacional do Veículo'!B3</f>
        <v>100000</v>
      </c>
    </row>
    <row r="13" spans="1:12" x14ac:dyDescent="0.25">
      <c r="A13" t="s">
        <v>14</v>
      </c>
      <c r="B13">
        <f>L5</f>
        <v>20000</v>
      </c>
    </row>
    <row r="14" spans="1:12" x14ac:dyDescent="0.25">
      <c r="A14" t="s">
        <v>18</v>
      </c>
      <c r="B14">
        <f>B13/B12</f>
        <v>0.2</v>
      </c>
    </row>
    <row r="17" spans="1:3" ht="21" x14ac:dyDescent="0.35">
      <c r="A17" s="2" t="s">
        <v>17</v>
      </c>
    </row>
    <row r="18" spans="1:3" x14ac:dyDescent="0.25">
      <c r="A18" s="8" t="s">
        <v>11</v>
      </c>
      <c r="B18" s="40">
        <f>(1-B14)/B11*B12</f>
        <v>1333.3333333333335</v>
      </c>
      <c r="C18" t="s">
        <v>25</v>
      </c>
    </row>
  </sheetData>
  <mergeCells count="6">
    <mergeCell ref="A1:C1"/>
    <mergeCell ref="B7:E7"/>
    <mergeCell ref="B4:E4"/>
    <mergeCell ref="B5:E5"/>
    <mergeCell ref="B6:E6"/>
    <mergeCell ref="B8:E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sqref="A1:XFD1"/>
    </sheetView>
  </sheetViews>
  <sheetFormatPr defaultRowHeight="15" x14ac:dyDescent="0.25"/>
  <cols>
    <col min="5" max="5" width="11.42578125" bestFit="1" customWidth="1"/>
  </cols>
  <sheetData>
    <row r="1" spans="1:8" s="43" customFormat="1" ht="49.5" customHeight="1" x14ac:dyDescent="0.25">
      <c r="A1" s="50"/>
      <c r="B1" s="50"/>
      <c r="C1" s="50"/>
      <c r="D1" s="51" t="s">
        <v>83</v>
      </c>
      <c r="E1" s="51"/>
      <c r="F1" s="51"/>
      <c r="G1" s="51"/>
      <c r="H1" s="51"/>
    </row>
    <row r="2" spans="1:8" ht="21" x14ac:dyDescent="0.35">
      <c r="A2" s="2" t="s">
        <v>26</v>
      </c>
    </row>
    <row r="4" spans="1:8" x14ac:dyDescent="0.25">
      <c r="A4" t="s">
        <v>27</v>
      </c>
      <c r="B4" t="s">
        <v>28</v>
      </c>
    </row>
    <row r="5" spans="1:8" x14ac:dyDescent="0.25">
      <c r="A5" t="s">
        <v>29</v>
      </c>
      <c r="B5" t="s">
        <v>30</v>
      </c>
    </row>
    <row r="6" spans="1:8" x14ac:dyDescent="0.25">
      <c r="A6" t="s">
        <v>31</v>
      </c>
      <c r="B6" t="s">
        <v>32</v>
      </c>
    </row>
    <row r="7" spans="1:8" x14ac:dyDescent="0.25">
      <c r="A7" t="s">
        <v>33</v>
      </c>
      <c r="B7" t="s">
        <v>34</v>
      </c>
    </row>
    <row r="9" spans="1:8" x14ac:dyDescent="0.25">
      <c r="A9" t="s">
        <v>13</v>
      </c>
      <c r="B9" s="1">
        <f>Depreciação!B12</f>
        <v>100000</v>
      </c>
    </row>
    <row r="10" spans="1:8" x14ac:dyDescent="0.25">
      <c r="A10" t="s">
        <v>36</v>
      </c>
      <c r="B10" s="14">
        <f>'Custo Operacional do Veículo'!B5</f>
        <v>5</v>
      </c>
    </row>
    <row r="11" spans="1:8" x14ac:dyDescent="0.25">
      <c r="A11" t="s">
        <v>37</v>
      </c>
      <c r="B11">
        <v>0.15</v>
      </c>
      <c r="F11" s="7"/>
    </row>
    <row r="12" spans="1:8" x14ac:dyDescent="0.25">
      <c r="A12" t="s">
        <v>18</v>
      </c>
      <c r="B12">
        <f>Depreciação!B14</f>
        <v>0.2</v>
      </c>
      <c r="E12" s="5"/>
    </row>
    <row r="14" spans="1:8" ht="21" x14ac:dyDescent="0.35">
      <c r="A14" s="2" t="s">
        <v>17</v>
      </c>
    </row>
    <row r="15" spans="1:8" x14ac:dyDescent="0.25">
      <c r="A15" t="s">
        <v>35</v>
      </c>
      <c r="B15" s="6">
        <f>(((2+(B10-1))*(B12+1))/(24*B10))*B11</f>
        <v>8.9999999999999976E-3</v>
      </c>
    </row>
    <row r="16" spans="1:8" x14ac:dyDescent="0.25">
      <c r="A16" s="8" t="s">
        <v>38</v>
      </c>
      <c r="B16" s="39">
        <f>B15*B9</f>
        <v>899.99999999999977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sqref="A1:XFD1"/>
    </sheetView>
  </sheetViews>
  <sheetFormatPr defaultRowHeight="15" x14ac:dyDescent="0.25"/>
  <cols>
    <col min="2" max="2" width="10.5703125" bestFit="1" customWidth="1"/>
    <col min="3" max="4" width="10.7109375" bestFit="1" customWidth="1"/>
  </cols>
  <sheetData>
    <row r="1" spans="1:10" s="43" customFormat="1" ht="49.5" customHeight="1" x14ac:dyDescent="0.25">
      <c r="A1" s="50"/>
      <c r="B1" s="50"/>
      <c r="C1" s="50"/>
      <c r="D1" s="51" t="s">
        <v>83</v>
      </c>
      <c r="E1" s="51"/>
      <c r="F1" s="51"/>
      <c r="G1" s="51"/>
      <c r="H1" s="51"/>
    </row>
    <row r="2" spans="1:10" ht="21" x14ac:dyDescent="0.35">
      <c r="A2" s="2" t="s">
        <v>40</v>
      </c>
    </row>
    <row r="4" spans="1:10" x14ac:dyDescent="0.25">
      <c r="A4" t="s">
        <v>41</v>
      </c>
      <c r="B4" t="s">
        <v>42</v>
      </c>
      <c r="F4" s="48" t="s">
        <v>47</v>
      </c>
      <c r="G4" s="48"/>
      <c r="H4" s="48"/>
      <c r="I4" s="48"/>
      <c r="J4" s="9">
        <v>220</v>
      </c>
    </row>
    <row r="6" spans="1:10" x14ac:dyDescent="0.25">
      <c r="A6" s="8" t="s">
        <v>41</v>
      </c>
      <c r="B6" s="10">
        <f>J4/12</f>
        <v>18.333333333333332</v>
      </c>
    </row>
    <row r="9" spans="1:10" ht="21" x14ac:dyDescent="0.35">
      <c r="A9" s="2" t="s">
        <v>43</v>
      </c>
    </row>
    <row r="11" spans="1:10" x14ac:dyDescent="0.25">
      <c r="A11" t="s">
        <v>44</v>
      </c>
      <c r="B11" t="s">
        <v>45</v>
      </c>
      <c r="F11" s="48" t="s">
        <v>48</v>
      </c>
      <c r="G11" s="48"/>
      <c r="H11" s="11">
        <v>10000</v>
      </c>
    </row>
    <row r="13" spans="1:10" x14ac:dyDescent="0.25">
      <c r="A13" s="8" t="s">
        <v>46</v>
      </c>
      <c r="B13" s="13">
        <f>H11/12</f>
        <v>833.33333333333337</v>
      </c>
    </row>
    <row r="17" spans="1:5" ht="21" x14ac:dyDescent="0.35">
      <c r="A17" s="2" t="s">
        <v>49</v>
      </c>
    </row>
    <row r="19" spans="1:5" x14ac:dyDescent="0.25">
      <c r="A19" s="48" t="s">
        <v>50</v>
      </c>
      <c r="B19" s="48"/>
      <c r="C19" s="48"/>
      <c r="D19" s="9">
        <v>1640</v>
      </c>
    </row>
    <row r="20" spans="1:5" x14ac:dyDescent="0.25">
      <c r="A20" s="48" t="s">
        <v>51</v>
      </c>
      <c r="B20" s="48"/>
      <c r="C20" s="48"/>
      <c r="D20" s="12">
        <v>0.6</v>
      </c>
      <c r="E20" s="5">
        <f>D19*0.6</f>
        <v>984</v>
      </c>
    </row>
    <row r="21" spans="1:5" x14ac:dyDescent="0.25">
      <c r="D21" s="5"/>
    </row>
    <row r="22" spans="1:5" x14ac:dyDescent="0.25">
      <c r="A22" s="8" t="s">
        <v>52</v>
      </c>
      <c r="B22" s="8"/>
      <c r="C22" s="10">
        <f>D19+E20</f>
        <v>2624</v>
      </c>
    </row>
    <row r="25" spans="1:5" ht="21" x14ac:dyDescent="0.35">
      <c r="A25" s="2" t="s">
        <v>54</v>
      </c>
    </row>
    <row r="27" spans="1:5" x14ac:dyDescent="0.25">
      <c r="A27" t="s">
        <v>53</v>
      </c>
    </row>
    <row r="29" spans="1:5" x14ac:dyDescent="0.25">
      <c r="A29" s="8" t="s">
        <v>55</v>
      </c>
      <c r="B29" s="38">
        <f>0.0019*'Custo Operacional do Veículo'!B3</f>
        <v>190</v>
      </c>
    </row>
  </sheetData>
  <mergeCells count="5">
    <mergeCell ref="F4:I4"/>
    <mergeCell ref="F11:G11"/>
    <mergeCell ref="A19:C19"/>
    <mergeCell ref="A20:C20"/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4" workbookViewId="0">
      <selection activeCell="Q5" sqref="Q5"/>
    </sheetView>
  </sheetViews>
  <sheetFormatPr defaultRowHeight="15" x14ac:dyDescent="0.25"/>
  <sheetData>
    <row r="1" spans="1:14" s="43" customFormat="1" ht="49.5" customHeight="1" x14ac:dyDescent="0.25">
      <c r="A1" s="50"/>
      <c r="B1" s="50"/>
      <c r="C1" s="50"/>
      <c r="D1" s="51" t="s">
        <v>83</v>
      </c>
      <c r="E1" s="51"/>
      <c r="F1" s="51"/>
      <c r="G1" s="51"/>
      <c r="H1" s="51"/>
    </row>
    <row r="2" spans="1:14" ht="21" x14ac:dyDescent="0.35">
      <c r="A2" s="2" t="s">
        <v>58</v>
      </c>
      <c r="K2" s="2" t="s">
        <v>72</v>
      </c>
    </row>
    <row r="4" spans="1:14" x14ac:dyDescent="0.25">
      <c r="A4" s="48" t="s">
        <v>59</v>
      </c>
      <c r="B4" s="48"/>
      <c r="C4" s="44">
        <v>5</v>
      </c>
      <c r="K4" s="48" t="s">
        <v>73</v>
      </c>
      <c r="L4" s="48"/>
      <c r="M4" s="44">
        <v>80</v>
      </c>
    </row>
    <row r="5" spans="1:14" x14ac:dyDescent="0.25">
      <c r="A5" s="48" t="s">
        <v>60</v>
      </c>
      <c r="B5" s="48"/>
      <c r="C5" s="48"/>
      <c r="D5" s="44">
        <v>2.09</v>
      </c>
      <c r="K5" t="s">
        <v>74</v>
      </c>
      <c r="M5" s="45">
        <f>'Custo Operacional do Veículo'!B4</f>
        <v>4000</v>
      </c>
    </row>
    <row r="7" spans="1:14" x14ac:dyDescent="0.25">
      <c r="A7" s="8" t="s">
        <v>61</v>
      </c>
      <c r="C7" s="41">
        <f>D5/C4</f>
        <v>0.41799999999999998</v>
      </c>
      <c r="D7" t="s">
        <v>62</v>
      </c>
      <c r="K7" s="8" t="s">
        <v>75</v>
      </c>
      <c r="L7" s="41">
        <f>M4/M5</f>
        <v>0.02</v>
      </c>
      <c r="M7" t="s">
        <v>62</v>
      </c>
    </row>
    <row r="10" spans="1:14" ht="21" x14ac:dyDescent="0.35">
      <c r="A10" s="2" t="s">
        <v>63</v>
      </c>
      <c r="K10" s="2" t="s">
        <v>76</v>
      </c>
    </row>
    <row r="12" spans="1:14" x14ac:dyDescent="0.25">
      <c r="A12" s="48" t="s">
        <v>64</v>
      </c>
      <c r="B12" s="48"/>
      <c r="C12" s="48"/>
      <c r="E12" s="11">
        <v>1000</v>
      </c>
      <c r="K12" s="48" t="s">
        <v>77</v>
      </c>
      <c r="L12" s="48"/>
      <c r="M12">
        <v>25</v>
      </c>
    </row>
    <row r="13" spans="1:14" x14ac:dyDescent="0.25">
      <c r="A13" s="48" t="s">
        <v>65</v>
      </c>
      <c r="B13" s="48"/>
      <c r="C13" s="48"/>
      <c r="E13" s="44">
        <v>6</v>
      </c>
      <c r="K13" s="48" t="s">
        <v>78</v>
      </c>
      <c r="L13" s="48"/>
      <c r="M13" s="44">
        <v>15</v>
      </c>
    </row>
    <row r="14" spans="1:14" x14ac:dyDescent="0.25">
      <c r="A14" s="48" t="s">
        <v>66</v>
      </c>
      <c r="B14" s="48"/>
      <c r="C14" s="48"/>
      <c r="E14" s="1">
        <v>30000</v>
      </c>
      <c r="F14" t="s">
        <v>67</v>
      </c>
      <c r="K14" s="48" t="s">
        <v>79</v>
      </c>
      <c r="L14" s="48"/>
      <c r="M14" s="45">
        <f>'Custo Operacional do Veículo'!B4</f>
        <v>4000</v>
      </c>
    </row>
    <row r="16" spans="1:14" x14ac:dyDescent="0.25">
      <c r="A16" s="8" t="s">
        <v>68</v>
      </c>
      <c r="B16" s="13">
        <f>E12*E13/E14</f>
        <v>0.2</v>
      </c>
      <c r="C16" t="s">
        <v>62</v>
      </c>
      <c r="K16" s="8" t="s">
        <v>80</v>
      </c>
      <c r="L16" s="8"/>
      <c r="M16" s="41">
        <f>M12*M13/M14</f>
        <v>9.375E-2</v>
      </c>
      <c r="N16" t="s">
        <v>62</v>
      </c>
    </row>
    <row r="19" spans="1:3" ht="21" x14ac:dyDescent="0.35">
      <c r="A19" s="2" t="s">
        <v>69</v>
      </c>
    </row>
    <row r="21" spans="1:3" x14ac:dyDescent="0.25">
      <c r="A21" t="s">
        <v>70</v>
      </c>
    </row>
    <row r="23" spans="1:3" x14ac:dyDescent="0.25">
      <c r="A23" s="49" t="s">
        <v>71</v>
      </c>
      <c r="B23" s="49"/>
      <c r="C23" s="42">
        <f>0.007*'Custo Operacional do Veículo'!B3/'Custo Operacional do Veículo'!B4</f>
        <v>0.17499999999999999</v>
      </c>
    </row>
  </sheetData>
  <mergeCells count="11">
    <mergeCell ref="A1:C1"/>
    <mergeCell ref="A23:B23"/>
    <mergeCell ref="K4:L4"/>
    <mergeCell ref="K12:L12"/>
    <mergeCell ref="K13:L13"/>
    <mergeCell ref="K14:L14"/>
    <mergeCell ref="A4:B4"/>
    <mergeCell ref="A5:C5"/>
    <mergeCell ref="A12:C12"/>
    <mergeCell ref="A13:C13"/>
    <mergeCell ref="A14:C1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Apresentação</vt:lpstr>
      <vt:lpstr>Custo Operacional do Veículo</vt:lpstr>
      <vt:lpstr>Depreciação</vt:lpstr>
      <vt:lpstr>Remuneração do capital</vt:lpstr>
      <vt:lpstr>Outras despesas fixas</vt:lpstr>
      <vt:lpstr>Custos variáveis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apizumi</dc:creator>
  <cp:lastModifiedBy>apizumi</cp:lastModifiedBy>
  <dcterms:created xsi:type="dcterms:W3CDTF">2016-06-24T14:39:03Z</dcterms:created>
  <dcterms:modified xsi:type="dcterms:W3CDTF">2016-07-12T19:14:39Z</dcterms:modified>
</cp:coreProperties>
</file>