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vitaliivolkov/Documents/Стартап/Essential/P&amp;L/"/>
    </mc:Choice>
  </mc:AlternateContent>
  <xr:revisionPtr revIDLastSave="0" documentId="13_ncr:1_{CCF1D4E7-4724-9742-B63F-7B898D3FCCDD}" xr6:coauthVersionLast="47" xr6:coauthVersionMax="47" xr10:uidLastSave="{00000000-0000-0000-0000-000000000000}"/>
  <bookViews>
    <workbookView xWindow="0" yWindow="680" windowWidth="30240" windowHeight="17800" activeTab="2" xr2:uid="{00000000-000D-0000-FFFF-FFFF00000000}"/>
  </bookViews>
  <sheets>
    <sheet name="Summary" sheetId="1" r:id="rId1"/>
    <sheet name="R&amp;D" sheetId="2" r:id="rId2"/>
    <sheet name="HR  TEAM" sheetId="3" r:id="rId3"/>
    <sheet name="OPEX  G&amp;A" sheetId="4" r:id="rId4"/>
    <sheet name="CASH FLOW" sheetId="5" r:id="rId5"/>
    <sheet name="Milestones Roadma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" l="1"/>
  <c r="G12" i="5"/>
  <c r="G11" i="5"/>
  <c r="G10" i="5"/>
  <c r="G9" i="5"/>
  <c r="G8" i="5"/>
  <c r="G7" i="5"/>
  <c r="G6" i="5"/>
  <c r="G5" i="5"/>
  <c r="G4" i="5"/>
  <c r="G3" i="5"/>
  <c r="G2" i="5"/>
  <c r="H2" i="5" s="1"/>
  <c r="H3" i="5" s="1"/>
  <c r="H4" i="5" s="1"/>
  <c r="H5" i="5" s="1"/>
  <c r="H6" i="5" s="1"/>
  <c r="H7" i="5" s="1"/>
  <c r="H8" i="5" s="1"/>
  <c r="H9" i="5" s="1"/>
  <c r="H10" i="5" s="1"/>
  <c r="H11" i="5" s="1"/>
  <c r="H12" i="5" s="1"/>
  <c r="H13" i="5" s="1"/>
  <c r="D15" i="4"/>
  <c r="D11" i="4"/>
  <c r="D10" i="4"/>
  <c r="D6" i="4"/>
  <c r="D3" i="4"/>
  <c r="D2" i="4"/>
  <c r="F2" i="4" s="1"/>
  <c r="D7" i="3"/>
  <c r="E7" i="3" s="1"/>
  <c r="D6" i="3"/>
  <c r="E6" i="3" s="1"/>
  <c r="D5" i="3"/>
  <c r="E5" i="3" s="1"/>
  <c r="D4" i="3"/>
  <c r="E4" i="3" s="1"/>
  <c r="D3" i="3"/>
  <c r="E3" i="3" s="1"/>
  <c r="D2" i="3"/>
  <c r="E2" i="3" s="1"/>
  <c r="C10" i="2"/>
  <c r="C9" i="2"/>
</calcChain>
</file>

<file path=xl/sharedStrings.xml><?xml version="1.0" encoding="utf-8"?>
<sst xmlns="http://schemas.openxmlformats.org/spreadsheetml/2006/main" count="200" uniqueCount="174">
  <si>
    <t>Project Objective</t>
  </si>
  <si>
    <r>
      <rPr>
        <b/>
        <sz val="10"/>
        <color theme="1"/>
        <rFont val="Arial"/>
        <family val="2"/>
      </rPr>
      <t>Project Goal (12 months):</t>
    </r>
    <r>
      <rPr>
        <sz val="10"/>
        <color theme="1"/>
        <rFont val="Arial"/>
        <family val="2"/>
      </rPr>
      <t xml:space="preserve"> Deliver OncoSwitch MVP — validated gene-expression switches with proven safety &amp; selectivity using 10 MPRA cycles and AI-driven sequence design.</t>
    </r>
  </si>
  <si>
    <r>
      <rPr>
        <b/>
        <sz val="10"/>
        <color theme="1"/>
        <rFont val="Arial"/>
        <family val="2"/>
      </rPr>
      <t>Why it matters:</t>
    </r>
    <r>
      <rPr>
        <sz val="10"/>
        <color theme="1"/>
        <rFont val="Arial"/>
        <family val="2"/>
      </rPr>
      <t xml:space="preserve"> Enables safer, more predictable and cost-efficient CGT drug development for pharma &amp; biotech partners.</t>
    </r>
  </si>
  <si>
    <t>Funding Overview</t>
  </si>
  <si>
    <t>Category</t>
  </si>
  <si>
    <t>Amount</t>
  </si>
  <si>
    <t>Total Funding Required (Pre-Seed)</t>
  </si>
  <si>
    <t>$1,200,000</t>
  </si>
  <si>
    <t>Runway</t>
  </si>
  <si>
    <t>12 months</t>
  </si>
  <si>
    <t>Burn Rate (monthly)</t>
  </si>
  <si>
    <t>$90 200</t>
  </si>
  <si>
    <t>Peak Burn (MPRA months)</t>
  </si>
  <si>
    <t>Average Early Burn (Month 1–4)</t>
  </si>
  <si>
    <t>$58 825</t>
  </si>
  <si>
    <t>Total 12-month Burn</t>
  </si>
  <si>
    <t>$954 900</t>
  </si>
  <si>
    <t>Buffer after 12 months</t>
  </si>
  <si>
    <t>$245 100</t>
  </si>
  <si>
    <t>Allocation of Funds</t>
  </si>
  <si>
    <t>% of Total</t>
  </si>
  <si>
    <t>Notes</t>
  </si>
  <si>
    <t>R&amp;D (10 MPRA cycles)</t>
  </si>
  <si>
    <t>41.7%</t>
  </si>
  <si>
    <t>$500,000</t>
  </si>
  <si>
    <t>Sequencing, library design, cloning, assays</t>
  </si>
  <si>
    <t>HR / Team</t>
  </si>
  <si>
    <t>30.7%</t>
  </si>
  <si>
    <t>$368,500</t>
  </si>
  <si>
    <t>6 core team members</t>
  </si>
  <si>
    <t>OPEX / G&amp;A</t>
  </si>
  <si>
    <t>7.3%</t>
  </si>
  <si>
    <t>$86,960</t>
  </si>
  <si>
    <t>Office, PRO, licenses, cloud, operating</t>
  </si>
  <si>
    <t>Reserved Buffer</t>
  </si>
  <si>
    <t>20.4%</t>
  </si>
  <si>
    <t>$244,550</t>
  </si>
  <si>
    <t>Risk mitigation</t>
  </si>
  <si>
    <t>Phase</t>
  </si>
  <si>
    <t>Description</t>
  </si>
  <si>
    <t>Cost (USD)</t>
  </si>
  <si>
    <t>P1. Library Design &amp; Synthesis</t>
  </si>
  <si>
    <t>AI-based sequence design + oligo pool synthesis</t>
  </si>
  <si>
    <t>P2. Vector Cloning &amp; Library Construction</t>
  </si>
  <si>
    <t>Cloning into lentiviral vector; baseline pDNA library construction</t>
  </si>
  <si>
    <t>P3. Lentiviral Packaging &amp; Transduction</t>
  </si>
  <si>
    <t>Viral packaging, concentration, titering, and cell transduction</t>
  </si>
  <si>
    <t>P4. Cell Treatment &amp; Incubation</t>
  </si>
  <si>
    <t>Incubation window prior to harvesting total nucleic acids</t>
  </si>
  <si>
    <t>P5. Reporter Assay &amp; Sequencing</t>
  </si>
  <si>
    <t>RNA/DNA → cDNA/UMI → library prep → high-throughput sequencing</t>
  </si>
  <si>
    <t>P6. Data Analysis &amp; Reporting</t>
  </si>
  <si>
    <t>Bioinformatic analysis, QC, statistics, final report</t>
  </si>
  <si>
    <t>PM / Logistics / Buffer</t>
  </si>
  <si>
    <t>Project management, logistics, express services, contingencies</t>
  </si>
  <si>
    <t>Total cost for one MPRA Cycle</t>
  </si>
  <si>
    <t>One MPRA Cycle 4-8 week</t>
  </si>
  <si>
    <t>Total cost for 10 MPRA Cycles</t>
  </si>
  <si>
    <t>We need to produce 10 MPRA cycles</t>
  </si>
  <si>
    <t>Role</t>
  </si>
  <si>
    <t>FTE</t>
  </si>
  <si>
    <t>Salary/month</t>
  </si>
  <si>
    <t>Cost/year $</t>
  </si>
  <si>
    <t>Cost/year AED</t>
  </si>
  <si>
    <t>Role Category</t>
  </si>
  <si>
    <t>Recruitment Status</t>
  </si>
  <si>
    <t>HR Summary (USD)</t>
  </si>
  <si>
    <t>Start Date</t>
  </si>
  <si>
    <t>CTO</t>
  </si>
  <si>
    <t>C-level</t>
  </si>
  <si>
    <t>Confirmed</t>
  </si>
  <si>
    <t>Total base HR cost: 396,000$</t>
  </si>
  <si>
    <t xml:space="preserve">Scientific founder; responsible for mechanism design, MPRA architecture, scientific validation, and R&amp;D roadmap. Key for IP.
</t>
  </si>
  <si>
    <t>1 month</t>
  </si>
  <si>
    <t>CEO</t>
  </si>
  <si>
    <t xml:space="preserve">Loaded HR Cost (20%): 79.200$ </t>
  </si>
  <si>
    <t xml:space="preserve">Business founder; fundraising, DOH relations, investor relations, global partnerships. Drives capital and strategy.
</t>
  </si>
  <si>
    <t>AI/ML Scientist</t>
  </si>
  <si>
    <t>R&amp;D</t>
  </si>
  <si>
    <t>Quarterly Burn (HR only): 118,800$</t>
  </si>
  <si>
    <t xml:space="preserve">Part-time; ML pipeline for sequence design, MPRA data modeling, QC automation. Core for platform intelligence.
</t>
  </si>
  <si>
    <t>5 month</t>
  </si>
  <si>
    <t>Molecular biologist</t>
  </si>
  <si>
    <t>Pending DOH funding</t>
  </si>
  <si>
    <t>Total FTE: 4.75</t>
  </si>
  <si>
    <t xml:space="preserve">Wet lab execution; MPRA cycles, viral transduction, NGS prep, QC. Essential for experimental data.
</t>
  </si>
  <si>
    <t>Operation Manager</t>
  </si>
  <si>
    <t>Operations</t>
  </si>
  <si>
    <t>Planned</t>
  </si>
  <si>
    <t>Science: 2.25 FTE</t>
  </si>
  <si>
    <t xml:space="preserve">Cross-functional execution; MPRA planning, labs/vendors, budgets, timelines, compliance, documentation. Ensures delivery.
</t>
  </si>
  <si>
    <t>Legal/IP consultant</t>
  </si>
  <si>
    <t>Consultants</t>
  </si>
  <si>
    <t>Business &amp; Ops: 2.2 FTE</t>
  </si>
  <si>
    <t xml:space="preserve">Patent drafting, FTO analysis, NDA/contracts, regulatory guidance. Essential at pre-seed.
</t>
  </si>
  <si>
    <t>4 month</t>
  </si>
  <si>
    <t>Item</t>
  </si>
  <si>
    <t>Monthly Cost $</t>
  </si>
  <si>
    <t>Annual Cost $</t>
  </si>
  <si>
    <t>OPEX Summary $</t>
  </si>
  <si>
    <t>Cloud &amp; Software</t>
  </si>
  <si>
    <t>Cloud compute &amp; storage (AWS/GCP)</t>
  </si>
  <si>
    <t>MPRA sequencing data storage, Bioinformatics pipeline, AI/ML model training, Security + backups</t>
  </si>
  <si>
    <t xml:space="preserve">Tools &amp; subscriptions </t>
  </si>
  <si>
    <t>Click-up, Google Workspace, Zoom, Figma, GitHub, ChatGPT</t>
  </si>
  <si>
    <t>Productivity, communication, documentation</t>
  </si>
  <si>
    <t>Corporate</t>
  </si>
  <si>
    <t>Company license renewal</t>
  </si>
  <si>
    <t>Trade License  (freezone)</t>
  </si>
  <si>
    <t>Establishment card renewal</t>
  </si>
  <si>
    <t>Required for visas and operations</t>
  </si>
  <si>
    <t>Accounting</t>
  </si>
  <si>
    <t>Bookkeeping</t>
  </si>
  <si>
    <t>Monthly accounting service</t>
  </si>
  <si>
    <t>Annual audit</t>
  </si>
  <si>
    <t>Mandatory audit for compliance</t>
  </si>
  <si>
    <t>Admin</t>
  </si>
  <si>
    <t>Banking fees</t>
  </si>
  <si>
    <t>Minimum for corporate banking</t>
  </si>
  <si>
    <t>Other</t>
  </si>
  <si>
    <t>Hiring/recruitment fees</t>
  </si>
  <si>
    <t>Small buffer (optional)</t>
  </si>
  <si>
    <t>Telecom (mobile plans)</t>
  </si>
  <si>
    <t>Etisalat/DU for CEO/CTO</t>
  </si>
  <si>
    <t>Government</t>
  </si>
  <si>
    <t>PRO services</t>
  </si>
  <si>
    <t>Visa processing, government liaisons</t>
  </si>
  <si>
    <t>Travel</t>
  </si>
  <si>
    <t>Founder travel &amp; conferences</t>
  </si>
  <si>
    <t>DoH, biotech events, tickets, booking, transfers</t>
  </si>
  <si>
    <t>Insurance</t>
  </si>
  <si>
    <t>Health Insurance</t>
  </si>
  <si>
    <t>for 5 employers</t>
  </si>
  <si>
    <t>Liability Insurance</t>
  </si>
  <si>
    <t>Public Liability Insurance</t>
  </si>
  <si>
    <t>Office</t>
  </si>
  <si>
    <t>Office in UAE</t>
  </si>
  <si>
    <t>Month</t>
  </si>
  <si>
    <t>Cash In $</t>
  </si>
  <si>
    <t>HR $</t>
  </si>
  <si>
    <t>R&amp;D $</t>
  </si>
  <si>
    <t>OPEX $</t>
  </si>
  <si>
    <t>CAPEX $</t>
  </si>
  <si>
    <t>Total Burn $</t>
  </si>
  <si>
    <t>Cash Balance $</t>
  </si>
  <si>
    <t>Milestones Achieved</t>
  </si>
  <si>
    <t>Quarter</t>
  </si>
  <si>
    <t>Milestone</t>
  </si>
  <si>
    <t>Cost $</t>
  </si>
  <si>
    <t>Owner</t>
  </si>
  <si>
    <t>KPI</t>
  </si>
  <si>
    <t>Status</t>
  </si>
  <si>
    <t>Q1</t>
  </si>
  <si>
    <t>Initialization + 1 MPRA Cycle</t>
  </si>
  <si>
    <t>Selection of the “tumor/normal” pair (preliminarily: hepatocellular carcinoma vs normal liver cells)
SOP development and acceptance criteria
Signing MSA with wet-lab partner
Preparation of a 4k×50bp library
Execution of MPRA #1
Training AI model v0.0</t>
  </si>
  <si>
    <t>196 750</t>
  </si>
  <si>
    <t>CTO, AI/ML Lead
Molecular Biologist / Bioinformatics Lead
CEO (BD &amp; partnerships)</t>
  </si>
  <si>
    <t>SOP finalized and approved
MSA signed with partner lab
Library constructed
MPRA #1 completed
QC passed
AI model v0.0 ready</t>
  </si>
  <si>
    <t>Pending</t>
  </si>
  <si>
    <t>Q2</t>
  </si>
  <si>
    <t>AI Model v1.0 + 2 MPRA Cycles</t>
  </si>
  <si>
    <t>Execution of MPRA #2–3
RNA/DNA extraction, replicates, QC
Training AI model v1.0
Generation of candidate shortlist
Filing provisional patent on mechanism
(Design → MPRA → Model training → Redesign)</t>
  </si>
  <si>
    <t>217 250</t>
  </si>
  <si>
    <t>CTO, AI/ML Lead
Molecular Biologist / Bioinformatics Lead</t>
  </si>
  <si>
    <t>AI model AUC ≥ 0.75
Shortlist of candidates prepared
Provisional patent filed
Experimental replicates match SOP
QC stable across datasets</t>
  </si>
  <si>
    <t>Q3</t>
  </si>
  <si>
    <t>MVP + Clone Validation + 1 MPRA Cycle</t>
  </si>
  <si>
    <t>Clone-level analysis of 10–25 candidates
(meeting requirement: ≥10× differential activity tumor vs normal)
Stress tests
MVP technical report
Algorithm v1.0
MVP demo portal (if platform launch required)
— or —
internal infrastructure for storing data and trained models
BD materials prepared
Execution of MPRA #4</t>
  </si>
  <si>
    <t>270 700</t>
  </si>
  <si>
    <t>On/off ratio ≥10–20×
MVP published
Demo works (portal or internal)
MPRA #4 completed</t>
  </si>
  <si>
    <t>Q4</t>
  </si>
  <si>
    <t>Pilot + Manufacturing-Grade Library + 2 MPRA Cycles</t>
  </si>
  <si>
    <t>Construction of 25k–40k × 200bp manufacturing-grade library
Launch of a pilot study with government support
(to expand data flow and validate top candidates on organoids and in vivo)
Final SOP (based on all completed cycles)
QC completed
Execution of MPRA #5–6
Preparation of shortlist for:
in vivo validation, and/or
licensing
In vivo validation may be performed via AAV therapy if needed</t>
  </si>
  <si>
    <t>AI AUC 0.85–0.90
On/off ratio ≥15–20×
MPRA #5–6 completed
Pilot launched
Shortlist ready for in vivo or licensing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</si>
</sst>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5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theme="5"/>
        <bgColor theme="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6" fillId="2" borderId="0" xfId="0" applyFont="1" applyFill="1"/>
    <xf numFmtId="0" fontId="4" fillId="3" borderId="0" xfId="0" applyFont="1" applyFill="1"/>
    <xf numFmtId="0" fontId="2" fillId="3" borderId="0" xfId="0" applyFont="1" applyFill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2" borderId="0" xfId="0" applyFont="1" applyFill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2"/>
  <sheetViews>
    <sheetView topLeftCell="A5" zoomScale="191" workbookViewId="0">
      <selection sqref="A1:F1"/>
    </sheetView>
  </sheetViews>
  <sheetFormatPr baseColWidth="10" defaultColWidth="12.6640625" defaultRowHeight="15.75" customHeight="1" x14ac:dyDescent="0.15"/>
  <cols>
    <col min="1" max="1" width="21.1640625" customWidth="1"/>
    <col min="2" max="2" width="22.1640625" customWidth="1"/>
    <col min="3" max="3" width="18" customWidth="1"/>
    <col min="6" max="6" width="11.6640625" customWidth="1"/>
  </cols>
  <sheetData>
    <row r="1" spans="1:6" x14ac:dyDescent="0.2">
      <c r="A1" s="18" t="s">
        <v>0</v>
      </c>
      <c r="B1" s="19"/>
      <c r="C1" s="19"/>
      <c r="D1" s="19"/>
      <c r="E1" s="19"/>
      <c r="F1" s="19"/>
    </row>
    <row r="2" spans="1:6" ht="15.75" customHeight="1" x14ac:dyDescent="0.15">
      <c r="A2" s="20" t="s">
        <v>1</v>
      </c>
      <c r="B2" s="19"/>
      <c r="C2" s="19"/>
      <c r="D2" s="20" t="s">
        <v>2</v>
      </c>
      <c r="E2" s="19"/>
      <c r="F2" s="19"/>
    </row>
    <row r="6" spans="1:6" x14ac:dyDescent="0.2">
      <c r="A6" s="21" t="s">
        <v>3</v>
      </c>
      <c r="B6" s="19"/>
      <c r="C6" s="19"/>
      <c r="D6" s="19"/>
      <c r="E6" s="19"/>
      <c r="F6" s="19"/>
    </row>
    <row r="7" spans="1:6" ht="15.75" customHeight="1" x14ac:dyDescent="0.15">
      <c r="A7" s="1" t="s">
        <v>4</v>
      </c>
      <c r="B7" s="1" t="s">
        <v>5</v>
      </c>
    </row>
    <row r="8" spans="1:6" ht="15.75" customHeight="1" x14ac:dyDescent="0.15">
      <c r="A8" s="2" t="s">
        <v>6</v>
      </c>
      <c r="B8" s="3" t="s">
        <v>7</v>
      </c>
    </row>
    <row r="9" spans="1:6" ht="15.75" customHeight="1" x14ac:dyDescent="0.15">
      <c r="A9" s="4" t="s">
        <v>8</v>
      </c>
      <c r="B9" s="4" t="s">
        <v>9</v>
      </c>
    </row>
    <row r="10" spans="1:6" ht="15.75" customHeight="1" x14ac:dyDescent="0.15">
      <c r="A10" s="4" t="s">
        <v>10</v>
      </c>
      <c r="B10" s="4" t="s">
        <v>11</v>
      </c>
    </row>
    <row r="11" spans="1:6" ht="15.75" customHeight="1" x14ac:dyDescent="0.15">
      <c r="A11" s="4" t="s">
        <v>12</v>
      </c>
      <c r="B11" s="4" t="s">
        <v>11</v>
      </c>
    </row>
    <row r="12" spans="1:6" ht="15.75" customHeight="1" x14ac:dyDescent="0.15">
      <c r="A12" s="2" t="s">
        <v>13</v>
      </c>
      <c r="B12" s="4" t="s">
        <v>14</v>
      </c>
    </row>
    <row r="13" spans="1:6" ht="15.75" customHeight="1" x14ac:dyDescent="0.15">
      <c r="A13" s="4" t="s">
        <v>15</v>
      </c>
      <c r="B13" s="4" t="s">
        <v>16</v>
      </c>
    </row>
    <row r="14" spans="1:6" ht="15.75" customHeight="1" x14ac:dyDescent="0.15">
      <c r="A14" s="4" t="s">
        <v>17</v>
      </c>
      <c r="B14" s="4" t="s">
        <v>18</v>
      </c>
    </row>
    <row r="17" spans="1:6" x14ac:dyDescent="0.2">
      <c r="A17" s="21" t="s">
        <v>19</v>
      </c>
      <c r="B17" s="19"/>
      <c r="C17" s="19"/>
      <c r="D17" s="19"/>
      <c r="E17" s="19"/>
      <c r="F17" s="19"/>
    </row>
    <row r="18" spans="1:6" ht="15.75" customHeight="1" x14ac:dyDescent="0.15">
      <c r="A18" s="3" t="s">
        <v>4</v>
      </c>
      <c r="B18" s="5" t="s">
        <v>20</v>
      </c>
      <c r="C18" s="5" t="s">
        <v>5</v>
      </c>
      <c r="D18" s="5" t="s">
        <v>21</v>
      </c>
    </row>
    <row r="19" spans="1:6" ht="15.75" customHeight="1" x14ac:dyDescent="0.15">
      <c r="A19" s="4" t="s">
        <v>22</v>
      </c>
      <c r="B19" s="4" t="s">
        <v>23</v>
      </c>
      <c r="C19" s="4" t="s">
        <v>24</v>
      </c>
      <c r="D19" s="22" t="s">
        <v>25</v>
      </c>
      <c r="E19" s="19"/>
      <c r="F19" s="19"/>
    </row>
    <row r="20" spans="1:6" ht="15.75" customHeight="1" x14ac:dyDescent="0.15">
      <c r="A20" s="4" t="s">
        <v>26</v>
      </c>
      <c r="B20" s="4" t="s">
        <v>27</v>
      </c>
      <c r="C20" s="4" t="s">
        <v>28</v>
      </c>
      <c r="D20" s="4" t="s">
        <v>29</v>
      </c>
    </row>
    <row r="21" spans="1:6" ht="15.75" customHeight="1" x14ac:dyDescent="0.15">
      <c r="A21" s="4" t="s">
        <v>30</v>
      </c>
      <c r="B21" s="4" t="s">
        <v>31</v>
      </c>
      <c r="C21" s="4" t="s">
        <v>32</v>
      </c>
      <c r="D21" s="4" t="s">
        <v>33</v>
      </c>
    </row>
    <row r="22" spans="1:6" ht="15.75" customHeight="1" x14ac:dyDescent="0.15">
      <c r="A22" s="4" t="s">
        <v>34</v>
      </c>
      <c r="B22" s="4" t="s">
        <v>35</v>
      </c>
      <c r="C22" s="4" t="s">
        <v>36</v>
      </c>
      <c r="D22" s="4" t="s">
        <v>37</v>
      </c>
    </row>
  </sheetData>
  <mergeCells count="6">
    <mergeCell ref="D19:F19"/>
    <mergeCell ref="A1:F1"/>
    <mergeCell ref="A2:C2"/>
    <mergeCell ref="D2:F2"/>
    <mergeCell ref="A6:F6"/>
    <mergeCell ref="A17:F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"/>
  <sheetViews>
    <sheetView workbookViewId="0"/>
  </sheetViews>
  <sheetFormatPr baseColWidth="10" defaultColWidth="12.6640625" defaultRowHeight="15.75" customHeight="1" x14ac:dyDescent="0.15"/>
  <cols>
    <col min="1" max="1" width="32.6640625" customWidth="1"/>
    <col min="2" max="2" width="56.6640625" customWidth="1"/>
  </cols>
  <sheetData>
    <row r="1" spans="1:4" ht="15.75" customHeight="1" x14ac:dyDescent="0.15">
      <c r="A1" s="5" t="s">
        <v>38</v>
      </c>
      <c r="B1" s="5" t="s">
        <v>39</v>
      </c>
      <c r="C1" s="5" t="s">
        <v>40</v>
      </c>
      <c r="D1" s="5"/>
    </row>
    <row r="2" spans="1:4" ht="15.75" customHeight="1" x14ac:dyDescent="0.15">
      <c r="A2" s="4" t="s">
        <v>41</v>
      </c>
      <c r="B2" s="4" t="s">
        <v>42</v>
      </c>
      <c r="C2" s="4">
        <v>21000</v>
      </c>
    </row>
    <row r="3" spans="1:4" ht="15.75" customHeight="1" x14ac:dyDescent="0.15">
      <c r="A3" s="4" t="s">
        <v>43</v>
      </c>
      <c r="B3" s="4" t="s">
        <v>44</v>
      </c>
      <c r="C3" s="4">
        <v>3750</v>
      </c>
    </row>
    <row r="4" spans="1:4" ht="15.75" customHeight="1" x14ac:dyDescent="0.15">
      <c r="A4" s="4" t="s">
        <v>45</v>
      </c>
      <c r="B4" s="4" t="s">
        <v>46</v>
      </c>
      <c r="C4" s="4">
        <v>4000</v>
      </c>
    </row>
    <row r="5" spans="1:4" ht="15.75" customHeight="1" x14ac:dyDescent="0.15">
      <c r="A5" s="4" t="s">
        <v>47</v>
      </c>
      <c r="B5" s="4" t="s">
        <v>48</v>
      </c>
      <c r="C5" s="4">
        <v>800</v>
      </c>
    </row>
    <row r="6" spans="1:4" ht="15.75" customHeight="1" x14ac:dyDescent="0.15">
      <c r="A6" s="4" t="s">
        <v>49</v>
      </c>
      <c r="B6" s="4" t="s">
        <v>50</v>
      </c>
      <c r="C6" s="4">
        <v>16700</v>
      </c>
    </row>
    <row r="7" spans="1:4" ht="15.75" customHeight="1" x14ac:dyDescent="0.15">
      <c r="A7" s="4" t="s">
        <v>51</v>
      </c>
      <c r="B7" s="4" t="s">
        <v>52</v>
      </c>
      <c r="C7" s="4">
        <v>2000</v>
      </c>
    </row>
    <row r="8" spans="1:4" ht="15.75" customHeight="1" x14ac:dyDescent="0.15">
      <c r="A8" s="4" t="s">
        <v>53</v>
      </c>
      <c r="B8" s="4" t="s">
        <v>54</v>
      </c>
      <c r="C8" s="4">
        <v>1750</v>
      </c>
    </row>
    <row r="9" spans="1:4" ht="15.75" customHeight="1" x14ac:dyDescent="0.15">
      <c r="A9" s="6" t="s">
        <v>55</v>
      </c>
      <c r="B9" s="7" t="s">
        <v>56</v>
      </c>
      <c r="C9" s="8">
        <f>SUM(C2+C3+C4+C5+C6+C7+C8)</f>
        <v>50000</v>
      </c>
      <c r="D9" s="5"/>
    </row>
    <row r="10" spans="1:4" ht="15.75" customHeight="1" x14ac:dyDescent="0.15">
      <c r="A10" s="6" t="s">
        <v>57</v>
      </c>
      <c r="B10" s="7" t="s">
        <v>58</v>
      </c>
      <c r="C10" s="8">
        <f>SUM(C9*10)</f>
        <v>500000</v>
      </c>
      <c r="D10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18"/>
  <sheetViews>
    <sheetView tabSelected="1" zoomScale="142" workbookViewId="0">
      <selection activeCell="I7" sqref="I7"/>
    </sheetView>
  </sheetViews>
  <sheetFormatPr baseColWidth="10" defaultColWidth="12.6640625" defaultRowHeight="15.75" customHeight="1" x14ac:dyDescent="0.15"/>
  <cols>
    <col min="1" max="1" width="18.83203125" customWidth="1"/>
    <col min="5" max="5" width="14.83203125" customWidth="1"/>
    <col min="6" max="6" width="11.6640625" customWidth="1"/>
    <col min="7" max="7" width="19.6640625" customWidth="1"/>
    <col min="8" max="8" width="31.5" customWidth="1"/>
    <col min="9" max="9" width="55.1640625" customWidth="1"/>
    <col min="10" max="10" width="29.1640625" customWidth="1"/>
  </cols>
  <sheetData>
    <row r="1" spans="1:10" ht="15.75" customHeight="1" x14ac:dyDescent="0.15">
      <c r="A1" s="5" t="s">
        <v>59</v>
      </c>
      <c r="B1" s="5" t="s">
        <v>60</v>
      </c>
      <c r="C1" s="5" t="s">
        <v>61</v>
      </c>
      <c r="D1" s="5" t="s">
        <v>62</v>
      </c>
      <c r="E1" s="5" t="s">
        <v>63</v>
      </c>
      <c r="F1" s="5" t="s">
        <v>64</v>
      </c>
      <c r="G1" s="5" t="s">
        <v>65</v>
      </c>
      <c r="H1" s="8" t="s">
        <v>66</v>
      </c>
      <c r="I1" s="5" t="s">
        <v>21</v>
      </c>
      <c r="J1" s="5" t="s">
        <v>67</v>
      </c>
    </row>
    <row r="2" spans="1:10" ht="39" customHeight="1" x14ac:dyDescent="0.15">
      <c r="A2" s="4" t="s">
        <v>68</v>
      </c>
      <c r="B2" s="4">
        <v>1</v>
      </c>
      <c r="C2" s="4">
        <v>6000</v>
      </c>
      <c r="D2" s="4">
        <f t="shared" ref="D2:D7" si="0">SUM(C2*12)</f>
        <v>72000</v>
      </c>
      <c r="E2" s="4">
        <f t="shared" ref="E2:E7" si="1">SUM(D2*3.67)</f>
        <v>264240</v>
      </c>
      <c r="F2" s="4" t="s">
        <v>69</v>
      </c>
      <c r="G2" s="4" t="s">
        <v>70</v>
      </c>
      <c r="H2" s="8" t="s">
        <v>71</v>
      </c>
      <c r="I2" s="2" t="s">
        <v>72</v>
      </c>
      <c r="J2" s="4" t="s">
        <v>73</v>
      </c>
    </row>
    <row r="3" spans="1:10" ht="44" customHeight="1" x14ac:dyDescent="0.15">
      <c r="A3" s="4" t="s">
        <v>74</v>
      </c>
      <c r="B3" s="4">
        <v>1</v>
      </c>
      <c r="C3" s="4">
        <v>7000</v>
      </c>
      <c r="D3" s="4">
        <f t="shared" si="0"/>
        <v>84000</v>
      </c>
      <c r="E3" s="4">
        <f t="shared" si="1"/>
        <v>308280</v>
      </c>
      <c r="F3" s="4" t="s">
        <v>69</v>
      </c>
      <c r="G3" s="4" t="s">
        <v>70</v>
      </c>
      <c r="H3" s="9" t="s">
        <v>75</v>
      </c>
      <c r="I3" s="2" t="s">
        <v>76</v>
      </c>
      <c r="J3" s="4" t="s">
        <v>73</v>
      </c>
    </row>
    <row r="4" spans="1:10" ht="42" x14ac:dyDescent="0.15">
      <c r="A4" s="4" t="s">
        <v>77</v>
      </c>
      <c r="B4" s="4">
        <v>0.5</v>
      </c>
      <c r="C4" s="4">
        <v>3500</v>
      </c>
      <c r="D4" s="4">
        <f t="shared" si="0"/>
        <v>42000</v>
      </c>
      <c r="E4" s="4">
        <f t="shared" si="1"/>
        <v>154140</v>
      </c>
      <c r="F4" s="4" t="s">
        <v>78</v>
      </c>
      <c r="G4" s="4" t="s">
        <v>70</v>
      </c>
      <c r="H4" s="8" t="s">
        <v>79</v>
      </c>
      <c r="I4" s="2" t="s">
        <v>80</v>
      </c>
      <c r="J4" s="4" t="s">
        <v>81</v>
      </c>
    </row>
    <row r="5" spans="1:10" ht="42" x14ac:dyDescent="0.15">
      <c r="A5" s="4" t="s">
        <v>82</v>
      </c>
      <c r="B5" s="4">
        <v>0.75</v>
      </c>
      <c r="C5" s="4">
        <v>6000</v>
      </c>
      <c r="D5" s="4">
        <f t="shared" si="0"/>
        <v>72000</v>
      </c>
      <c r="E5" s="4">
        <f t="shared" si="1"/>
        <v>264240</v>
      </c>
      <c r="F5" s="4" t="s">
        <v>78</v>
      </c>
      <c r="G5" s="4" t="s">
        <v>83</v>
      </c>
      <c r="H5" s="8" t="s">
        <v>84</v>
      </c>
      <c r="I5" s="2" t="s">
        <v>85</v>
      </c>
      <c r="J5" s="4" t="s">
        <v>73</v>
      </c>
    </row>
    <row r="6" spans="1:10" ht="42" x14ac:dyDescent="0.15">
      <c r="A6" s="4" t="s">
        <v>86</v>
      </c>
      <c r="B6" s="4">
        <v>1</v>
      </c>
      <c r="C6" s="4">
        <v>6000</v>
      </c>
      <c r="D6" s="4">
        <f t="shared" si="0"/>
        <v>72000</v>
      </c>
      <c r="E6" s="4">
        <f t="shared" si="1"/>
        <v>264240</v>
      </c>
      <c r="F6" s="4" t="s">
        <v>87</v>
      </c>
      <c r="G6" s="4" t="s">
        <v>88</v>
      </c>
      <c r="H6" s="8" t="s">
        <v>89</v>
      </c>
      <c r="I6" s="2" t="s">
        <v>90</v>
      </c>
      <c r="J6" s="4" t="s">
        <v>73</v>
      </c>
    </row>
    <row r="7" spans="1:10" ht="42" x14ac:dyDescent="0.15">
      <c r="A7" s="4" t="s">
        <v>91</v>
      </c>
      <c r="B7" s="4">
        <v>0.5</v>
      </c>
      <c r="C7" s="4">
        <v>4500</v>
      </c>
      <c r="D7" s="4">
        <f t="shared" si="0"/>
        <v>54000</v>
      </c>
      <c r="E7" s="4">
        <f t="shared" si="1"/>
        <v>198180</v>
      </c>
      <c r="F7" s="4" t="s">
        <v>92</v>
      </c>
      <c r="G7" s="4" t="s">
        <v>88</v>
      </c>
      <c r="H7" s="8" t="s">
        <v>93</v>
      </c>
      <c r="I7" s="2" t="s">
        <v>94</v>
      </c>
      <c r="J7" s="4" t="s">
        <v>95</v>
      </c>
    </row>
    <row r="11" spans="1:10" ht="15.75" customHeight="1" x14ac:dyDescent="0.15">
      <c r="H11" s="5"/>
    </row>
    <row r="12" spans="1:10" ht="15.75" customHeight="1" x14ac:dyDescent="0.15">
      <c r="H12" s="5"/>
    </row>
    <row r="14" spans="1:10" ht="15.75" customHeight="1" x14ac:dyDescent="0.15">
      <c r="H14" s="5"/>
    </row>
    <row r="15" spans="1:10" ht="15.75" customHeight="1" x14ac:dyDescent="0.15">
      <c r="H15" s="5"/>
    </row>
    <row r="17" spans="8:8" ht="15.75" customHeight="1" x14ac:dyDescent="0.15">
      <c r="H17" s="5"/>
    </row>
    <row r="18" spans="8:8" ht="15.75" customHeight="1" x14ac:dyDescent="0.15">
      <c r="H18" s="5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5"/>
  <sheetViews>
    <sheetView zoomScale="132" workbookViewId="0"/>
  </sheetViews>
  <sheetFormatPr baseColWidth="10" defaultColWidth="12.6640625" defaultRowHeight="15.75" customHeight="1" x14ac:dyDescent="0.15"/>
  <cols>
    <col min="1" max="1" width="17.1640625" customWidth="1"/>
    <col min="3" max="3" width="15.1640625" customWidth="1"/>
    <col min="4" max="4" width="15.33203125" customWidth="1"/>
    <col min="5" max="5" width="39.6640625" customWidth="1"/>
    <col min="6" max="6" width="15.6640625" customWidth="1"/>
  </cols>
  <sheetData>
    <row r="1" spans="1:6" ht="15.75" customHeight="1" x14ac:dyDescent="0.15">
      <c r="A1" s="5" t="s">
        <v>4</v>
      </c>
      <c r="B1" s="5" t="s">
        <v>96</v>
      </c>
      <c r="C1" s="5" t="s">
        <v>97</v>
      </c>
      <c r="D1" s="5" t="s">
        <v>98</v>
      </c>
      <c r="E1" s="5" t="s">
        <v>21</v>
      </c>
      <c r="F1" s="10" t="s">
        <v>99</v>
      </c>
    </row>
    <row r="2" spans="1:6" ht="15.75" customHeight="1" x14ac:dyDescent="0.15">
      <c r="A2" s="4" t="s">
        <v>100</v>
      </c>
      <c r="B2" s="2" t="s">
        <v>101</v>
      </c>
      <c r="C2" s="4">
        <v>800</v>
      </c>
      <c r="D2" s="4">
        <f t="shared" ref="D2:D3" si="0">SUM(C2*12)</f>
        <v>9600</v>
      </c>
      <c r="E2" s="2" t="s">
        <v>102</v>
      </c>
      <c r="F2" s="8">
        <f>SUM(D2+D3+D4+D5+D6+D7+D8+D9+D10+D11+D12+D13+D14+D15)</f>
        <v>86960</v>
      </c>
    </row>
    <row r="3" spans="1:6" ht="15.75" customHeight="1" x14ac:dyDescent="0.15">
      <c r="A3" s="2" t="s">
        <v>103</v>
      </c>
      <c r="B3" s="2" t="s">
        <v>104</v>
      </c>
      <c r="C3" s="4">
        <v>480</v>
      </c>
      <c r="D3" s="4">
        <f t="shared" si="0"/>
        <v>5760</v>
      </c>
      <c r="E3" s="2" t="s">
        <v>105</v>
      </c>
    </row>
    <row r="4" spans="1:6" ht="15.75" customHeight="1" x14ac:dyDescent="0.15">
      <c r="A4" s="4" t="s">
        <v>106</v>
      </c>
      <c r="B4" s="2" t="s">
        <v>107</v>
      </c>
      <c r="D4" s="4">
        <v>10000</v>
      </c>
      <c r="E4" s="4" t="s">
        <v>108</v>
      </c>
    </row>
    <row r="5" spans="1:6" ht="15.75" customHeight="1" x14ac:dyDescent="0.15">
      <c r="A5" s="4" t="s">
        <v>106</v>
      </c>
      <c r="B5" s="2" t="s">
        <v>109</v>
      </c>
      <c r="D5" s="4">
        <v>300</v>
      </c>
      <c r="E5" s="4" t="s">
        <v>110</v>
      </c>
    </row>
    <row r="6" spans="1:6" ht="15.75" customHeight="1" x14ac:dyDescent="0.15">
      <c r="A6" s="4" t="s">
        <v>111</v>
      </c>
      <c r="B6" s="4" t="s">
        <v>112</v>
      </c>
      <c r="C6" s="4">
        <v>800</v>
      </c>
      <c r="D6" s="4">
        <f>SUM(C6*12)</f>
        <v>9600</v>
      </c>
      <c r="E6" s="4" t="s">
        <v>113</v>
      </c>
      <c r="F6" s="2"/>
    </row>
    <row r="7" spans="1:6" ht="15.75" customHeight="1" x14ac:dyDescent="0.15">
      <c r="A7" s="4" t="s">
        <v>111</v>
      </c>
      <c r="B7" s="4" t="s">
        <v>114</v>
      </c>
      <c r="D7" s="4">
        <v>4500</v>
      </c>
      <c r="E7" s="4" t="s">
        <v>115</v>
      </c>
    </row>
    <row r="8" spans="1:6" ht="15.75" customHeight="1" x14ac:dyDescent="0.15">
      <c r="A8" s="4" t="s">
        <v>116</v>
      </c>
      <c r="B8" s="4" t="s">
        <v>117</v>
      </c>
      <c r="D8" s="4">
        <v>1000</v>
      </c>
      <c r="E8" s="4" t="s">
        <v>118</v>
      </c>
    </row>
    <row r="9" spans="1:6" ht="15.75" customHeight="1" x14ac:dyDescent="0.15">
      <c r="A9" s="4" t="s">
        <v>119</v>
      </c>
      <c r="B9" s="2" t="s">
        <v>120</v>
      </c>
      <c r="D9" s="4">
        <v>3500</v>
      </c>
      <c r="E9" s="4" t="s">
        <v>121</v>
      </c>
    </row>
    <row r="10" spans="1:6" ht="15.75" customHeight="1" x14ac:dyDescent="0.15">
      <c r="A10" s="4" t="s">
        <v>116</v>
      </c>
      <c r="B10" s="2" t="s">
        <v>122</v>
      </c>
      <c r="C10" s="4">
        <v>150</v>
      </c>
      <c r="D10" s="4">
        <f t="shared" ref="D10:D11" si="1">SUM(C10*12)</f>
        <v>1800</v>
      </c>
      <c r="E10" s="4" t="s">
        <v>123</v>
      </c>
    </row>
    <row r="11" spans="1:6" ht="15.75" customHeight="1" x14ac:dyDescent="0.15">
      <c r="A11" s="4" t="s">
        <v>124</v>
      </c>
      <c r="B11" s="4" t="s">
        <v>125</v>
      </c>
      <c r="C11" s="4">
        <v>200</v>
      </c>
      <c r="D11" s="4">
        <f t="shared" si="1"/>
        <v>2400</v>
      </c>
      <c r="E11" s="4" t="s">
        <v>126</v>
      </c>
    </row>
    <row r="12" spans="1:6" ht="15.75" customHeight="1" x14ac:dyDescent="0.15">
      <c r="A12" s="4" t="s">
        <v>127</v>
      </c>
      <c r="B12" s="2" t="s">
        <v>128</v>
      </c>
      <c r="D12" s="4">
        <v>20000</v>
      </c>
      <c r="E12" s="2" t="s">
        <v>129</v>
      </c>
    </row>
    <row r="13" spans="1:6" ht="15.75" customHeight="1" x14ac:dyDescent="0.15">
      <c r="A13" s="4" t="s">
        <v>130</v>
      </c>
      <c r="B13" s="4" t="s">
        <v>131</v>
      </c>
      <c r="D13" s="4">
        <v>5000</v>
      </c>
      <c r="E13" s="4" t="s">
        <v>132</v>
      </c>
    </row>
    <row r="14" spans="1:6" ht="15.75" customHeight="1" x14ac:dyDescent="0.15">
      <c r="A14" s="4" t="s">
        <v>130</v>
      </c>
      <c r="B14" s="4" t="s">
        <v>133</v>
      </c>
      <c r="D14" s="4">
        <v>1500</v>
      </c>
      <c r="E14" s="4" t="s">
        <v>134</v>
      </c>
    </row>
    <row r="15" spans="1:6" ht="15.75" customHeight="1" x14ac:dyDescent="0.15">
      <c r="A15" s="4" t="s">
        <v>106</v>
      </c>
      <c r="B15" s="4" t="s">
        <v>135</v>
      </c>
      <c r="C15" s="4">
        <v>1000</v>
      </c>
      <c r="D15" s="4">
        <f>SUM(C15*12)</f>
        <v>12000</v>
      </c>
      <c r="E15" s="4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13"/>
  <sheetViews>
    <sheetView workbookViewId="0"/>
  </sheetViews>
  <sheetFormatPr baseColWidth="10" defaultColWidth="12.6640625" defaultRowHeight="15.75" customHeight="1" x14ac:dyDescent="0.15"/>
  <cols>
    <col min="8" max="8" width="15.1640625" customWidth="1"/>
    <col min="9" max="9" width="19.83203125" customWidth="1"/>
  </cols>
  <sheetData>
    <row r="1" spans="1:9" ht="15.75" customHeight="1" x14ac:dyDescent="0.15">
      <c r="A1" s="5" t="s">
        <v>137</v>
      </c>
      <c r="B1" s="5" t="s">
        <v>138</v>
      </c>
      <c r="C1" s="5" t="s">
        <v>139</v>
      </c>
      <c r="D1" s="5" t="s">
        <v>140</v>
      </c>
      <c r="E1" s="5" t="s">
        <v>141</v>
      </c>
      <c r="F1" s="5" t="s">
        <v>142</v>
      </c>
      <c r="G1" s="11" t="s">
        <v>143</v>
      </c>
      <c r="H1" s="8" t="s">
        <v>144</v>
      </c>
      <c r="I1" s="5" t="s">
        <v>145</v>
      </c>
    </row>
    <row r="2" spans="1:9" ht="15.75" customHeight="1" x14ac:dyDescent="0.15">
      <c r="A2" s="4">
        <v>1</v>
      </c>
      <c r="B2" s="5">
        <v>1200000</v>
      </c>
      <c r="C2" s="4">
        <v>25000</v>
      </c>
      <c r="D2" s="4">
        <v>50000</v>
      </c>
      <c r="E2" s="4">
        <v>7250</v>
      </c>
      <c r="F2" s="4">
        <v>0</v>
      </c>
      <c r="G2" s="12">
        <f t="shared" ref="G2:G13" si="0">SUM(C2:E2)</f>
        <v>82250</v>
      </c>
      <c r="H2" s="7">
        <f>SUM(B2-G2)</f>
        <v>1117750</v>
      </c>
    </row>
    <row r="3" spans="1:9" ht="15.75" customHeight="1" x14ac:dyDescent="0.15">
      <c r="A3" s="4">
        <v>2</v>
      </c>
      <c r="B3" s="4">
        <v>0</v>
      </c>
      <c r="C3" s="4">
        <v>25000</v>
      </c>
      <c r="D3" s="4">
        <v>0</v>
      </c>
      <c r="E3" s="4">
        <v>7250</v>
      </c>
      <c r="F3" s="4">
        <v>0</v>
      </c>
      <c r="G3" s="12">
        <f t="shared" si="0"/>
        <v>32250</v>
      </c>
      <c r="H3" s="7">
        <f t="shared" ref="H3:H13" si="1">SUM(H2-G3)</f>
        <v>1085500</v>
      </c>
    </row>
    <row r="4" spans="1:9" ht="15.75" customHeight="1" x14ac:dyDescent="0.15">
      <c r="A4" s="4">
        <v>3</v>
      </c>
      <c r="B4" s="4">
        <v>0</v>
      </c>
      <c r="C4" s="4">
        <v>25000</v>
      </c>
      <c r="D4" s="4">
        <v>50000</v>
      </c>
      <c r="E4" s="4">
        <v>7250</v>
      </c>
      <c r="F4" s="4">
        <v>0</v>
      </c>
      <c r="G4" s="12">
        <f t="shared" si="0"/>
        <v>82250</v>
      </c>
      <c r="H4" s="7">
        <f t="shared" si="1"/>
        <v>1003250</v>
      </c>
    </row>
    <row r="5" spans="1:9" ht="15.75" customHeight="1" x14ac:dyDescent="0.15">
      <c r="A5" s="4">
        <v>4</v>
      </c>
      <c r="B5" s="4">
        <v>0</v>
      </c>
      <c r="C5" s="4">
        <v>29500</v>
      </c>
      <c r="D5" s="4">
        <v>0</v>
      </c>
      <c r="E5" s="4">
        <v>7250</v>
      </c>
      <c r="F5" s="4">
        <v>0</v>
      </c>
      <c r="G5" s="12">
        <f t="shared" si="0"/>
        <v>36750</v>
      </c>
      <c r="H5" s="7">
        <f t="shared" si="1"/>
        <v>966500</v>
      </c>
    </row>
    <row r="6" spans="1:9" ht="15.75" customHeight="1" x14ac:dyDescent="0.15">
      <c r="A6" s="4">
        <v>5</v>
      </c>
      <c r="B6" s="4">
        <v>0</v>
      </c>
      <c r="C6" s="4">
        <v>33000</v>
      </c>
      <c r="D6" s="4">
        <v>50000</v>
      </c>
      <c r="E6" s="4">
        <v>7250</v>
      </c>
      <c r="F6" s="4">
        <v>0</v>
      </c>
      <c r="G6" s="12">
        <f t="shared" si="0"/>
        <v>90250</v>
      </c>
      <c r="H6" s="7">
        <f t="shared" si="1"/>
        <v>876250</v>
      </c>
    </row>
    <row r="7" spans="1:9" ht="15.75" customHeight="1" x14ac:dyDescent="0.15">
      <c r="A7" s="4">
        <v>6</v>
      </c>
      <c r="B7" s="4">
        <v>0</v>
      </c>
      <c r="C7" s="4">
        <v>33000</v>
      </c>
      <c r="D7" s="4">
        <v>50000</v>
      </c>
      <c r="E7" s="4">
        <v>7250</v>
      </c>
      <c r="F7" s="4">
        <v>0</v>
      </c>
      <c r="G7" s="12">
        <f t="shared" si="0"/>
        <v>90250</v>
      </c>
      <c r="H7" s="7">
        <f t="shared" si="1"/>
        <v>786000</v>
      </c>
    </row>
    <row r="8" spans="1:9" ht="15.75" customHeight="1" x14ac:dyDescent="0.15">
      <c r="A8" s="4">
        <v>7</v>
      </c>
      <c r="B8" s="4">
        <v>0</v>
      </c>
      <c r="C8" s="4">
        <v>33000</v>
      </c>
      <c r="D8" s="4">
        <v>50000</v>
      </c>
      <c r="E8" s="4">
        <v>7250</v>
      </c>
      <c r="F8" s="4">
        <v>0</v>
      </c>
      <c r="G8" s="12">
        <f t="shared" si="0"/>
        <v>90250</v>
      </c>
      <c r="H8" s="7">
        <f t="shared" si="1"/>
        <v>695750</v>
      </c>
    </row>
    <row r="9" spans="1:9" ht="15.75" customHeight="1" x14ac:dyDescent="0.15">
      <c r="A9" s="4">
        <v>8</v>
      </c>
      <c r="B9" s="4">
        <v>0</v>
      </c>
      <c r="C9" s="4">
        <v>33000</v>
      </c>
      <c r="D9" s="4">
        <v>50000</v>
      </c>
      <c r="E9" s="4">
        <v>7250</v>
      </c>
      <c r="F9" s="4">
        <v>0</v>
      </c>
      <c r="G9" s="12">
        <f t="shared" si="0"/>
        <v>90250</v>
      </c>
      <c r="H9" s="7">
        <f t="shared" si="1"/>
        <v>605500</v>
      </c>
    </row>
    <row r="10" spans="1:9" ht="15.75" customHeight="1" x14ac:dyDescent="0.15">
      <c r="A10" s="4">
        <v>9</v>
      </c>
      <c r="B10" s="4">
        <v>0</v>
      </c>
      <c r="C10" s="4">
        <v>33000</v>
      </c>
      <c r="D10" s="4">
        <v>50000</v>
      </c>
      <c r="E10" s="4">
        <v>7200</v>
      </c>
      <c r="F10" s="4">
        <v>0</v>
      </c>
      <c r="G10" s="12">
        <f t="shared" si="0"/>
        <v>90200</v>
      </c>
      <c r="H10" s="7">
        <f t="shared" si="1"/>
        <v>515300</v>
      </c>
    </row>
    <row r="11" spans="1:9" ht="15.75" customHeight="1" x14ac:dyDescent="0.15">
      <c r="A11" s="4">
        <v>10</v>
      </c>
      <c r="B11" s="4">
        <v>0</v>
      </c>
      <c r="C11" s="4">
        <v>33000</v>
      </c>
      <c r="D11" s="4">
        <v>50000</v>
      </c>
      <c r="E11" s="4">
        <v>7250</v>
      </c>
      <c r="F11" s="4">
        <v>0</v>
      </c>
      <c r="G11" s="12">
        <f t="shared" si="0"/>
        <v>90250</v>
      </c>
      <c r="H11" s="7">
        <f t="shared" si="1"/>
        <v>425050</v>
      </c>
    </row>
    <row r="12" spans="1:9" ht="15.75" customHeight="1" x14ac:dyDescent="0.15">
      <c r="A12" s="4">
        <v>11</v>
      </c>
      <c r="B12" s="4">
        <v>0</v>
      </c>
      <c r="C12" s="4">
        <v>33000</v>
      </c>
      <c r="D12" s="4">
        <v>50000</v>
      </c>
      <c r="E12" s="4">
        <v>7250</v>
      </c>
      <c r="F12" s="4">
        <v>0</v>
      </c>
      <c r="G12" s="12">
        <f t="shared" si="0"/>
        <v>90250</v>
      </c>
      <c r="H12" s="7">
        <f t="shared" si="1"/>
        <v>334800</v>
      </c>
    </row>
    <row r="13" spans="1:9" ht="15.75" customHeight="1" x14ac:dyDescent="0.15">
      <c r="A13" s="4">
        <v>12</v>
      </c>
      <c r="B13" s="4">
        <v>0</v>
      </c>
      <c r="C13" s="4">
        <v>33000</v>
      </c>
      <c r="D13" s="4">
        <v>50000</v>
      </c>
      <c r="E13" s="4">
        <v>7250</v>
      </c>
      <c r="F13" s="4">
        <v>0</v>
      </c>
      <c r="G13" s="12">
        <f t="shared" si="0"/>
        <v>90250</v>
      </c>
      <c r="H13" s="8">
        <f t="shared" si="1"/>
        <v>244550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G5"/>
  <sheetViews>
    <sheetView workbookViewId="0"/>
  </sheetViews>
  <sheetFormatPr baseColWidth="10" defaultColWidth="12.6640625" defaultRowHeight="15.75" customHeight="1" x14ac:dyDescent="0.15"/>
  <cols>
    <col min="2" max="2" width="31.6640625" customWidth="1"/>
    <col min="3" max="3" width="46.1640625" customWidth="1"/>
    <col min="6" max="6" width="22.83203125" customWidth="1"/>
  </cols>
  <sheetData>
    <row r="1" spans="1:7" ht="15.75" customHeight="1" x14ac:dyDescent="0.15">
      <c r="A1" s="3" t="s">
        <v>146</v>
      </c>
      <c r="B1" s="5" t="s">
        <v>147</v>
      </c>
      <c r="C1" s="5" t="s">
        <v>39</v>
      </c>
      <c r="D1" s="3" t="s">
        <v>148</v>
      </c>
      <c r="E1" s="5" t="s">
        <v>149</v>
      </c>
      <c r="F1" s="5" t="s">
        <v>150</v>
      </c>
      <c r="G1" s="3" t="s">
        <v>151</v>
      </c>
    </row>
    <row r="2" spans="1:7" ht="15.75" customHeight="1" x14ac:dyDescent="0.15">
      <c r="A2" s="13" t="s">
        <v>152</v>
      </c>
      <c r="B2" s="14" t="s">
        <v>153</v>
      </c>
      <c r="C2" s="15" t="s">
        <v>154</v>
      </c>
      <c r="D2" s="16" t="s">
        <v>155</v>
      </c>
      <c r="E2" s="15" t="s">
        <v>156</v>
      </c>
      <c r="F2" s="14" t="s">
        <v>157</v>
      </c>
      <c r="G2" s="14" t="s">
        <v>158</v>
      </c>
    </row>
    <row r="3" spans="1:7" ht="15.75" customHeight="1" x14ac:dyDescent="0.15">
      <c r="A3" s="13" t="s">
        <v>159</v>
      </c>
      <c r="B3" s="14" t="s">
        <v>160</v>
      </c>
      <c r="C3" s="15" t="s">
        <v>161</v>
      </c>
      <c r="D3" s="16" t="s">
        <v>162</v>
      </c>
      <c r="E3" s="15" t="s">
        <v>163</v>
      </c>
      <c r="F3" s="15" t="s">
        <v>164</v>
      </c>
      <c r="G3" s="14" t="s">
        <v>158</v>
      </c>
    </row>
    <row r="4" spans="1:7" ht="15.75" customHeight="1" x14ac:dyDescent="0.15">
      <c r="A4" s="13" t="s">
        <v>165</v>
      </c>
      <c r="B4" s="14" t="s">
        <v>166</v>
      </c>
      <c r="C4" s="15" t="s">
        <v>167</v>
      </c>
      <c r="D4" s="16" t="s">
        <v>168</v>
      </c>
      <c r="E4" s="15" t="s">
        <v>163</v>
      </c>
      <c r="F4" s="15" t="s">
        <v>169</v>
      </c>
      <c r="G4" s="15" t="s">
        <v>158</v>
      </c>
    </row>
    <row r="5" spans="1:7" ht="15.75" customHeight="1" x14ac:dyDescent="0.15">
      <c r="A5" s="13" t="s">
        <v>170</v>
      </c>
      <c r="B5" s="15" t="s">
        <v>171</v>
      </c>
      <c r="C5" s="15" t="s">
        <v>172</v>
      </c>
      <c r="D5" s="17" t="s">
        <v>168</v>
      </c>
      <c r="E5" s="15" t="s">
        <v>156</v>
      </c>
      <c r="F5" s="15" t="s">
        <v>173</v>
      </c>
      <c r="G5" s="15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R&amp;D</vt:lpstr>
      <vt:lpstr>HR  TEAM</vt:lpstr>
      <vt:lpstr>OPEX  G&amp;A</vt:lpstr>
      <vt:lpstr>CASH FLOW</vt:lpstr>
      <vt:lpstr>Milestones Roadmap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Vitalii Volkov (MSc Art Int + Comp Sc FT (Dub))</cp:lastModifiedBy>
  <dcterms:modified xsi:type="dcterms:W3CDTF">2025-11-24T10:29:46Z</dcterms:modified>
</cp:coreProperties>
</file>