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E:\New folder\"/>
    </mc:Choice>
  </mc:AlternateContent>
  <xr:revisionPtr revIDLastSave="0" documentId="8_{BB5DED4B-7876-429C-AB62-838025FD828D}" xr6:coauthVersionLast="47" xr6:coauthVersionMax="47" xr10:uidLastSave="{00000000-0000-0000-0000-000000000000}"/>
  <bookViews>
    <workbookView xWindow="0" yWindow="0" windowWidth="19200" windowHeight="7452" firstSheet="1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O29" i="2"/>
  <c r="M27" i="2"/>
  <c r="L27" i="2"/>
  <c r="L34" i="2"/>
  <c r="M34" i="2"/>
  <c r="P35" i="2"/>
  <c r="O35" i="2"/>
  <c r="P36" i="2"/>
  <c r="O36" i="2"/>
  <c r="P20" i="2"/>
  <c r="O20" i="2"/>
  <c r="M36" i="2"/>
  <c r="L36" i="2"/>
  <c r="M20" i="2"/>
  <c r="L20" i="2"/>
  <c r="M29" i="2" l="1"/>
  <c r="L29" i="2"/>
  <c r="P28" i="2"/>
  <c r="O28" i="2"/>
  <c r="M28" i="2"/>
  <c r="L28" i="2"/>
  <c r="P23" i="2"/>
  <c r="O23" i="2"/>
  <c r="M23" i="2"/>
  <c r="L23" i="2"/>
  <c r="P22" i="2"/>
  <c r="O22" i="2"/>
  <c r="L22" i="2"/>
  <c r="M22" i="2"/>
  <c r="O17" i="2"/>
  <c r="M17" i="2"/>
  <c r="L17" i="2"/>
  <c r="Q36" i="2" l="1"/>
  <c r="Q35" i="2"/>
  <c r="Q34" i="2"/>
  <c r="Q32" i="2"/>
  <c r="Q30" i="2"/>
  <c r="Q29" i="2"/>
  <c r="Q28" i="2"/>
  <c r="Q27" i="2"/>
  <c r="Q26" i="2"/>
  <c r="Q24" i="2"/>
  <c r="Q23" i="2"/>
  <c r="Q22" i="2"/>
  <c r="Q21" i="2"/>
  <c r="P37" i="2"/>
  <c r="O37" i="2"/>
  <c r="Q18" i="2"/>
  <c r="Q17" i="2"/>
  <c r="Q16" i="2"/>
  <c r="Q37" i="2" l="1"/>
  <c r="Q20" i="2"/>
  <c r="N20" i="2" l="1"/>
  <c r="L37" i="2" l="1"/>
  <c r="N36" i="2"/>
  <c r="N35" i="2"/>
  <c r="N34" i="2"/>
  <c r="N32" i="2"/>
  <c r="N30" i="2"/>
  <c r="N29" i="2"/>
  <c r="M37" i="2"/>
  <c r="N27" i="2"/>
  <c r="N26" i="2"/>
  <c r="N24" i="2"/>
  <c r="N23" i="2"/>
  <c r="N22" i="2"/>
  <c r="N21" i="2"/>
  <c r="N18" i="2"/>
  <c r="N17" i="2"/>
  <c r="N16" i="2"/>
  <c r="N37" i="2" l="1"/>
  <c r="N28" i="2"/>
  <c r="G17" i="2"/>
  <c r="F17" i="2"/>
  <c r="F21" i="2"/>
  <c r="G21" i="2"/>
  <c r="G22" i="2"/>
  <c r="F22" i="2"/>
  <c r="D32" i="2"/>
  <c r="C32" i="2"/>
  <c r="C17" i="2"/>
  <c r="K16" i="2" l="1"/>
  <c r="H16" i="2"/>
  <c r="E16" i="2"/>
  <c r="G35" i="2" l="1"/>
  <c r="F35" i="2"/>
  <c r="G30" i="2"/>
  <c r="F30" i="2"/>
  <c r="G29" i="2"/>
  <c r="F29" i="2"/>
  <c r="G27" i="2"/>
  <c r="F27" i="2"/>
  <c r="G23" i="2"/>
  <c r="F23" i="2"/>
  <c r="D37" i="2" l="1"/>
  <c r="C37" i="2"/>
  <c r="J27" i="2"/>
  <c r="I27" i="2"/>
  <c r="J29" i="2"/>
  <c r="I29" i="2"/>
  <c r="H29" i="2"/>
  <c r="J28" i="2"/>
  <c r="I28" i="2"/>
  <c r="F28" i="2"/>
  <c r="F37" i="2" s="1"/>
  <c r="G28" i="2"/>
  <c r="G37" i="2" s="1"/>
  <c r="K36" i="2"/>
  <c r="K35" i="2"/>
  <c r="K34" i="2"/>
  <c r="K32" i="2"/>
  <c r="K30" i="2"/>
  <c r="K29" i="2"/>
  <c r="K28" i="2"/>
  <c r="K26" i="2"/>
  <c r="K24" i="2"/>
  <c r="K23" i="2"/>
  <c r="K22" i="2"/>
  <c r="K21" i="2"/>
  <c r="K20" i="2"/>
  <c r="K18" i="2"/>
  <c r="K17" i="2"/>
  <c r="H36" i="2"/>
  <c r="H35" i="2"/>
  <c r="H34" i="2"/>
  <c r="H32" i="2"/>
  <c r="H30" i="2"/>
  <c r="H27" i="2"/>
  <c r="H26" i="2"/>
  <c r="H24" i="2"/>
  <c r="H23" i="2"/>
  <c r="H22" i="2"/>
  <c r="H21" i="2"/>
  <c r="H20" i="2"/>
  <c r="H18" i="2"/>
  <c r="H17" i="2"/>
  <c r="I37" i="2" l="1"/>
  <c r="J37" i="2"/>
  <c r="K27" i="2"/>
  <c r="K37" i="2"/>
  <c r="E37" i="2"/>
  <c r="H37" i="2"/>
  <c r="H28" i="2"/>
  <c r="E36" i="2"/>
  <c r="E35" i="2"/>
  <c r="E34" i="2"/>
  <c r="E32" i="2"/>
  <c r="E30" i="2"/>
  <c r="E29" i="2"/>
  <c r="E28" i="2"/>
  <c r="E27" i="2"/>
  <c r="E26" i="2"/>
  <c r="E24" i="2"/>
  <c r="E23" i="2"/>
  <c r="E22" i="2"/>
  <c r="E21" i="2"/>
  <c r="E18" i="2"/>
  <c r="E17" i="2"/>
  <c r="E20" i="2"/>
</calcChain>
</file>

<file path=xl/sharedStrings.xml><?xml version="1.0" encoding="utf-8"?>
<sst xmlns="http://schemas.openxmlformats.org/spreadsheetml/2006/main" count="56" uniqueCount="39">
  <si>
    <t>JUNTA EXAMINADORA</t>
  </si>
  <si>
    <t>CORREDORES Y VENDEDORES BIENES RAICES</t>
  </si>
  <si>
    <t>MECANICOS</t>
  </si>
  <si>
    <r>
      <t xml:space="preserve">GOBIERNO DE PUERTO RICO </t>
    </r>
    <r>
      <rPr>
        <b/>
        <sz val="12"/>
        <color rgb="FF000000"/>
        <rFont val="Cormorant Garamond"/>
      </rPr>
      <t xml:space="preserve"> </t>
    </r>
  </si>
  <si>
    <t>DEPARTAMENTO DE ESTADO</t>
  </si>
  <si>
    <t>REPORTE DE REVALIDAS REALIZADAS POR LAS JUNTAS EXAMINADORAS ADSCRITAS AL DEPARTAMENTO DE ESTADO</t>
  </si>
  <si>
    <t>AÑO 2017</t>
  </si>
  <si>
    <t>AÑO 2018</t>
  </si>
  <si>
    <t>AÑO 2019</t>
  </si>
  <si>
    <t>AÑO 2020</t>
  </si>
  <si>
    <t>AÑO 2021</t>
  </si>
  <si>
    <t>REVÁLIDAS REALIZADAS</t>
  </si>
  <si>
    <t>REVÁLIDAS APROBADAS</t>
  </si>
  <si>
    <t>% APROBACIÓN</t>
  </si>
  <si>
    <t>Actores de Puerto Rico</t>
  </si>
  <si>
    <t>No es requisito aprobar una reválida para obtener la licencia</t>
  </si>
  <si>
    <t>Agrónomos</t>
  </si>
  <si>
    <t>Arquitectos y arquitectos paisajistas</t>
  </si>
  <si>
    <t>Barberos y Estilistas en Barbería</t>
  </si>
  <si>
    <t>Contadores Públicos Autorizados</t>
  </si>
  <si>
    <t>Contratistas de Techo</t>
  </si>
  <si>
    <t>Corredores, Vendedores y Empresas de Bienes Raíces</t>
  </si>
  <si>
    <t>Delineantes Profesionales</t>
  </si>
  <si>
    <t>Diseñadores – Decoradores de Interiores</t>
  </si>
  <si>
    <t>Especialistas en Belleza</t>
  </si>
  <si>
    <t>Evaluadores Profesionales de Bienes Raíces</t>
  </si>
  <si>
    <t>Geólogos</t>
  </si>
  <si>
    <t>Ingenieros y Agrimensores de Puerto Rico</t>
  </si>
  <si>
    <t>Maestros y Oficiales Plomeros</t>
  </si>
  <si>
    <t>Operadores de Plantas de Tratamiento de Aguas Potables y Aguas Usadas</t>
  </si>
  <si>
    <t>Peritos electricistas</t>
  </si>
  <si>
    <t>Planificadores Profesionales</t>
  </si>
  <si>
    <t>Profesionales del Trabajo Social</t>
  </si>
  <si>
    <t>Químicos</t>
  </si>
  <si>
    <t>Relacionistas</t>
  </si>
  <si>
    <t>Técnicos en Electrónica</t>
  </si>
  <si>
    <t>Técnicos en Refrigeración y Aire Acondicionado</t>
  </si>
  <si>
    <t>Técnicos y Mecánicos Automotrices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</si>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</sst>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rgb="FF808080"/>
      <name val="Times New Roman"/>
      <family val="1"/>
    </font>
    <font>
      <b/>
      <sz val="16"/>
      <color rgb="FF000000"/>
      <name val="Cormorant Garamond"/>
    </font>
    <font>
      <b/>
      <sz val="12"/>
      <color rgb="FF000000"/>
      <name val="Cormorant Garamond"/>
    </font>
    <font>
      <sz val="14"/>
      <color rgb="FF000000"/>
      <name val="Montserrat Light"/>
    </font>
    <font>
      <sz val="9"/>
      <color theme="1"/>
      <name val="Montserrat Medium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3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4" xfId="0" applyFill="1" applyBorder="1"/>
    <xf numFmtId="0" fontId="0" fillId="2" borderId="13" xfId="0" applyFill="1" applyBorder="1"/>
    <xf numFmtId="0" fontId="6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10" fontId="3" fillId="0" borderId="16" xfId="1" applyNumberFormat="1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3" fillId="0" borderId="12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5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14" xfId="0" applyFill="1" applyBorder="1"/>
    <xf numFmtId="0" fontId="0" fillId="0" borderId="17" xfId="0" applyFill="1" applyBorder="1"/>
    <xf numFmtId="0" fontId="0" fillId="3" borderId="14" xfId="0" applyFill="1" applyBorder="1"/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R"/>
              <a:t>Reválidas Realizadas por Junta Examinadora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Sheet2!$C$12:$C$13</c:f>
              <c:strCache>
                <c:ptCount val="2"/>
                <c:pt idx="0">
                  <c:v>AÑO 2017</c:v>
                </c:pt>
                <c:pt idx="1">
                  <c:v>REVÁLIDAS REALIZADAS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Sheet2!$C$14:$C$37</c15:sqref>
                  </c15:fullRef>
                </c:ext>
              </c:extLst>
              <c:f>(Sheet2!$C$16:$C$18,Sheet2!$C$20:$C$30,Sheet2!$C$32,Sheet2!$C$34:$C$36)</c:f>
              <c:numCache>
                <c:formatCode>General</c:formatCode>
                <c:ptCount val="18"/>
                <c:pt idx="0">
                  <c:v>238</c:v>
                </c:pt>
                <c:pt idx="1">
                  <c:v>234</c:v>
                </c:pt>
                <c:pt idx="2">
                  <c:v>1419</c:v>
                </c:pt>
                <c:pt idx="3">
                  <c:v>631</c:v>
                </c:pt>
                <c:pt idx="4">
                  <c:v>21</c:v>
                </c:pt>
                <c:pt idx="5">
                  <c:v>28</c:v>
                </c:pt>
                <c:pt idx="6">
                  <c:v>308</c:v>
                </c:pt>
                <c:pt idx="7">
                  <c:v>8</c:v>
                </c:pt>
                <c:pt idx="8">
                  <c:v>0</c:v>
                </c:pt>
                <c:pt idx="9">
                  <c:v>188</c:v>
                </c:pt>
                <c:pt idx="10">
                  <c:v>34</c:v>
                </c:pt>
                <c:pt idx="11">
                  <c:v>210</c:v>
                </c:pt>
                <c:pt idx="12">
                  <c:v>1171</c:v>
                </c:pt>
                <c:pt idx="13">
                  <c:v>14</c:v>
                </c:pt>
                <c:pt idx="14">
                  <c:v>105</c:v>
                </c:pt>
                <c:pt idx="15">
                  <c:v>36</c:v>
                </c:pt>
                <c:pt idx="16">
                  <c:v>348</c:v>
                </c:pt>
                <c:pt idx="17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725-8034-65DE8F2EBA4F}"/>
            </c:ext>
          </c:extLst>
        </c:ser>
        <c:ser>
          <c:idx val="3"/>
          <c:order val="3"/>
          <c:tx>
            <c:strRef>
              <c:f>Sheet2!$F$12:$F$13</c:f>
              <c:strCache>
                <c:ptCount val="2"/>
                <c:pt idx="0">
                  <c:v>AÑO 2018</c:v>
                </c:pt>
                <c:pt idx="1">
                  <c:v>REVÁLIDAS REALIZADAS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Sheet2!$F$14:$F$37</c15:sqref>
                  </c15:fullRef>
                </c:ext>
              </c:extLst>
              <c:f>(Sheet2!$F$16:$F$18,Sheet2!$F$20:$F$30,Sheet2!$F$32,Sheet2!$F$34:$F$36)</c:f>
              <c:numCache>
                <c:formatCode>General</c:formatCode>
                <c:ptCount val="18"/>
                <c:pt idx="0">
                  <c:v>325</c:v>
                </c:pt>
                <c:pt idx="1">
                  <c:v>167</c:v>
                </c:pt>
                <c:pt idx="2">
                  <c:v>1283</c:v>
                </c:pt>
                <c:pt idx="3">
                  <c:v>1257</c:v>
                </c:pt>
                <c:pt idx="4">
                  <c:v>28</c:v>
                </c:pt>
                <c:pt idx="5">
                  <c:v>31</c:v>
                </c:pt>
                <c:pt idx="6">
                  <c:v>417</c:v>
                </c:pt>
                <c:pt idx="7">
                  <c:v>11</c:v>
                </c:pt>
                <c:pt idx="8">
                  <c:v>0</c:v>
                </c:pt>
                <c:pt idx="10">
                  <c:v>38</c:v>
                </c:pt>
                <c:pt idx="11">
                  <c:v>171</c:v>
                </c:pt>
                <c:pt idx="12">
                  <c:v>1430</c:v>
                </c:pt>
                <c:pt idx="13">
                  <c:v>11</c:v>
                </c:pt>
                <c:pt idx="14">
                  <c:v>24</c:v>
                </c:pt>
                <c:pt idx="15">
                  <c:v>19</c:v>
                </c:pt>
                <c:pt idx="16">
                  <c:v>499</c:v>
                </c:pt>
                <c:pt idx="17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3-4725-8034-65DE8F2EBA4F}"/>
            </c:ext>
          </c:extLst>
        </c:ser>
        <c:ser>
          <c:idx val="6"/>
          <c:order val="6"/>
          <c:tx>
            <c:strRef>
              <c:f>Sheet2!$I$12:$I$13</c:f>
              <c:strCache>
                <c:ptCount val="2"/>
                <c:pt idx="0">
                  <c:v>AÑO 2019</c:v>
                </c:pt>
                <c:pt idx="1">
                  <c:v>REVÁLIDAS REALIZADAS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Sheet2!$I$14:$I$37</c15:sqref>
                  </c15:fullRef>
                </c:ext>
              </c:extLst>
              <c:f>(Sheet2!$I$16:$I$18,Sheet2!$I$20:$I$30,Sheet2!$I$32,Sheet2!$I$34:$I$36)</c:f>
              <c:numCache>
                <c:formatCode>General</c:formatCode>
                <c:ptCount val="18"/>
                <c:pt idx="0">
                  <c:v>235</c:v>
                </c:pt>
                <c:pt idx="1">
                  <c:v>290</c:v>
                </c:pt>
                <c:pt idx="2">
                  <c:v>1293</c:v>
                </c:pt>
                <c:pt idx="3">
                  <c:v>1641</c:v>
                </c:pt>
                <c:pt idx="4">
                  <c:v>16</c:v>
                </c:pt>
                <c:pt idx="5">
                  <c:v>48</c:v>
                </c:pt>
                <c:pt idx="6">
                  <c:v>393</c:v>
                </c:pt>
                <c:pt idx="7">
                  <c:v>19</c:v>
                </c:pt>
                <c:pt idx="8">
                  <c:v>0</c:v>
                </c:pt>
                <c:pt idx="10">
                  <c:v>70</c:v>
                </c:pt>
                <c:pt idx="11">
                  <c:v>230</c:v>
                </c:pt>
                <c:pt idx="12">
                  <c:v>1954</c:v>
                </c:pt>
                <c:pt idx="13">
                  <c:v>16</c:v>
                </c:pt>
                <c:pt idx="14">
                  <c:v>71</c:v>
                </c:pt>
                <c:pt idx="15">
                  <c:v>65</c:v>
                </c:pt>
                <c:pt idx="16">
                  <c:v>509</c:v>
                </c:pt>
                <c:pt idx="17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3-4725-8034-65DE8F2EBA4F}"/>
            </c:ext>
          </c:extLst>
        </c:ser>
        <c:ser>
          <c:idx val="9"/>
          <c:order val="9"/>
          <c:tx>
            <c:strRef>
              <c:f>Sheet2!$L$12:$L$13</c:f>
              <c:strCache>
                <c:ptCount val="2"/>
                <c:pt idx="0">
                  <c:v>AÑO 2020</c:v>
                </c:pt>
                <c:pt idx="1">
                  <c:v>REVÁLIDAS REALIZADAS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Sheet2!$L$14:$L$37</c15:sqref>
                  </c15:fullRef>
                </c:ext>
              </c:extLst>
              <c:f>(Sheet2!$L$16:$L$18,Sheet2!$L$20:$L$30,Sheet2!$L$32,Sheet2!$L$34:$L$36)</c:f>
              <c:numCache>
                <c:formatCode>General</c:formatCode>
                <c:ptCount val="18"/>
                <c:pt idx="1">
                  <c:v>152</c:v>
                </c:pt>
                <c:pt idx="2" formatCode="#,##0">
                  <c:v>1098</c:v>
                </c:pt>
                <c:pt idx="3">
                  <c:v>1857</c:v>
                </c:pt>
                <c:pt idx="4">
                  <c:v>4</c:v>
                </c:pt>
                <c:pt idx="5">
                  <c:v>37</c:v>
                </c:pt>
                <c:pt idx="6">
                  <c:v>191</c:v>
                </c:pt>
                <c:pt idx="10">
                  <c:v>56</c:v>
                </c:pt>
                <c:pt idx="11">
                  <c:v>129</c:v>
                </c:pt>
                <c:pt idx="12">
                  <c:v>782</c:v>
                </c:pt>
                <c:pt idx="13">
                  <c:v>16</c:v>
                </c:pt>
                <c:pt idx="14">
                  <c:v>65</c:v>
                </c:pt>
                <c:pt idx="15">
                  <c:v>50</c:v>
                </c:pt>
                <c:pt idx="16">
                  <c:v>77</c:v>
                </c:pt>
                <c:pt idx="17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E-4E0F-A96C-FD58ABD0D565}"/>
            </c:ext>
          </c:extLst>
        </c:ser>
        <c:ser>
          <c:idx val="12"/>
          <c:order val="12"/>
          <c:tx>
            <c:strRef>
              <c:f>Sheet2!$O$12:$O$13</c:f>
              <c:strCache>
                <c:ptCount val="2"/>
                <c:pt idx="0">
                  <c:v>AÑO 2021</c:v>
                </c:pt>
                <c:pt idx="1">
                  <c:v>REVÁLIDAS REALIZADAS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Sheet2!$O$14:$O$37</c15:sqref>
                  </c15:fullRef>
                </c:ext>
              </c:extLst>
              <c:f>(Sheet2!$O$16:$O$18,Sheet2!$O$20:$O$30,Sheet2!$O$32,Sheet2!$O$34:$O$36)</c:f>
              <c:numCache>
                <c:formatCode>General</c:formatCode>
                <c:ptCount val="18"/>
                <c:pt idx="1">
                  <c:v>110</c:v>
                </c:pt>
                <c:pt idx="2">
                  <c:v>643</c:v>
                </c:pt>
                <c:pt idx="3">
                  <c:v>1434</c:v>
                </c:pt>
                <c:pt idx="5">
                  <c:v>36</c:v>
                </c:pt>
                <c:pt idx="6">
                  <c:v>386</c:v>
                </c:pt>
                <c:pt idx="10">
                  <c:v>75</c:v>
                </c:pt>
                <c:pt idx="11">
                  <c:v>136</c:v>
                </c:pt>
                <c:pt idx="12">
                  <c:v>992</c:v>
                </c:pt>
                <c:pt idx="13">
                  <c:v>11</c:v>
                </c:pt>
                <c:pt idx="14">
                  <c:v>33</c:v>
                </c:pt>
                <c:pt idx="15">
                  <c:v>25</c:v>
                </c:pt>
                <c:pt idx="16">
                  <c:v>497</c:v>
                </c:pt>
                <c:pt idx="17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DA4-B673-8D0B65F8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56007024"/>
        <c:axId val="-856004304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Sheet2!$D$12:$D$13</c15:sqref>
                        </c15:formulaRef>
                      </c:ext>
                    </c:extLst>
                    <c:strCache>
                      <c:ptCount val="2"/>
                      <c:pt idx="0">
                        <c:v>AÑO 2017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Sheet2!$D$14:$D$37</c15:sqref>
                        </c15:fullRef>
                        <c15:formulaRef>
                          <c15:sqref>(Sheet2!$D$16:$D$18,Sheet2!$D$20:$D$30,Sheet2!$D$32,Sheet2!$D$34:$D$36)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81</c:v>
                      </c:pt>
                      <c:pt idx="1">
                        <c:v>125</c:v>
                      </c:pt>
                      <c:pt idx="2">
                        <c:v>441</c:v>
                      </c:pt>
                      <c:pt idx="3">
                        <c:v>597</c:v>
                      </c:pt>
                      <c:pt idx="4">
                        <c:v>8</c:v>
                      </c:pt>
                      <c:pt idx="5">
                        <c:v>13</c:v>
                      </c:pt>
                      <c:pt idx="6">
                        <c:v>176</c:v>
                      </c:pt>
                      <c:pt idx="7">
                        <c:v>5</c:v>
                      </c:pt>
                      <c:pt idx="8">
                        <c:v>0</c:v>
                      </c:pt>
                      <c:pt idx="9">
                        <c:v>28</c:v>
                      </c:pt>
                      <c:pt idx="10">
                        <c:v>16</c:v>
                      </c:pt>
                      <c:pt idx="11">
                        <c:v>151</c:v>
                      </c:pt>
                      <c:pt idx="12">
                        <c:v>486</c:v>
                      </c:pt>
                      <c:pt idx="13">
                        <c:v>8</c:v>
                      </c:pt>
                      <c:pt idx="14">
                        <c:v>14</c:v>
                      </c:pt>
                      <c:pt idx="15">
                        <c:v>26</c:v>
                      </c:pt>
                      <c:pt idx="16">
                        <c:v>173</c:v>
                      </c:pt>
                      <c:pt idx="17">
                        <c:v>778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863-4725-8034-65DE8F2EBA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Sheet2!$E$12:$E$13</c15:sqref>
                        </c15:formulaRef>
                      </c:ext>
                    </c:extLst>
                    <c:strCache>
                      <c:ptCount val="2"/>
                      <c:pt idx="0">
                        <c:v>AÑO 2017</c:v>
                      </c:pt>
                      <c:pt idx="1">
                        <c:v>% APROBACIÓN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Sheet2!$E$14:$E$37</c15:sqref>
                        </c15:fullRef>
                        <c15:formulaRef>
                          <c15:sqref>(Sheet2!$E$16:$E$18,Sheet2!$E$20:$E$30,Sheet2!$E$32,Sheet2!$E$34:$E$36)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 formatCode="0.00%">
                        <c:v>0.34033613445378152</c:v>
                      </c:pt>
                      <c:pt idx="1" formatCode="0.00%">
                        <c:v>0.53418803418803418</c:v>
                      </c:pt>
                      <c:pt idx="2" formatCode="0.00%">
                        <c:v>0.31078224101479918</c:v>
                      </c:pt>
                      <c:pt idx="3" formatCode="0.00%">
                        <c:v>0.9461172741679873</c:v>
                      </c:pt>
                      <c:pt idx="4" formatCode="0.00%">
                        <c:v>0.38095238095238093</c:v>
                      </c:pt>
                      <c:pt idx="5" formatCode="0.00%">
                        <c:v>0.4642857142857143</c:v>
                      </c:pt>
                      <c:pt idx="6" formatCode="0.00%">
                        <c:v>0.5714285714285714</c:v>
                      </c:pt>
                      <c:pt idx="7" formatCode="0.00%">
                        <c:v>0.625</c:v>
                      </c:pt>
                      <c:pt idx="8" formatCode="0.00%">
                        <c:v>0</c:v>
                      </c:pt>
                      <c:pt idx="9" formatCode="0.00%">
                        <c:v>0.14893617021276595</c:v>
                      </c:pt>
                      <c:pt idx="10" formatCode="0.00%">
                        <c:v>0.47058823529411764</c:v>
                      </c:pt>
                      <c:pt idx="11" formatCode="0.00%">
                        <c:v>0.71904761904761905</c:v>
                      </c:pt>
                      <c:pt idx="12" formatCode="0.00%">
                        <c:v>0.41502988898377458</c:v>
                      </c:pt>
                      <c:pt idx="13" formatCode="0.00%">
                        <c:v>0.5714285714285714</c:v>
                      </c:pt>
                      <c:pt idx="14" formatCode="0.00%">
                        <c:v>0.13333333333333333</c:v>
                      </c:pt>
                      <c:pt idx="15" formatCode="0.00%">
                        <c:v>0.72222222222222221</c:v>
                      </c:pt>
                      <c:pt idx="16" formatCode="0.00%">
                        <c:v>0.49712643678160917</c:v>
                      </c:pt>
                      <c:pt idx="17" formatCode="0.00%">
                        <c:v>0.95930949445129465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63-4725-8034-65DE8F2EBA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Sheet2!$G$12:$G$13</c15:sqref>
                        </c15:formulaRef>
                      </c:ext>
                    </c:extLst>
                    <c:strCache>
                      <c:ptCount val="2"/>
                      <c:pt idx="0">
                        <c:v>AÑO 2018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Sheet2!$G$14:$G$37</c15:sqref>
                        </c15:fullRef>
                        <c15:formulaRef>
                          <c15:sqref>(Sheet2!$G$16:$G$18,Sheet2!$G$20:$G$30,Sheet2!$G$32,Sheet2!$G$34:$G$36)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95</c:v>
                      </c:pt>
                      <c:pt idx="1">
                        <c:v>121</c:v>
                      </c:pt>
                      <c:pt idx="2">
                        <c:v>469</c:v>
                      </c:pt>
                      <c:pt idx="3">
                        <c:v>745</c:v>
                      </c:pt>
                      <c:pt idx="4">
                        <c:v>17</c:v>
                      </c:pt>
                      <c:pt idx="5">
                        <c:v>5</c:v>
                      </c:pt>
                      <c:pt idx="6">
                        <c:v>275</c:v>
                      </c:pt>
                      <c:pt idx="7">
                        <c:v>9</c:v>
                      </c:pt>
                      <c:pt idx="8">
                        <c:v>0</c:v>
                      </c:pt>
                      <c:pt idx="10">
                        <c:v>22</c:v>
                      </c:pt>
                      <c:pt idx="11">
                        <c:v>112</c:v>
                      </c:pt>
                      <c:pt idx="12">
                        <c:v>682</c:v>
                      </c:pt>
                      <c:pt idx="13">
                        <c:v>5</c:v>
                      </c:pt>
                      <c:pt idx="14">
                        <c:v>6</c:v>
                      </c:pt>
                      <c:pt idx="15">
                        <c:v>6</c:v>
                      </c:pt>
                      <c:pt idx="16">
                        <c:v>232</c:v>
                      </c:pt>
                      <c:pt idx="17">
                        <c:v>142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63-4725-8034-65DE8F2EBA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Sheet2!$H$12:$H$13</c15:sqref>
                        </c15:formulaRef>
                      </c:ext>
                    </c:extLst>
                    <c:strCache>
                      <c:ptCount val="2"/>
                      <c:pt idx="0">
                        <c:v>AÑO 2018</c:v>
                      </c:pt>
                      <c:pt idx="1">
                        <c:v>% APROBACIÓN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Sheet2!$H$14:$H$37</c15:sqref>
                        </c15:fullRef>
                        <c15:formulaRef>
                          <c15:sqref>(Sheet2!$H$16:$H$18,Sheet2!$H$20:$H$30,Sheet2!$H$32,Sheet2!$H$34:$H$36)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 formatCode="0.00%">
                        <c:v>0.29230769230769232</c:v>
                      </c:pt>
                      <c:pt idx="1" formatCode="0.00%">
                        <c:v>0.72455089820359286</c:v>
                      </c:pt>
                      <c:pt idx="2" formatCode="0.00%">
                        <c:v>0.36554949337490256</c:v>
                      </c:pt>
                      <c:pt idx="3" formatCode="0.00%">
                        <c:v>0.59268098647573586</c:v>
                      </c:pt>
                      <c:pt idx="4" formatCode="0.00%">
                        <c:v>0.6071428571428571</c:v>
                      </c:pt>
                      <c:pt idx="5" formatCode="0.00%">
                        <c:v>0.16129032258064516</c:v>
                      </c:pt>
                      <c:pt idx="6" formatCode="0.00%">
                        <c:v>0.65947242206235013</c:v>
                      </c:pt>
                      <c:pt idx="7" formatCode="0.00%">
                        <c:v>0.81818181818181823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  <c:pt idx="10" formatCode="0.00%">
                        <c:v>0.57894736842105265</c:v>
                      </c:pt>
                      <c:pt idx="11" formatCode="0.00%">
                        <c:v>0.65497076023391809</c:v>
                      </c:pt>
                      <c:pt idx="12" formatCode="0.00%">
                        <c:v>0.47692307692307695</c:v>
                      </c:pt>
                      <c:pt idx="13" formatCode="0.00%">
                        <c:v>0.45454545454545453</c:v>
                      </c:pt>
                      <c:pt idx="14" formatCode="0.00%">
                        <c:v>0.25</c:v>
                      </c:pt>
                      <c:pt idx="15" formatCode="0.00%">
                        <c:v>0.31578947368421051</c:v>
                      </c:pt>
                      <c:pt idx="16" formatCode="0.00%">
                        <c:v>0.4649298597194389</c:v>
                      </c:pt>
                      <c:pt idx="17" formatCode="0.00%">
                        <c:v>0.10708898944193061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63-4725-8034-65DE8F2EBA4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Sheet2!$J$12:$J$13</c15:sqref>
                        </c15:formulaRef>
                      </c:ext>
                    </c:extLst>
                    <c:strCache>
                      <c:ptCount val="2"/>
                      <c:pt idx="0">
                        <c:v>AÑO 2019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Sheet2!$J$14:$J$37</c15:sqref>
                        </c15:fullRef>
                        <c15:formulaRef>
                          <c15:sqref>(Sheet2!$J$16:$J$18,Sheet2!$J$20:$J$30,Sheet2!$J$32,Sheet2!$J$34:$J$36)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53</c:v>
                      </c:pt>
                      <c:pt idx="1">
                        <c:v>203</c:v>
                      </c:pt>
                      <c:pt idx="2">
                        <c:v>428</c:v>
                      </c:pt>
                      <c:pt idx="3">
                        <c:v>1087</c:v>
                      </c:pt>
                      <c:pt idx="4">
                        <c:v>8</c:v>
                      </c:pt>
                      <c:pt idx="5">
                        <c:v>7</c:v>
                      </c:pt>
                      <c:pt idx="6">
                        <c:v>165</c:v>
                      </c:pt>
                      <c:pt idx="7">
                        <c:v>6</c:v>
                      </c:pt>
                      <c:pt idx="8">
                        <c:v>0</c:v>
                      </c:pt>
                      <c:pt idx="10">
                        <c:v>27</c:v>
                      </c:pt>
                      <c:pt idx="11">
                        <c:v>146</c:v>
                      </c:pt>
                      <c:pt idx="12">
                        <c:v>1004</c:v>
                      </c:pt>
                      <c:pt idx="13">
                        <c:v>5</c:v>
                      </c:pt>
                      <c:pt idx="14">
                        <c:v>22</c:v>
                      </c:pt>
                      <c:pt idx="15">
                        <c:v>49</c:v>
                      </c:pt>
                      <c:pt idx="16">
                        <c:v>186</c:v>
                      </c:pt>
                      <c:pt idx="17">
                        <c:v>184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63-4725-8034-65DE8F2EBA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Sheet2!$K$12:$K$13</c15:sqref>
                        </c15:formulaRef>
                      </c:ext>
                    </c:extLst>
                    <c:strCache>
                      <c:ptCount val="2"/>
                      <c:pt idx="0">
                        <c:v>AÑO 2019</c:v>
                      </c:pt>
                      <c:pt idx="1">
                        <c:v>% APROBACIÓN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Sheet2!$K$14:$K$37</c15:sqref>
                        </c15:fullRef>
                        <c15:formulaRef>
                          <c15:sqref>(Sheet2!$K$16:$K$18,Sheet2!$K$20:$K$30,Sheet2!$K$32,Sheet2!$K$34:$K$36)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 formatCode="0.00%">
                        <c:v>0.22553191489361701</c:v>
                      </c:pt>
                      <c:pt idx="1" formatCode="0.00%">
                        <c:v>0.7</c:v>
                      </c:pt>
                      <c:pt idx="2" formatCode="0.00%">
                        <c:v>0.33101314771848417</c:v>
                      </c:pt>
                      <c:pt idx="3" formatCode="0.00%">
                        <c:v>0.66240097501523465</c:v>
                      </c:pt>
                      <c:pt idx="4" formatCode="0.00%">
                        <c:v>0.5</c:v>
                      </c:pt>
                      <c:pt idx="5" formatCode="0.00%">
                        <c:v>0.14583333333333334</c:v>
                      </c:pt>
                      <c:pt idx="6" formatCode="0.00%">
                        <c:v>0.41984732824427479</c:v>
                      </c:pt>
                      <c:pt idx="7" formatCode="0.00%">
                        <c:v>0.31578947368421051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  <c:pt idx="10" formatCode="0.00%">
                        <c:v>0.38571428571428573</c:v>
                      </c:pt>
                      <c:pt idx="11" formatCode="0.00%">
                        <c:v>0.63478260869565217</c:v>
                      </c:pt>
                      <c:pt idx="12" formatCode="0.00%">
                        <c:v>0.51381780962128965</c:v>
                      </c:pt>
                      <c:pt idx="13" formatCode="0.00%">
                        <c:v>0.3125</c:v>
                      </c:pt>
                      <c:pt idx="14" formatCode="0.00%">
                        <c:v>0.30985915492957744</c:v>
                      </c:pt>
                      <c:pt idx="15" formatCode="0.00%">
                        <c:v>0.75384615384615383</c:v>
                      </c:pt>
                      <c:pt idx="16" formatCode="0.00%">
                        <c:v>0.36542239685658151</c:v>
                      </c:pt>
                      <c:pt idx="17" formatCode="0.00%">
                        <c:v>0.17777777777777778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63-4725-8034-65DE8F2EBA4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Sheet2!$M$12:$M$13</c15:sqref>
                        </c15:formulaRef>
                      </c:ext>
                    </c:extLst>
                    <c:strCache>
                      <c:ptCount val="2"/>
                      <c:pt idx="0">
                        <c:v>AÑO 2020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Sheet2!$M$14:$M$37</c15:sqref>
                        </c15:fullRef>
                        <c15:formulaRef>
                          <c15:sqref>(Sheet2!$M$16:$M$18,Sheet2!$M$20:$M$30,Sheet2!$M$32,Sheet2!$M$34:$M$36)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101</c:v>
                      </c:pt>
                      <c:pt idx="2">
                        <c:v>97</c:v>
                      </c:pt>
                      <c:pt idx="3">
                        <c:v>1277</c:v>
                      </c:pt>
                      <c:pt idx="4">
                        <c:v>0</c:v>
                      </c:pt>
                      <c:pt idx="5">
                        <c:v>7</c:v>
                      </c:pt>
                      <c:pt idx="6">
                        <c:v>93</c:v>
                      </c:pt>
                      <c:pt idx="10">
                        <c:v>17</c:v>
                      </c:pt>
                      <c:pt idx="11">
                        <c:v>83</c:v>
                      </c:pt>
                      <c:pt idx="12">
                        <c:v>315</c:v>
                      </c:pt>
                      <c:pt idx="13">
                        <c:v>7</c:v>
                      </c:pt>
                      <c:pt idx="14">
                        <c:v>13</c:v>
                      </c:pt>
                      <c:pt idx="15">
                        <c:v>37</c:v>
                      </c:pt>
                      <c:pt idx="16">
                        <c:v>36</c:v>
                      </c:pt>
                      <c:pt idx="17">
                        <c:v>175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4FE-4E0F-A96C-FD58ABD0D565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Sheet2!$N$12:$N$13</c15:sqref>
                        </c15:formulaRef>
                      </c:ext>
                    </c:extLst>
                    <c:strCache>
                      <c:ptCount val="2"/>
                      <c:pt idx="0">
                        <c:v>AÑO 2020</c:v>
                      </c:pt>
                      <c:pt idx="1">
                        <c:v>% APROBACIÓN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Sheet2!$N$14:$N$37</c15:sqref>
                        </c15:fullRef>
                        <c15:formulaRef>
                          <c15:sqref>(Sheet2!$N$16:$N$18,Sheet2!$N$20:$N$30,Sheet2!$N$32,Sheet2!$N$34:$N$36)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 formatCode="0.00%">
                        <c:v>0</c:v>
                      </c:pt>
                      <c:pt idx="1" formatCode="0.00%">
                        <c:v>0.66447368421052633</c:v>
                      </c:pt>
                      <c:pt idx="2" formatCode="0.00%">
                        <c:v>8.83424408014572E-2</c:v>
                      </c:pt>
                      <c:pt idx="3" formatCode="0.00%">
                        <c:v>0.68766828217555198</c:v>
                      </c:pt>
                      <c:pt idx="4" formatCode="0.00%">
                        <c:v>0</c:v>
                      </c:pt>
                      <c:pt idx="5" formatCode="0.00%">
                        <c:v>0.1891891891891892</c:v>
                      </c:pt>
                      <c:pt idx="6" formatCode="0.00%">
                        <c:v>0.48691099476439792</c:v>
                      </c:pt>
                      <c:pt idx="7" formatCode="0.00%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  <c:pt idx="10" formatCode="0.00%">
                        <c:v>0.30357142857142855</c:v>
                      </c:pt>
                      <c:pt idx="11" formatCode="0.00%">
                        <c:v>0.64341085271317833</c:v>
                      </c:pt>
                      <c:pt idx="12" formatCode="0.00%">
                        <c:v>0.40281329923273657</c:v>
                      </c:pt>
                      <c:pt idx="13" formatCode="0.00%">
                        <c:v>0.4375</c:v>
                      </c:pt>
                      <c:pt idx="14" formatCode="0.00%">
                        <c:v>0.2</c:v>
                      </c:pt>
                      <c:pt idx="15" formatCode="0.00%">
                        <c:v>0.74</c:v>
                      </c:pt>
                      <c:pt idx="16" formatCode="0.00%">
                        <c:v>0.46753246753246752</c:v>
                      </c:pt>
                      <c:pt idx="17" formatCode="0.00%">
                        <c:v>0.24509803921568626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4FE-4E0F-A96C-FD58ABD0D565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Sheet2!$P$12:$P$13</c15:sqref>
                        </c15:formulaRef>
                      </c:ext>
                    </c:extLst>
                    <c:strCache>
                      <c:ptCount val="2"/>
                      <c:pt idx="0">
                        <c:v>AÑO 2021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Sheet2!$P$14:$P$37</c15:sqref>
                        </c15:fullRef>
                        <c15:formulaRef>
                          <c15:sqref>(Sheet2!$P$16:$P$18,Sheet2!$P$20:$P$30,Sheet2!$P$32,Sheet2!$P$34:$P$36)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71</c:v>
                      </c:pt>
                      <c:pt idx="2">
                        <c:v>47</c:v>
                      </c:pt>
                      <c:pt idx="3">
                        <c:v>942</c:v>
                      </c:pt>
                      <c:pt idx="5">
                        <c:v>5</c:v>
                      </c:pt>
                      <c:pt idx="6">
                        <c:v>266</c:v>
                      </c:pt>
                      <c:pt idx="10">
                        <c:v>22</c:v>
                      </c:pt>
                      <c:pt idx="11">
                        <c:v>88</c:v>
                      </c:pt>
                      <c:pt idx="12">
                        <c:v>454</c:v>
                      </c:pt>
                      <c:pt idx="13">
                        <c:v>1</c:v>
                      </c:pt>
                      <c:pt idx="14">
                        <c:v>6</c:v>
                      </c:pt>
                      <c:pt idx="15">
                        <c:v>12</c:v>
                      </c:pt>
                      <c:pt idx="16">
                        <c:v>167</c:v>
                      </c:pt>
                      <c:pt idx="17">
                        <c:v>239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A58-4DA4-B673-8D0B65F8498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Sheet2!$Q$12:$Q$13</c15:sqref>
                        </c15:formulaRef>
                      </c:ext>
                    </c:extLst>
                    <c:strCache>
                      <c:ptCount val="2"/>
                      <c:pt idx="0">
                        <c:v>AÑO 2021</c:v>
                      </c:pt>
                      <c:pt idx="1">
                        <c:v>% APROBACIÓN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Sheet2!$Q$14:$Q$37</c15:sqref>
                        </c15:fullRef>
                        <c15:formulaRef>
                          <c15:sqref>(Sheet2!$Q$16:$Q$18,Sheet2!$Q$20:$Q$30,Sheet2!$Q$32,Sheet2!$Q$34:$Q$36)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 formatCode="0.00%">
                        <c:v>0</c:v>
                      </c:pt>
                      <c:pt idx="1" formatCode="0.00%">
                        <c:v>0.6454545454545455</c:v>
                      </c:pt>
                      <c:pt idx="2" formatCode="0.00%">
                        <c:v>7.3094867807153963E-2</c:v>
                      </c:pt>
                      <c:pt idx="3" formatCode="0.00%">
                        <c:v>0.65690376569037656</c:v>
                      </c:pt>
                      <c:pt idx="4" formatCode="0.00%">
                        <c:v>0</c:v>
                      </c:pt>
                      <c:pt idx="5" formatCode="0.00%">
                        <c:v>0.1388888888888889</c:v>
                      </c:pt>
                      <c:pt idx="6" formatCode="0.00%">
                        <c:v>0.68911917098445596</c:v>
                      </c:pt>
                      <c:pt idx="7" formatCode="0.00%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  <c:pt idx="10" formatCode="0.00%">
                        <c:v>0.29333333333333333</c:v>
                      </c:pt>
                      <c:pt idx="11" formatCode="0.00%">
                        <c:v>0.6470588235294118</c:v>
                      </c:pt>
                      <c:pt idx="12" formatCode="0.00%">
                        <c:v>0.45766129032258063</c:v>
                      </c:pt>
                      <c:pt idx="13" formatCode="0.00%">
                        <c:v>9.0909090909090912E-2</c:v>
                      </c:pt>
                      <c:pt idx="14" formatCode="0.00%">
                        <c:v>0.18181818181818182</c:v>
                      </c:pt>
                      <c:pt idx="15" formatCode="0.00%">
                        <c:v>0.48</c:v>
                      </c:pt>
                      <c:pt idx="16" formatCode="0.00%">
                        <c:v>0.33601609657947684</c:v>
                      </c:pt>
                      <c:pt idx="17" formatCode="0.00%">
                        <c:v>0.34537572254335258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58-4DA4-B673-8D0B65F84989}"/>
                  </c:ext>
                </c:extLst>
              </c15:ser>
            </c15:filteredBarSeries>
          </c:ext>
        </c:extLst>
      </c:bar3DChart>
      <c:catAx>
        <c:axId val="-85600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-856004304"/>
        <c:crosses val="autoZero"/>
        <c:auto val="1"/>
        <c:lblAlgn val="ctr"/>
        <c:lblOffset val="100"/>
        <c:noMultiLvlLbl val="0"/>
      </c:catAx>
      <c:valAx>
        <c:axId val="-8560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-85600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R"/>
              <a:t>APROBACIÓN</a:t>
            </a:r>
            <a:r>
              <a:rPr lang="es-PR" baseline="0"/>
              <a:t> POR JUNTA EXAMINADORA</a:t>
            </a:r>
            <a:endParaRPr lang="es-P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Sheet2!$E$12:$E$13</c:f>
              <c:strCache>
                <c:ptCount val="2"/>
                <c:pt idx="0">
                  <c:v>AÑO 2017</c:v>
                </c:pt>
                <c:pt idx="1">
                  <c:v>% APROBACIÓN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Sheet2!$E$14:$E$37</c15:sqref>
                  </c15:fullRef>
                </c:ext>
              </c:extLst>
              <c:f>(Sheet2!$E$16:$E$18,Sheet2!$E$20:$E$30,Sheet2!$E$32,Sheet2!$E$34:$E$36)</c:f>
              <c:numCache>
                <c:formatCode>General</c:formatCode>
                <c:ptCount val="18"/>
                <c:pt idx="0" formatCode="0.00%">
                  <c:v>0.34033613445378152</c:v>
                </c:pt>
                <c:pt idx="1" formatCode="0.00%">
                  <c:v>0.53418803418803418</c:v>
                </c:pt>
                <c:pt idx="2" formatCode="0.00%">
                  <c:v>0.31078224101479918</c:v>
                </c:pt>
                <c:pt idx="3" formatCode="0.00%">
                  <c:v>0.9461172741679873</c:v>
                </c:pt>
                <c:pt idx="4" formatCode="0.00%">
                  <c:v>0.38095238095238093</c:v>
                </c:pt>
                <c:pt idx="5" formatCode="0.00%">
                  <c:v>0.4642857142857143</c:v>
                </c:pt>
                <c:pt idx="6" formatCode="0.00%">
                  <c:v>0.5714285714285714</c:v>
                </c:pt>
                <c:pt idx="7" formatCode="0.00%">
                  <c:v>0.625</c:v>
                </c:pt>
                <c:pt idx="8" formatCode="0.00%">
                  <c:v>0</c:v>
                </c:pt>
                <c:pt idx="9" formatCode="0.00%">
                  <c:v>0.14893617021276595</c:v>
                </c:pt>
                <c:pt idx="10" formatCode="0.00%">
                  <c:v>0.47058823529411764</c:v>
                </c:pt>
                <c:pt idx="11" formatCode="0.00%">
                  <c:v>0.71904761904761905</c:v>
                </c:pt>
                <c:pt idx="12" formatCode="0.00%">
                  <c:v>0.41502988898377458</c:v>
                </c:pt>
                <c:pt idx="13" formatCode="0.00%">
                  <c:v>0.5714285714285714</c:v>
                </c:pt>
                <c:pt idx="14" formatCode="0.00%">
                  <c:v>0.13333333333333333</c:v>
                </c:pt>
                <c:pt idx="15" formatCode="0.00%">
                  <c:v>0.72222222222222221</c:v>
                </c:pt>
                <c:pt idx="16" formatCode="0.00%">
                  <c:v>0.49712643678160917</c:v>
                </c:pt>
                <c:pt idx="17" formatCode="0.00%">
                  <c:v>0.95930949445129465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F-4D4F-8C69-DE2B68CC1FC7}"/>
            </c:ext>
          </c:extLst>
        </c:ser>
        <c:ser>
          <c:idx val="5"/>
          <c:order val="5"/>
          <c:tx>
            <c:strRef>
              <c:f>Sheet2!$H$12:$H$13</c:f>
              <c:strCache>
                <c:ptCount val="2"/>
                <c:pt idx="0">
                  <c:v>AÑO 2018</c:v>
                </c:pt>
                <c:pt idx="1">
                  <c:v>% APROBACIÓN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Sheet2!$H$14:$H$37</c15:sqref>
                  </c15:fullRef>
                </c:ext>
              </c:extLst>
              <c:f>(Sheet2!$H$16:$H$18,Sheet2!$H$20:$H$30,Sheet2!$H$32,Sheet2!$H$34:$H$36)</c:f>
              <c:numCache>
                <c:formatCode>General</c:formatCode>
                <c:ptCount val="18"/>
                <c:pt idx="0" formatCode="0.00%">
                  <c:v>0.29230769230769232</c:v>
                </c:pt>
                <c:pt idx="1" formatCode="0.00%">
                  <c:v>0.72455089820359286</c:v>
                </c:pt>
                <c:pt idx="2" formatCode="0.00%">
                  <c:v>0.36554949337490256</c:v>
                </c:pt>
                <c:pt idx="3" formatCode="0.00%">
                  <c:v>0.59268098647573586</c:v>
                </c:pt>
                <c:pt idx="4" formatCode="0.00%">
                  <c:v>0.6071428571428571</c:v>
                </c:pt>
                <c:pt idx="5" formatCode="0.00%">
                  <c:v>0.16129032258064516</c:v>
                </c:pt>
                <c:pt idx="6" formatCode="0.00%">
                  <c:v>0.65947242206235013</c:v>
                </c:pt>
                <c:pt idx="7" formatCode="0.00%">
                  <c:v>0.81818181818181823</c:v>
                </c:pt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0.57894736842105265</c:v>
                </c:pt>
                <c:pt idx="11" formatCode="0.00%">
                  <c:v>0.65497076023391809</c:v>
                </c:pt>
                <c:pt idx="12" formatCode="0.00%">
                  <c:v>0.47692307692307695</c:v>
                </c:pt>
                <c:pt idx="13" formatCode="0.00%">
                  <c:v>0.45454545454545453</c:v>
                </c:pt>
                <c:pt idx="14" formatCode="0.00%">
                  <c:v>0.25</c:v>
                </c:pt>
                <c:pt idx="15" formatCode="0.00%">
                  <c:v>0.31578947368421051</c:v>
                </c:pt>
                <c:pt idx="16" formatCode="0.00%">
                  <c:v>0.4649298597194389</c:v>
                </c:pt>
                <c:pt idx="17" formatCode="0.00%">
                  <c:v>0.10708898944193061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F-4D4F-8C69-DE2B68CC1FC7}"/>
            </c:ext>
          </c:extLst>
        </c:ser>
        <c:ser>
          <c:idx val="8"/>
          <c:order val="8"/>
          <c:tx>
            <c:strRef>
              <c:f>Sheet2!$K$12:$K$13</c:f>
              <c:strCache>
                <c:ptCount val="2"/>
                <c:pt idx="0">
                  <c:v>AÑO 2019</c:v>
                </c:pt>
                <c:pt idx="1">
                  <c:v>% APROBACIÓN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Sheet2!$K$14:$K$37</c15:sqref>
                  </c15:fullRef>
                </c:ext>
              </c:extLst>
              <c:f>(Sheet2!$K$16:$K$18,Sheet2!$K$20:$K$30,Sheet2!$K$32,Sheet2!$K$34:$K$36)</c:f>
              <c:numCache>
                <c:formatCode>General</c:formatCode>
                <c:ptCount val="18"/>
                <c:pt idx="0" formatCode="0.00%">
                  <c:v>0.22553191489361701</c:v>
                </c:pt>
                <c:pt idx="1" formatCode="0.00%">
                  <c:v>0.7</c:v>
                </c:pt>
                <c:pt idx="2" formatCode="0.00%">
                  <c:v>0.33101314771848417</c:v>
                </c:pt>
                <c:pt idx="3" formatCode="0.00%">
                  <c:v>0.66240097501523465</c:v>
                </c:pt>
                <c:pt idx="4" formatCode="0.00%">
                  <c:v>0.5</c:v>
                </c:pt>
                <c:pt idx="5" formatCode="0.00%">
                  <c:v>0.14583333333333334</c:v>
                </c:pt>
                <c:pt idx="6" formatCode="0.00%">
                  <c:v>0.41984732824427479</c:v>
                </c:pt>
                <c:pt idx="7" formatCode="0.00%">
                  <c:v>0.31578947368421051</c:v>
                </c:pt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0.38571428571428573</c:v>
                </c:pt>
                <c:pt idx="11" formatCode="0.00%">
                  <c:v>0.63478260869565217</c:v>
                </c:pt>
                <c:pt idx="12" formatCode="0.00%">
                  <c:v>0.51381780962128965</c:v>
                </c:pt>
                <c:pt idx="13" formatCode="0.00%">
                  <c:v>0.3125</c:v>
                </c:pt>
                <c:pt idx="14" formatCode="0.00%">
                  <c:v>0.30985915492957744</c:v>
                </c:pt>
                <c:pt idx="15" formatCode="0.00%">
                  <c:v>0.75384615384615383</c:v>
                </c:pt>
                <c:pt idx="16" formatCode="0.00%">
                  <c:v>0.36542239685658151</c:v>
                </c:pt>
                <c:pt idx="17" formatCode="0.00%">
                  <c:v>0.17777777777777778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F-4D4F-8C69-DE2B68CC1FC7}"/>
            </c:ext>
          </c:extLst>
        </c:ser>
        <c:ser>
          <c:idx val="11"/>
          <c:order val="11"/>
          <c:tx>
            <c:strRef>
              <c:f>Sheet2!$N$12:$N$13</c:f>
              <c:strCache>
                <c:ptCount val="2"/>
                <c:pt idx="0">
                  <c:v>AÑO 2020</c:v>
                </c:pt>
                <c:pt idx="1">
                  <c:v>% APROBACIÓN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Sheet2!$N$14:$N$37</c15:sqref>
                  </c15:fullRef>
                </c:ext>
              </c:extLst>
              <c:f>(Sheet2!$N$16:$N$18,Sheet2!$N$20:$N$30,Sheet2!$N$32,Sheet2!$N$34:$N$36)</c:f>
              <c:numCache>
                <c:formatCode>General</c:formatCode>
                <c:ptCount val="18"/>
                <c:pt idx="0" formatCode="0.00%">
                  <c:v>0</c:v>
                </c:pt>
                <c:pt idx="1" formatCode="0.00%">
                  <c:v>0.66447368421052633</c:v>
                </c:pt>
                <c:pt idx="2" formatCode="0.00%">
                  <c:v>8.83424408014572E-2</c:v>
                </c:pt>
                <c:pt idx="3" formatCode="0.00%">
                  <c:v>0.68766828217555198</c:v>
                </c:pt>
                <c:pt idx="4" formatCode="0.00%">
                  <c:v>0</c:v>
                </c:pt>
                <c:pt idx="5" formatCode="0.00%">
                  <c:v>0.1891891891891892</c:v>
                </c:pt>
                <c:pt idx="6" formatCode="0.00%">
                  <c:v>0.48691099476439792</c:v>
                </c:pt>
                <c:pt idx="7" formatCode="0.00%">
                  <c:v>0</c:v>
                </c:pt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0.30357142857142855</c:v>
                </c:pt>
                <c:pt idx="11" formatCode="0.00%">
                  <c:v>0.64341085271317833</c:v>
                </c:pt>
                <c:pt idx="12" formatCode="0.00%">
                  <c:v>0.40281329923273657</c:v>
                </c:pt>
                <c:pt idx="13" formatCode="0.00%">
                  <c:v>0.4375</c:v>
                </c:pt>
                <c:pt idx="14" formatCode="0.00%">
                  <c:v>0.2</c:v>
                </c:pt>
                <c:pt idx="15" formatCode="0.00%">
                  <c:v>0.74</c:v>
                </c:pt>
                <c:pt idx="16" formatCode="0.00%">
                  <c:v>0.46753246753246752</c:v>
                </c:pt>
                <c:pt idx="17" formatCode="0.00%">
                  <c:v>0.24509803921568626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8E-443A-9EB0-1CB23ED9BA13}"/>
            </c:ext>
          </c:extLst>
        </c:ser>
        <c:ser>
          <c:idx val="14"/>
          <c:order val="14"/>
          <c:tx>
            <c:strRef>
              <c:f>Sheet2!$Q$12:$Q$13</c:f>
              <c:strCache>
                <c:ptCount val="2"/>
                <c:pt idx="0">
                  <c:v>AÑO 2021</c:v>
                </c:pt>
                <c:pt idx="1">
                  <c:v>% APROBACIÓN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Sheet2!$B$14:$B$37</c15:sqref>
                  </c15:fullRef>
                </c:ext>
              </c:extLst>
              <c:f>(Sheet2!$B$16:$B$18,Sheet2!$B$20:$B$30,Sheet2!$B$32,Sheet2!$B$34:$B$36)</c:f>
              <c:strCache>
                <c:ptCount val="18"/>
                <c:pt idx="0">
                  <c:v>Arquitectos y arquitectos paisajistas</c:v>
                </c:pt>
                <c:pt idx="1">
                  <c:v>Barberos y Estilistas en Barbería</c:v>
                </c:pt>
                <c:pt idx="2">
                  <c:v>Contadores Públicos Autorizados</c:v>
                </c:pt>
                <c:pt idx="3">
                  <c:v>Corredores, Vendedores y Empresas de Bienes Raíces</c:v>
                </c:pt>
                <c:pt idx="4">
                  <c:v>Delineantes Profesionales</c:v>
                </c:pt>
                <c:pt idx="5">
                  <c:v>Diseñadores – Decoradores de Interiores</c:v>
                </c:pt>
                <c:pt idx="6">
                  <c:v>Especialistas en Belleza</c:v>
                </c:pt>
                <c:pt idx="7">
                  <c:v>Evaluadores Profesionales de Bienes Raíces</c:v>
                </c:pt>
                <c:pt idx="8">
                  <c:v>Geólogos</c:v>
                </c:pt>
                <c:pt idx="9">
                  <c:v>Ingenieros y Agrimensores de Puerto Rico</c:v>
                </c:pt>
                <c:pt idx="10">
                  <c:v>Maestros y Oficiales Plomeros</c:v>
                </c:pt>
                <c:pt idx="11">
                  <c:v>Operadores de Plantas de Tratamiento de Aguas Potables y Aguas Usadas</c:v>
                </c:pt>
                <c:pt idx="12">
                  <c:v>Peritos electricistas</c:v>
                </c:pt>
                <c:pt idx="13">
                  <c:v>Planificadores Profesionales</c:v>
                </c:pt>
                <c:pt idx="14">
                  <c:v>Químicos</c:v>
                </c:pt>
                <c:pt idx="15">
                  <c:v>Técnicos en Electrónica</c:v>
                </c:pt>
                <c:pt idx="16">
                  <c:v>Técnicos en Refrigeración y Aire Acondicionado</c:v>
                </c:pt>
                <c:pt idx="17">
                  <c:v>Técnicos y Mecánicos Automotrices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Sheet2!$Q$14:$Q$37</c15:sqref>
                  </c15:fullRef>
                </c:ext>
              </c:extLst>
              <c:f>(Sheet2!$Q$16:$Q$18,Sheet2!$Q$20:$Q$30,Sheet2!$Q$32,Sheet2!$Q$34:$Q$36)</c:f>
              <c:numCache>
                <c:formatCode>General</c:formatCode>
                <c:ptCount val="18"/>
                <c:pt idx="0" formatCode="0.00%">
                  <c:v>0</c:v>
                </c:pt>
                <c:pt idx="1" formatCode="0.00%">
                  <c:v>0.6454545454545455</c:v>
                </c:pt>
                <c:pt idx="2" formatCode="0.00%">
                  <c:v>7.3094867807153963E-2</c:v>
                </c:pt>
                <c:pt idx="3" formatCode="0.00%">
                  <c:v>0.65690376569037656</c:v>
                </c:pt>
                <c:pt idx="4" formatCode="0.00%">
                  <c:v>0</c:v>
                </c:pt>
                <c:pt idx="5" formatCode="0.00%">
                  <c:v>0.1388888888888889</c:v>
                </c:pt>
                <c:pt idx="6" formatCode="0.00%">
                  <c:v>0.68911917098445596</c:v>
                </c:pt>
                <c:pt idx="7" formatCode="0.00%">
                  <c:v>0</c:v>
                </c:pt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0.29333333333333333</c:v>
                </c:pt>
                <c:pt idx="11" formatCode="0.00%">
                  <c:v>0.6470588235294118</c:v>
                </c:pt>
                <c:pt idx="12" formatCode="0.00%">
                  <c:v>0.45766129032258063</c:v>
                </c:pt>
                <c:pt idx="13" formatCode="0.00%">
                  <c:v>9.0909090909090912E-2</c:v>
                </c:pt>
                <c:pt idx="14" formatCode="0.00%">
                  <c:v>0.18181818181818182</c:v>
                </c:pt>
                <c:pt idx="15" formatCode="0.00%">
                  <c:v>0.48</c:v>
                </c:pt>
                <c:pt idx="16" formatCode="0.00%">
                  <c:v>0.33601609657947684</c:v>
                </c:pt>
                <c:pt idx="17" formatCode="0.00%">
                  <c:v>0.34537572254335258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4-4604-9F5A-68DC639E3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56018992"/>
        <c:axId val="-85601790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Sheet2!$C$12:$C$13</c15:sqref>
                        </c15:formulaRef>
                      </c:ext>
                    </c:extLst>
                    <c:strCache>
                      <c:ptCount val="2"/>
                      <c:pt idx="0">
                        <c:v>AÑO 2017</c:v>
                      </c:pt>
                      <c:pt idx="1">
                        <c:v>REVÁLIDAS REALIZADAS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Sheet2!$C$14:$C$37</c15:sqref>
                        </c15:fullRef>
                        <c15:formulaRef>
                          <c15:sqref>(Sheet2!$C$16:$C$18,Sheet2!$C$20:$C$30,Sheet2!$C$32,Sheet2!$C$34:$C$36)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238</c:v>
                      </c:pt>
                      <c:pt idx="1">
                        <c:v>234</c:v>
                      </c:pt>
                      <c:pt idx="2">
                        <c:v>1419</c:v>
                      </c:pt>
                      <c:pt idx="3">
                        <c:v>631</c:v>
                      </c:pt>
                      <c:pt idx="4">
                        <c:v>21</c:v>
                      </c:pt>
                      <c:pt idx="5">
                        <c:v>28</c:v>
                      </c:pt>
                      <c:pt idx="6">
                        <c:v>308</c:v>
                      </c:pt>
                      <c:pt idx="7">
                        <c:v>8</c:v>
                      </c:pt>
                      <c:pt idx="8">
                        <c:v>0</c:v>
                      </c:pt>
                      <c:pt idx="9">
                        <c:v>188</c:v>
                      </c:pt>
                      <c:pt idx="10">
                        <c:v>34</c:v>
                      </c:pt>
                      <c:pt idx="11">
                        <c:v>210</c:v>
                      </c:pt>
                      <c:pt idx="12">
                        <c:v>1171</c:v>
                      </c:pt>
                      <c:pt idx="13">
                        <c:v>14</c:v>
                      </c:pt>
                      <c:pt idx="14">
                        <c:v>105</c:v>
                      </c:pt>
                      <c:pt idx="15">
                        <c:v>36</c:v>
                      </c:pt>
                      <c:pt idx="16">
                        <c:v>348</c:v>
                      </c:pt>
                      <c:pt idx="17">
                        <c:v>811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C1F-4D4F-8C69-DE2B68CC1FC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Sheet2!$D$12:$D$13</c15:sqref>
                        </c15:formulaRef>
                      </c:ext>
                    </c:extLst>
                    <c:strCache>
                      <c:ptCount val="2"/>
                      <c:pt idx="0">
                        <c:v>AÑO 2017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Sheet2!$D$14:$D$37</c15:sqref>
                        </c15:fullRef>
                        <c15:formulaRef>
                          <c15:sqref>(Sheet2!$D$16:$D$18,Sheet2!$D$20:$D$30,Sheet2!$D$32,Sheet2!$D$34:$D$36)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81</c:v>
                      </c:pt>
                      <c:pt idx="1">
                        <c:v>125</c:v>
                      </c:pt>
                      <c:pt idx="2">
                        <c:v>441</c:v>
                      </c:pt>
                      <c:pt idx="3">
                        <c:v>597</c:v>
                      </c:pt>
                      <c:pt idx="4">
                        <c:v>8</c:v>
                      </c:pt>
                      <c:pt idx="5">
                        <c:v>13</c:v>
                      </c:pt>
                      <c:pt idx="6">
                        <c:v>176</c:v>
                      </c:pt>
                      <c:pt idx="7">
                        <c:v>5</c:v>
                      </c:pt>
                      <c:pt idx="8">
                        <c:v>0</c:v>
                      </c:pt>
                      <c:pt idx="9">
                        <c:v>28</c:v>
                      </c:pt>
                      <c:pt idx="10">
                        <c:v>16</c:v>
                      </c:pt>
                      <c:pt idx="11">
                        <c:v>151</c:v>
                      </c:pt>
                      <c:pt idx="12">
                        <c:v>486</c:v>
                      </c:pt>
                      <c:pt idx="13">
                        <c:v>8</c:v>
                      </c:pt>
                      <c:pt idx="14">
                        <c:v>14</c:v>
                      </c:pt>
                      <c:pt idx="15">
                        <c:v>26</c:v>
                      </c:pt>
                      <c:pt idx="16">
                        <c:v>173</c:v>
                      </c:pt>
                      <c:pt idx="17">
                        <c:v>778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C1F-4D4F-8C69-DE2B68CC1FC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Sheet2!$F$12:$F$13</c15:sqref>
                        </c15:formulaRef>
                      </c:ext>
                    </c:extLst>
                    <c:strCache>
                      <c:ptCount val="2"/>
                      <c:pt idx="0">
                        <c:v>AÑO 2018</c:v>
                      </c:pt>
                      <c:pt idx="1">
                        <c:v>REVÁLIDAS REALIZADAS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Sheet2!$F$14:$F$37</c15:sqref>
                        </c15:fullRef>
                        <c15:formulaRef>
                          <c15:sqref>(Sheet2!$F$16:$F$18,Sheet2!$F$20:$F$30,Sheet2!$F$32,Sheet2!$F$34:$F$36)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325</c:v>
                      </c:pt>
                      <c:pt idx="1">
                        <c:v>167</c:v>
                      </c:pt>
                      <c:pt idx="2">
                        <c:v>1283</c:v>
                      </c:pt>
                      <c:pt idx="3">
                        <c:v>1257</c:v>
                      </c:pt>
                      <c:pt idx="4">
                        <c:v>28</c:v>
                      </c:pt>
                      <c:pt idx="5">
                        <c:v>31</c:v>
                      </c:pt>
                      <c:pt idx="6">
                        <c:v>417</c:v>
                      </c:pt>
                      <c:pt idx="7">
                        <c:v>11</c:v>
                      </c:pt>
                      <c:pt idx="8">
                        <c:v>0</c:v>
                      </c:pt>
                      <c:pt idx="10">
                        <c:v>38</c:v>
                      </c:pt>
                      <c:pt idx="11">
                        <c:v>171</c:v>
                      </c:pt>
                      <c:pt idx="12">
                        <c:v>1430</c:v>
                      </c:pt>
                      <c:pt idx="13">
                        <c:v>11</c:v>
                      </c:pt>
                      <c:pt idx="14">
                        <c:v>24</c:v>
                      </c:pt>
                      <c:pt idx="15">
                        <c:v>19</c:v>
                      </c:pt>
                      <c:pt idx="16">
                        <c:v>499</c:v>
                      </c:pt>
                      <c:pt idx="17">
                        <c:v>1326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C1F-4D4F-8C69-DE2B68CC1FC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Sheet2!$G$12:$G$13</c15:sqref>
                        </c15:formulaRef>
                      </c:ext>
                    </c:extLst>
                    <c:strCache>
                      <c:ptCount val="2"/>
                      <c:pt idx="0">
                        <c:v>AÑO 2018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Sheet2!$G$14:$G$37</c15:sqref>
                        </c15:fullRef>
                        <c15:formulaRef>
                          <c15:sqref>(Sheet2!$G$16:$G$18,Sheet2!$G$20:$G$30,Sheet2!$G$32,Sheet2!$G$34:$G$36)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95</c:v>
                      </c:pt>
                      <c:pt idx="1">
                        <c:v>121</c:v>
                      </c:pt>
                      <c:pt idx="2">
                        <c:v>469</c:v>
                      </c:pt>
                      <c:pt idx="3">
                        <c:v>745</c:v>
                      </c:pt>
                      <c:pt idx="4">
                        <c:v>17</c:v>
                      </c:pt>
                      <c:pt idx="5">
                        <c:v>5</c:v>
                      </c:pt>
                      <c:pt idx="6">
                        <c:v>275</c:v>
                      </c:pt>
                      <c:pt idx="7">
                        <c:v>9</c:v>
                      </c:pt>
                      <c:pt idx="8">
                        <c:v>0</c:v>
                      </c:pt>
                      <c:pt idx="10">
                        <c:v>22</c:v>
                      </c:pt>
                      <c:pt idx="11">
                        <c:v>112</c:v>
                      </c:pt>
                      <c:pt idx="12">
                        <c:v>682</c:v>
                      </c:pt>
                      <c:pt idx="13">
                        <c:v>5</c:v>
                      </c:pt>
                      <c:pt idx="14">
                        <c:v>6</c:v>
                      </c:pt>
                      <c:pt idx="15">
                        <c:v>6</c:v>
                      </c:pt>
                      <c:pt idx="16">
                        <c:v>232</c:v>
                      </c:pt>
                      <c:pt idx="17">
                        <c:v>142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C1F-4D4F-8C69-DE2B68CC1FC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Sheet2!$I$12:$I$13</c15:sqref>
                        </c15:formulaRef>
                      </c:ext>
                    </c:extLst>
                    <c:strCache>
                      <c:ptCount val="2"/>
                      <c:pt idx="0">
                        <c:v>AÑO 2019</c:v>
                      </c:pt>
                      <c:pt idx="1">
                        <c:v>REVÁLIDAS REALIZADAS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Sheet2!$I$14:$I$37</c15:sqref>
                        </c15:fullRef>
                        <c15:formulaRef>
                          <c15:sqref>(Sheet2!$I$16:$I$18,Sheet2!$I$20:$I$30,Sheet2!$I$32,Sheet2!$I$34:$I$36)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235</c:v>
                      </c:pt>
                      <c:pt idx="1">
                        <c:v>290</c:v>
                      </c:pt>
                      <c:pt idx="2">
                        <c:v>1293</c:v>
                      </c:pt>
                      <c:pt idx="3">
                        <c:v>1641</c:v>
                      </c:pt>
                      <c:pt idx="4">
                        <c:v>16</c:v>
                      </c:pt>
                      <c:pt idx="5">
                        <c:v>48</c:v>
                      </c:pt>
                      <c:pt idx="6">
                        <c:v>393</c:v>
                      </c:pt>
                      <c:pt idx="7">
                        <c:v>19</c:v>
                      </c:pt>
                      <c:pt idx="8">
                        <c:v>0</c:v>
                      </c:pt>
                      <c:pt idx="10">
                        <c:v>70</c:v>
                      </c:pt>
                      <c:pt idx="11">
                        <c:v>230</c:v>
                      </c:pt>
                      <c:pt idx="12">
                        <c:v>1954</c:v>
                      </c:pt>
                      <c:pt idx="13">
                        <c:v>16</c:v>
                      </c:pt>
                      <c:pt idx="14">
                        <c:v>71</c:v>
                      </c:pt>
                      <c:pt idx="15">
                        <c:v>65</c:v>
                      </c:pt>
                      <c:pt idx="16">
                        <c:v>509</c:v>
                      </c:pt>
                      <c:pt idx="17">
                        <c:v>1035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C1F-4D4F-8C69-DE2B68CC1FC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Sheet2!$J$12:$J$13</c15:sqref>
                        </c15:formulaRef>
                      </c:ext>
                    </c:extLst>
                    <c:strCache>
                      <c:ptCount val="2"/>
                      <c:pt idx="0">
                        <c:v>AÑO 2019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Sheet2!$J$14:$J$37</c15:sqref>
                        </c15:fullRef>
                        <c15:formulaRef>
                          <c15:sqref>(Sheet2!$J$16:$J$18,Sheet2!$J$20:$J$30,Sheet2!$J$32,Sheet2!$J$34:$J$36)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53</c:v>
                      </c:pt>
                      <c:pt idx="1">
                        <c:v>203</c:v>
                      </c:pt>
                      <c:pt idx="2">
                        <c:v>428</c:v>
                      </c:pt>
                      <c:pt idx="3">
                        <c:v>1087</c:v>
                      </c:pt>
                      <c:pt idx="4">
                        <c:v>8</c:v>
                      </c:pt>
                      <c:pt idx="5">
                        <c:v>7</c:v>
                      </c:pt>
                      <c:pt idx="6">
                        <c:v>165</c:v>
                      </c:pt>
                      <c:pt idx="7">
                        <c:v>6</c:v>
                      </c:pt>
                      <c:pt idx="8">
                        <c:v>0</c:v>
                      </c:pt>
                      <c:pt idx="10">
                        <c:v>27</c:v>
                      </c:pt>
                      <c:pt idx="11">
                        <c:v>146</c:v>
                      </c:pt>
                      <c:pt idx="12">
                        <c:v>1004</c:v>
                      </c:pt>
                      <c:pt idx="13">
                        <c:v>5</c:v>
                      </c:pt>
                      <c:pt idx="14">
                        <c:v>22</c:v>
                      </c:pt>
                      <c:pt idx="15">
                        <c:v>49</c:v>
                      </c:pt>
                      <c:pt idx="16">
                        <c:v>186</c:v>
                      </c:pt>
                      <c:pt idx="17">
                        <c:v>184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C1F-4D4F-8C69-DE2B68CC1FC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Sheet2!$L$12:$L$13</c15:sqref>
                        </c15:formulaRef>
                      </c:ext>
                    </c:extLst>
                    <c:strCache>
                      <c:ptCount val="2"/>
                      <c:pt idx="0">
                        <c:v>AÑO 2020</c:v>
                      </c:pt>
                      <c:pt idx="1">
                        <c:v>REVÁLIDAS REALIZADAS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Sheet2!$L$14:$L$37</c15:sqref>
                        </c15:fullRef>
                        <c15:formulaRef>
                          <c15:sqref>(Sheet2!$L$16:$L$18,Sheet2!$L$20:$L$30,Sheet2!$L$32,Sheet2!$L$34:$L$36)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152</c:v>
                      </c:pt>
                      <c:pt idx="2" formatCode="#,##0">
                        <c:v>1098</c:v>
                      </c:pt>
                      <c:pt idx="3">
                        <c:v>1857</c:v>
                      </c:pt>
                      <c:pt idx="4">
                        <c:v>4</c:v>
                      </c:pt>
                      <c:pt idx="5">
                        <c:v>37</c:v>
                      </c:pt>
                      <c:pt idx="6">
                        <c:v>191</c:v>
                      </c:pt>
                      <c:pt idx="10">
                        <c:v>56</c:v>
                      </c:pt>
                      <c:pt idx="11">
                        <c:v>129</c:v>
                      </c:pt>
                      <c:pt idx="12">
                        <c:v>782</c:v>
                      </c:pt>
                      <c:pt idx="13">
                        <c:v>16</c:v>
                      </c:pt>
                      <c:pt idx="14">
                        <c:v>65</c:v>
                      </c:pt>
                      <c:pt idx="15">
                        <c:v>50</c:v>
                      </c:pt>
                      <c:pt idx="16">
                        <c:v>77</c:v>
                      </c:pt>
                      <c:pt idx="17">
                        <c:v>714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48E-443A-9EB0-1CB23ED9BA13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Sheet2!$M$12:$M$13</c15:sqref>
                        </c15:formulaRef>
                      </c:ext>
                    </c:extLst>
                    <c:strCache>
                      <c:ptCount val="2"/>
                      <c:pt idx="0">
                        <c:v>AÑO 2020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Sheet2!$M$14:$M$37</c15:sqref>
                        </c15:fullRef>
                        <c15:formulaRef>
                          <c15:sqref>(Sheet2!$M$16:$M$18,Sheet2!$M$20:$M$30,Sheet2!$M$32,Sheet2!$M$34:$M$36)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101</c:v>
                      </c:pt>
                      <c:pt idx="2">
                        <c:v>97</c:v>
                      </c:pt>
                      <c:pt idx="3">
                        <c:v>1277</c:v>
                      </c:pt>
                      <c:pt idx="4">
                        <c:v>0</c:v>
                      </c:pt>
                      <c:pt idx="5">
                        <c:v>7</c:v>
                      </c:pt>
                      <c:pt idx="6">
                        <c:v>93</c:v>
                      </c:pt>
                      <c:pt idx="10">
                        <c:v>17</c:v>
                      </c:pt>
                      <c:pt idx="11">
                        <c:v>83</c:v>
                      </c:pt>
                      <c:pt idx="12">
                        <c:v>315</c:v>
                      </c:pt>
                      <c:pt idx="13">
                        <c:v>7</c:v>
                      </c:pt>
                      <c:pt idx="14">
                        <c:v>13</c:v>
                      </c:pt>
                      <c:pt idx="15">
                        <c:v>37</c:v>
                      </c:pt>
                      <c:pt idx="16">
                        <c:v>36</c:v>
                      </c:pt>
                      <c:pt idx="17">
                        <c:v>175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48E-443A-9EB0-1CB23ED9BA13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Sheet2!$O$12:$O$13</c15:sqref>
                        </c15:formulaRef>
                      </c:ext>
                    </c:extLst>
                    <c:strCache>
                      <c:ptCount val="2"/>
                      <c:pt idx="0">
                        <c:v>AÑO 2021</c:v>
                      </c:pt>
                      <c:pt idx="1">
                        <c:v>REVÁLIDAS REALIZADAS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Sheet2!$O$14:$O$37</c15:sqref>
                        </c15:fullRef>
                        <c15:formulaRef>
                          <c15:sqref>(Sheet2!$O$16:$O$18,Sheet2!$O$20:$O$30,Sheet2!$O$32,Sheet2!$O$34:$O$36)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110</c:v>
                      </c:pt>
                      <c:pt idx="2">
                        <c:v>643</c:v>
                      </c:pt>
                      <c:pt idx="3">
                        <c:v>1434</c:v>
                      </c:pt>
                      <c:pt idx="5">
                        <c:v>36</c:v>
                      </c:pt>
                      <c:pt idx="6">
                        <c:v>386</c:v>
                      </c:pt>
                      <c:pt idx="10">
                        <c:v>75</c:v>
                      </c:pt>
                      <c:pt idx="11">
                        <c:v>136</c:v>
                      </c:pt>
                      <c:pt idx="12">
                        <c:v>992</c:v>
                      </c:pt>
                      <c:pt idx="13">
                        <c:v>11</c:v>
                      </c:pt>
                      <c:pt idx="14">
                        <c:v>33</c:v>
                      </c:pt>
                      <c:pt idx="15">
                        <c:v>25</c:v>
                      </c:pt>
                      <c:pt idx="16">
                        <c:v>497</c:v>
                      </c:pt>
                      <c:pt idx="17">
                        <c:v>692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DB4-4604-9F5A-68DC639E3A82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Sheet2!$P$12:$P$13</c15:sqref>
                        </c15:formulaRef>
                      </c:ext>
                    </c:extLst>
                    <c:strCache>
                      <c:ptCount val="2"/>
                      <c:pt idx="0">
                        <c:v>AÑO 2021</c:v>
                      </c:pt>
                      <c:pt idx="1">
                        <c:v>REVÁLIDAS APROBADAS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Sheet2!$B$14:$B$37</c15:sqref>
                        </c15:fullRef>
                        <c15:formulaRef>
                          <c15:sqref>(Sheet2!$B$16:$B$18,Sheet2!$B$20:$B$30,Sheet2!$B$32,Sheet2!$B$34:$B$36)</c15:sqref>
                        </c15:formulaRef>
                      </c:ext>
                    </c:extLst>
                    <c:strCache>
                      <c:ptCount val="18"/>
                      <c:pt idx="0">
                        <c:v>Arquitectos y arquitectos paisajistas</c:v>
                      </c:pt>
                      <c:pt idx="1">
                        <c:v>Barberos y Estilistas en Barbería</c:v>
                      </c:pt>
                      <c:pt idx="2">
                        <c:v>Contadores Públicos Autorizados</c:v>
                      </c:pt>
                      <c:pt idx="3">
                        <c:v>Corredores, Vendedores y Empresas de Bienes Raíces</c:v>
                      </c:pt>
                      <c:pt idx="4">
                        <c:v>Delineantes Profesionales</c:v>
                      </c:pt>
                      <c:pt idx="5">
                        <c:v>Diseñadores – Decoradores de Interiores</c:v>
                      </c:pt>
                      <c:pt idx="6">
                        <c:v>Especialistas en Belleza</c:v>
                      </c:pt>
                      <c:pt idx="7">
                        <c:v>Evaluadores Profesionales de Bienes Raíces</c:v>
                      </c:pt>
                      <c:pt idx="8">
                        <c:v>Geólogos</c:v>
                      </c:pt>
                      <c:pt idx="9">
                        <c:v>Ingenieros y Agrimensores de Puerto Rico</c:v>
                      </c:pt>
                      <c:pt idx="10">
                        <c:v>Maestros y Oficiales Plomeros</c:v>
                      </c:pt>
                      <c:pt idx="11">
                        <c:v>Operadores de Plantas de Tratamiento de Aguas Potables y Aguas Usadas</c:v>
                      </c:pt>
                      <c:pt idx="12">
                        <c:v>Peritos electricistas</c:v>
                      </c:pt>
                      <c:pt idx="13">
                        <c:v>Planificadores Profesionales</c:v>
                      </c:pt>
                      <c:pt idx="14">
                        <c:v>Químicos</c:v>
                      </c:pt>
                      <c:pt idx="15">
                        <c:v>Técnicos en Electrónica</c:v>
                      </c:pt>
                      <c:pt idx="16">
                        <c:v>Técnicos en Refrigeración y Aire Acondicionado</c:v>
                      </c:pt>
                      <c:pt idx="17">
                        <c:v>Técnicos y Mecánicos Automotrices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Sheet2!$P$14:$P$37</c15:sqref>
                        </c15:fullRef>
                        <c15:formulaRef>
                          <c15:sqref>(Sheet2!$P$16:$P$18,Sheet2!$P$20:$P$30,Sheet2!$P$32,Sheet2!$P$34:$P$36)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1">
                        <c:v>71</c:v>
                      </c:pt>
                      <c:pt idx="2">
                        <c:v>47</c:v>
                      </c:pt>
                      <c:pt idx="3">
                        <c:v>942</c:v>
                      </c:pt>
                      <c:pt idx="5">
                        <c:v>5</c:v>
                      </c:pt>
                      <c:pt idx="6">
                        <c:v>266</c:v>
                      </c:pt>
                      <c:pt idx="10">
                        <c:v>22</c:v>
                      </c:pt>
                      <c:pt idx="11">
                        <c:v>88</c:v>
                      </c:pt>
                      <c:pt idx="12">
                        <c:v>454</c:v>
                      </c:pt>
                      <c:pt idx="13">
                        <c:v>1</c:v>
                      </c:pt>
                      <c:pt idx="14">
                        <c:v>6</c:v>
                      </c:pt>
                      <c:pt idx="15">
                        <c:v>12</c:v>
                      </c:pt>
                      <c:pt idx="16">
                        <c:v>167</c:v>
                      </c:pt>
                      <c:pt idx="17">
                        <c:v>239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DB4-4604-9F5A-68DC639E3A82}"/>
                  </c:ext>
                </c:extLst>
              </c15:ser>
            </c15:filteredBarSeries>
          </c:ext>
        </c:extLst>
      </c:bar3DChart>
      <c:catAx>
        <c:axId val="-8560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-856017904"/>
        <c:crosses val="autoZero"/>
        <c:auto val="1"/>
        <c:lblAlgn val="ctr"/>
        <c:lblOffset val="100"/>
        <c:noMultiLvlLbl val="0"/>
      </c:catAx>
      <c:valAx>
        <c:axId val="-85601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-8560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2647949</xdr:colOff>
      <xdr:row>1</xdr:row>
      <xdr:rowOff>0</xdr:rowOff>
    </xdr:from>
    <xdr:to>
      <xdr:col>11</xdr:col>
      <xdr:colOff>314324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2270760</xdr:colOff>
      <xdr:row>0</xdr:row>
      <xdr:rowOff>0</xdr:rowOff>
    </xdr:from>
    <xdr:to>
      <xdr:col>2</xdr:col>
      <xdr:colOff>60960</xdr:colOff>
      <xdr:row>8</xdr:row>
      <xdr:rowOff>92758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0"/>
          <a:ext cx="1059180" cy="177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</xdr:colOff>
      <xdr:row>2</xdr:row>
      <xdr:rowOff>0</xdr:rowOff>
    </xdr:from>
    <xdr:to>
      <xdr:col>7</xdr:col>
      <xdr:colOff>112858</xdr:colOff>
      <xdr:row>5</xdr:row>
      <xdr:rowOff>160097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8960" y="365760"/>
          <a:ext cx="951058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85725</xdr:colOff>
      <xdr:row>24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6"/>
  <sheetViews>
    <sheetView topLeftCell="B1" workbookViewId="0">
      <selection activeCell="O19" sqref="O19"/>
    </sheetView>
  </sheetViews>
  <sheetFormatPr defaultRowHeight="14.45"/>
  <cols>
    <col min="1" max="1" width="39.7109375" customWidth="1"/>
    <col min="2" max="2" width="9.140625" customWidth="1"/>
    <col min="3" max="3" width="12" bestFit="1" customWidth="1"/>
    <col min="4" max="4" width="12" customWidth="1"/>
    <col min="5" max="5" width="15.42578125" bestFit="1" customWidth="1"/>
    <col min="6" max="6" width="10.140625" customWidth="1"/>
    <col min="11" max="11" width="9.5703125" bestFit="1" customWidth="1"/>
    <col min="12" max="12" width="14" bestFit="1" customWidth="1"/>
    <col min="14" max="14" width="12.85546875" customWidth="1"/>
  </cols>
  <sheetData>
    <row r="4" spans="1:1">
      <c r="A4" t="s">
        <v>0</v>
      </c>
    </row>
    <row r="5" spans="1:1">
      <c r="A5" t="s">
        <v>1</v>
      </c>
    </row>
    <row r="6" spans="1:1">
      <c r="A6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Q37"/>
  <sheetViews>
    <sheetView tabSelected="1" workbookViewId="0">
      <selection activeCell="E6" sqref="E6"/>
    </sheetView>
  </sheetViews>
  <sheetFormatPr defaultRowHeight="14.45"/>
  <cols>
    <col min="1" max="1" width="5.140625" customWidth="1"/>
    <col min="2" max="2" width="47.7109375" customWidth="1"/>
    <col min="3" max="3" width="11.7109375" bestFit="1" customWidth="1"/>
    <col min="4" max="4" width="12" bestFit="1" customWidth="1"/>
    <col min="5" max="5" width="12.28515625" bestFit="1" customWidth="1"/>
    <col min="6" max="6" width="11.7109375" bestFit="1" customWidth="1"/>
    <col min="7" max="7" width="12.7109375" customWidth="1"/>
    <col min="8" max="8" width="12.28515625" bestFit="1" customWidth="1"/>
    <col min="9" max="9" width="11.7109375" bestFit="1" customWidth="1"/>
    <col min="10" max="10" width="12" bestFit="1" customWidth="1"/>
    <col min="11" max="11" width="12.28515625" bestFit="1" customWidth="1"/>
    <col min="12" max="12" width="13.28515625" customWidth="1"/>
    <col min="13" max="13" width="15.42578125" customWidth="1"/>
    <col min="14" max="14" width="11.42578125" customWidth="1"/>
    <col min="15" max="15" width="12.7109375" customWidth="1"/>
    <col min="16" max="16" width="13.7109375" customWidth="1"/>
    <col min="17" max="17" width="11.28515625" customWidth="1"/>
  </cols>
  <sheetData>
    <row r="4" spans="2:17" ht="21">
      <c r="C4" s="41" t="s">
        <v>3</v>
      </c>
    </row>
    <row r="5" spans="2:17" ht="21.6">
      <c r="B5" s="27"/>
      <c r="C5" s="42" t="s">
        <v>4</v>
      </c>
    </row>
    <row r="6" spans="2:17" ht="18">
      <c r="B6" s="28"/>
      <c r="C6" s="43"/>
    </row>
    <row r="9" spans="2:17">
      <c r="B9" s="49" t="s">
        <v>5</v>
      </c>
      <c r="C9" s="49"/>
      <c r="D9" s="49"/>
      <c r="E9" s="49"/>
      <c r="F9" s="49"/>
      <c r="G9" s="49"/>
      <c r="H9" s="49"/>
      <c r="I9" s="49"/>
      <c r="J9" s="49"/>
      <c r="K9" s="49"/>
    </row>
    <row r="11" spans="2:17" ht="15" thickBot="1"/>
    <row r="12" spans="2:17">
      <c r="B12" s="47" t="s">
        <v>0</v>
      </c>
      <c r="C12" s="44" t="s">
        <v>6</v>
      </c>
      <c r="D12" s="45"/>
      <c r="E12" s="46"/>
      <c r="F12" s="44" t="s">
        <v>7</v>
      </c>
      <c r="G12" s="45"/>
      <c r="H12" s="46"/>
      <c r="I12" s="44" t="s">
        <v>8</v>
      </c>
      <c r="J12" s="45"/>
      <c r="K12" s="46"/>
      <c r="L12" s="44" t="s">
        <v>9</v>
      </c>
      <c r="M12" s="45"/>
      <c r="N12" s="46"/>
      <c r="O12" s="44" t="s">
        <v>10</v>
      </c>
      <c r="P12" s="45"/>
      <c r="Q12" s="46"/>
    </row>
    <row r="13" spans="2:17" ht="29.45" thickBot="1">
      <c r="B13" s="48"/>
      <c r="C13" s="3" t="s">
        <v>11</v>
      </c>
      <c r="D13" s="4" t="s">
        <v>12</v>
      </c>
      <c r="E13" s="16" t="s">
        <v>13</v>
      </c>
      <c r="F13" s="3" t="s">
        <v>11</v>
      </c>
      <c r="G13" s="4" t="s">
        <v>12</v>
      </c>
      <c r="H13" s="16" t="s">
        <v>13</v>
      </c>
      <c r="I13" s="3" t="s">
        <v>11</v>
      </c>
      <c r="J13" s="4" t="s">
        <v>12</v>
      </c>
      <c r="K13" s="16" t="s">
        <v>13</v>
      </c>
      <c r="L13" s="3" t="s">
        <v>11</v>
      </c>
      <c r="M13" s="4" t="s">
        <v>12</v>
      </c>
      <c r="N13" s="16" t="s">
        <v>13</v>
      </c>
      <c r="O13" s="3" t="s">
        <v>11</v>
      </c>
      <c r="P13" s="4" t="s">
        <v>12</v>
      </c>
      <c r="Q13" s="16" t="s">
        <v>13</v>
      </c>
    </row>
    <row r="14" spans="2:17" ht="15" thickBot="1">
      <c r="B14" s="15" t="s">
        <v>14</v>
      </c>
      <c r="C14" s="5"/>
      <c r="D14" s="6"/>
      <c r="E14" s="7"/>
      <c r="F14" s="8"/>
      <c r="G14" s="6" t="s">
        <v>15</v>
      </c>
      <c r="H14" s="7"/>
      <c r="I14" s="8"/>
      <c r="J14" s="6"/>
      <c r="K14" s="7"/>
      <c r="L14" s="8"/>
      <c r="M14" s="6"/>
      <c r="N14" s="7"/>
      <c r="O14" s="8"/>
      <c r="P14" s="6"/>
      <c r="Q14" s="7"/>
    </row>
    <row r="15" spans="2:17">
      <c r="B15" s="14" t="s">
        <v>16</v>
      </c>
      <c r="C15" s="29"/>
      <c r="D15" s="30"/>
      <c r="E15" s="31"/>
      <c r="F15" s="32"/>
      <c r="G15" s="6" t="s">
        <v>15</v>
      </c>
      <c r="H15" s="31"/>
      <c r="I15" s="32"/>
      <c r="J15" s="30"/>
      <c r="K15" s="31"/>
      <c r="L15" s="32"/>
      <c r="M15" s="30"/>
      <c r="N15" s="31"/>
      <c r="O15" s="32"/>
      <c r="P15" s="30"/>
      <c r="Q15" s="31"/>
    </row>
    <row r="16" spans="2:17">
      <c r="B16" s="33" t="s">
        <v>17</v>
      </c>
      <c r="C16" s="36">
        <v>238</v>
      </c>
      <c r="D16" s="37">
        <v>81</v>
      </c>
      <c r="E16" s="19">
        <f>D16/C16</f>
        <v>0.34033613445378152</v>
      </c>
      <c r="F16" s="36">
        <v>325</v>
      </c>
      <c r="G16" s="37">
        <v>95</v>
      </c>
      <c r="H16" s="19">
        <f>G16/F16</f>
        <v>0.29230769230769232</v>
      </c>
      <c r="I16" s="36">
        <v>235</v>
      </c>
      <c r="J16" s="37">
        <v>53</v>
      </c>
      <c r="K16" s="19">
        <f>J16/I16</f>
        <v>0.22553191489361701</v>
      </c>
      <c r="L16" s="36"/>
      <c r="M16" s="37"/>
      <c r="N16" s="19" t="e">
        <f>M16/L16</f>
        <v>#DIV/0!</v>
      </c>
      <c r="O16" s="36"/>
      <c r="P16" s="37"/>
      <c r="Q16" s="19" t="e">
        <f>P16/O16</f>
        <v>#DIV/0!</v>
      </c>
    </row>
    <row r="17" spans="2:17">
      <c r="B17" s="9" t="s">
        <v>18</v>
      </c>
      <c r="C17" s="17">
        <f>125+64+45</f>
        <v>234</v>
      </c>
      <c r="D17" s="18">
        <v>125</v>
      </c>
      <c r="E17" s="19">
        <f>D17/C17</f>
        <v>0.53418803418803418</v>
      </c>
      <c r="F17" s="17">
        <f>167</f>
        <v>167</v>
      </c>
      <c r="G17" s="18">
        <f>121</f>
        <v>121</v>
      </c>
      <c r="H17" s="19">
        <f>G17/F17</f>
        <v>0.72455089820359286</v>
      </c>
      <c r="I17" s="17">
        <v>290</v>
      </c>
      <c r="J17" s="18">
        <v>203</v>
      </c>
      <c r="K17" s="19">
        <f>J17/I17</f>
        <v>0.7</v>
      </c>
      <c r="L17" s="17">
        <f>49+103</f>
        <v>152</v>
      </c>
      <c r="M17" s="18">
        <f>29+72</f>
        <v>101</v>
      </c>
      <c r="N17" s="19">
        <f>M17/L17</f>
        <v>0.66447368421052633</v>
      </c>
      <c r="O17" s="17">
        <f>110</f>
        <v>110</v>
      </c>
      <c r="P17" s="18">
        <v>71</v>
      </c>
      <c r="Q17" s="19">
        <f>P17/O17</f>
        <v>0.6454545454545455</v>
      </c>
    </row>
    <row r="18" spans="2:17" ht="15" thickBot="1">
      <c r="B18" s="9" t="s">
        <v>19</v>
      </c>
      <c r="C18" s="17">
        <v>1419</v>
      </c>
      <c r="D18" s="18">
        <v>441</v>
      </c>
      <c r="E18" s="19">
        <f>D18/C18</f>
        <v>0.31078224101479918</v>
      </c>
      <c r="F18" s="17">
        <v>1283</v>
      </c>
      <c r="G18" s="18">
        <v>469</v>
      </c>
      <c r="H18" s="19">
        <f>G18/F18</f>
        <v>0.36554949337490256</v>
      </c>
      <c r="I18" s="17">
        <v>1293</v>
      </c>
      <c r="J18" s="18">
        <v>428</v>
      </c>
      <c r="K18" s="19">
        <f>J18/I18</f>
        <v>0.33101314771848417</v>
      </c>
      <c r="L18" s="40">
        <v>1098</v>
      </c>
      <c r="M18" s="39">
        <v>97</v>
      </c>
      <c r="N18" s="19">
        <f>M18/L18</f>
        <v>8.83424408014572E-2</v>
      </c>
      <c r="O18" s="38">
        <v>643</v>
      </c>
      <c r="P18" s="39">
        <v>47</v>
      </c>
      <c r="Q18" s="19">
        <f>P18/O18</f>
        <v>7.3094867807153963E-2</v>
      </c>
    </row>
    <row r="19" spans="2:17">
      <c r="B19" s="35" t="s">
        <v>20</v>
      </c>
      <c r="C19" s="5"/>
      <c r="D19" s="6"/>
      <c r="E19" s="7"/>
      <c r="F19" s="8"/>
      <c r="G19" s="6" t="s">
        <v>15</v>
      </c>
      <c r="H19" s="7"/>
      <c r="I19" s="8"/>
      <c r="J19" s="6"/>
      <c r="K19" s="7"/>
      <c r="L19" s="8"/>
      <c r="M19" s="6"/>
      <c r="N19" s="7"/>
      <c r="O19" s="8"/>
      <c r="P19" s="6"/>
      <c r="Q19" s="7"/>
    </row>
    <row r="20" spans="2:17">
      <c r="B20" s="33" t="s">
        <v>21</v>
      </c>
      <c r="C20" s="17">
        <v>631</v>
      </c>
      <c r="D20" s="18">
        <v>597</v>
      </c>
      <c r="E20" s="19">
        <f>D20/C20</f>
        <v>0.9461172741679873</v>
      </c>
      <c r="F20" s="17">
        <v>1257</v>
      </c>
      <c r="G20" s="18">
        <v>745</v>
      </c>
      <c r="H20" s="19">
        <f>G20/F20</f>
        <v>0.59268098647573586</v>
      </c>
      <c r="I20" s="17">
        <v>1641</v>
      </c>
      <c r="J20" s="18">
        <v>1087</v>
      </c>
      <c r="K20" s="19">
        <f>J20/I20</f>
        <v>0.66240097501523465</v>
      </c>
      <c r="L20" s="17">
        <f>339+661+857</f>
        <v>1857</v>
      </c>
      <c r="M20" s="18">
        <f>241+464+572</f>
        <v>1277</v>
      </c>
      <c r="N20" s="19">
        <f>M20/L20</f>
        <v>0.68766828217555198</v>
      </c>
      <c r="O20" s="17">
        <f>309+131+868+126</f>
        <v>1434</v>
      </c>
      <c r="P20" s="18">
        <f>88+549+82+223</f>
        <v>942</v>
      </c>
      <c r="Q20" s="19">
        <f>P20/O20</f>
        <v>0.65690376569037656</v>
      </c>
    </row>
    <row r="21" spans="2:17">
      <c r="B21" s="9" t="s">
        <v>22</v>
      </c>
      <c r="C21" s="17">
        <v>21</v>
      </c>
      <c r="D21" s="18">
        <v>8</v>
      </c>
      <c r="E21" s="19">
        <f t="shared" ref="E21:E37" si="0">D21/C21</f>
        <v>0.38095238095238093</v>
      </c>
      <c r="F21" s="17">
        <f>15+13</f>
        <v>28</v>
      </c>
      <c r="G21" s="18">
        <f>6+11</f>
        <v>17</v>
      </c>
      <c r="H21" s="19">
        <f t="shared" ref="H21:H37" si="1">G21/F21</f>
        <v>0.6071428571428571</v>
      </c>
      <c r="I21" s="17">
        <v>16</v>
      </c>
      <c r="J21" s="18">
        <v>8</v>
      </c>
      <c r="K21" s="19">
        <f t="shared" ref="K21:K37" si="2">J21/I21</f>
        <v>0.5</v>
      </c>
      <c r="L21" s="17">
        <v>4</v>
      </c>
      <c r="M21" s="18">
        <v>0</v>
      </c>
      <c r="N21" s="19">
        <f>M21/L21</f>
        <v>0</v>
      </c>
      <c r="O21" s="17"/>
      <c r="P21" s="18"/>
      <c r="Q21" s="19" t="e">
        <f>P21/O21</f>
        <v>#DIV/0!</v>
      </c>
    </row>
    <row r="22" spans="2:17">
      <c r="B22" s="9" t="s">
        <v>23</v>
      </c>
      <c r="C22" s="17">
        <v>28</v>
      </c>
      <c r="D22" s="18">
        <v>13</v>
      </c>
      <c r="E22" s="19">
        <f t="shared" si="0"/>
        <v>0.4642857142857143</v>
      </c>
      <c r="F22" s="17">
        <f>9+22</f>
        <v>31</v>
      </c>
      <c r="G22" s="18">
        <f>2+3</f>
        <v>5</v>
      </c>
      <c r="H22" s="19">
        <f t="shared" si="1"/>
        <v>0.16129032258064516</v>
      </c>
      <c r="I22" s="17">
        <v>48</v>
      </c>
      <c r="J22" s="18">
        <v>7</v>
      </c>
      <c r="K22" s="19">
        <f t="shared" si="2"/>
        <v>0.14583333333333334</v>
      </c>
      <c r="L22" s="17">
        <f>12+21+4</f>
        <v>37</v>
      </c>
      <c r="M22" s="18">
        <f>6+1</f>
        <v>7</v>
      </c>
      <c r="N22" s="19">
        <f>M22/L22</f>
        <v>0.1891891891891892</v>
      </c>
      <c r="O22" s="17">
        <f>15+21</f>
        <v>36</v>
      </c>
      <c r="P22" s="18">
        <f>4+1</f>
        <v>5</v>
      </c>
      <c r="Q22" s="19">
        <f>P22/O22</f>
        <v>0.1388888888888889</v>
      </c>
    </row>
    <row r="23" spans="2:17">
      <c r="B23" s="9" t="s">
        <v>24</v>
      </c>
      <c r="C23" s="17">
        <v>308</v>
      </c>
      <c r="D23" s="18">
        <v>176</v>
      </c>
      <c r="E23" s="19">
        <f t="shared" si="0"/>
        <v>0.5714285714285714</v>
      </c>
      <c r="F23" s="17">
        <f>196+221</f>
        <v>417</v>
      </c>
      <c r="G23" s="18">
        <f>134+141</f>
        <v>275</v>
      </c>
      <c r="H23" s="19">
        <f t="shared" si="1"/>
        <v>0.65947242206235013</v>
      </c>
      <c r="I23" s="17">
        <v>393</v>
      </c>
      <c r="J23" s="18">
        <v>165</v>
      </c>
      <c r="K23" s="19">
        <f t="shared" si="2"/>
        <v>0.41984732824427479</v>
      </c>
      <c r="L23" s="17">
        <f>134+57</f>
        <v>191</v>
      </c>
      <c r="M23" s="18">
        <f>59+34</f>
        <v>93</v>
      </c>
      <c r="N23" s="19">
        <f>M23/L23</f>
        <v>0.48691099476439792</v>
      </c>
      <c r="O23" s="17">
        <f>231+155</f>
        <v>386</v>
      </c>
      <c r="P23" s="18">
        <f>176+90</f>
        <v>266</v>
      </c>
      <c r="Q23" s="19">
        <f>P23/O23</f>
        <v>0.68911917098445596</v>
      </c>
    </row>
    <row r="24" spans="2:17">
      <c r="B24" s="9" t="s">
        <v>25</v>
      </c>
      <c r="C24" s="17">
        <v>8</v>
      </c>
      <c r="D24" s="18">
        <v>5</v>
      </c>
      <c r="E24" s="19">
        <f t="shared" si="0"/>
        <v>0.625</v>
      </c>
      <c r="F24" s="17">
        <v>11</v>
      </c>
      <c r="G24" s="18">
        <v>9</v>
      </c>
      <c r="H24" s="19">
        <f t="shared" si="1"/>
        <v>0.81818181818181823</v>
      </c>
      <c r="I24" s="17">
        <v>19</v>
      </c>
      <c r="J24" s="18">
        <v>6</v>
      </c>
      <c r="K24" s="19">
        <f t="shared" si="2"/>
        <v>0.31578947368421051</v>
      </c>
      <c r="L24" s="17"/>
      <c r="M24" s="18"/>
      <c r="N24" s="19" t="e">
        <f>M24/L24</f>
        <v>#DIV/0!</v>
      </c>
      <c r="O24" s="17"/>
      <c r="P24" s="18"/>
      <c r="Q24" s="19" t="e">
        <f>P24/O24</f>
        <v>#DIV/0!</v>
      </c>
    </row>
    <row r="25" spans="2:17">
      <c r="B25" s="9" t="s">
        <v>26</v>
      </c>
      <c r="C25" s="17">
        <v>0</v>
      </c>
      <c r="D25" s="18">
        <v>0</v>
      </c>
      <c r="E25" s="19">
        <v>0</v>
      </c>
      <c r="F25" s="17">
        <v>0</v>
      </c>
      <c r="G25" s="18">
        <v>0</v>
      </c>
      <c r="H25" s="19">
        <v>0</v>
      </c>
      <c r="I25" s="17">
        <v>0</v>
      </c>
      <c r="J25" s="18">
        <v>0</v>
      </c>
      <c r="K25" s="19">
        <v>0</v>
      </c>
      <c r="L25" s="17"/>
      <c r="M25" s="18"/>
      <c r="N25" s="19">
        <v>0</v>
      </c>
      <c r="O25" s="17"/>
      <c r="P25" s="18"/>
      <c r="Q25" s="19">
        <v>0</v>
      </c>
    </row>
    <row r="26" spans="2:17">
      <c r="B26" s="9" t="s">
        <v>27</v>
      </c>
      <c r="C26" s="17">
        <v>188</v>
      </c>
      <c r="D26" s="18">
        <v>28</v>
      </c>
      <c r="E26" s="19">
        <f t="shared" si="0"/>
        <v>0.14893617021276595</v>
      </c>
      <c r="F26" s="17"/>
      <c r="G26" s="18"/>
      <c r="H26" s="19" t="e">
        <f t="shared" si="1"/>
        <v>#DIV/0!</v>
      </c>
      <c r="I26" s="17"/>
      <c r="J26" s="18"/>
      <c r="K26" s="19" t="e">
        <f t="shared" si="2"/>
        <v>#DIV/0!</v>
      </c>
      <c r="L26" s="17"/>
      <c r="M26" s="18"/>
      <c r="N26" s="19" t="e">
        <f>M26/L26</f>
        <v>#DIV/0!</v>
      </c>
      <c r="O26" s="17"/>
      <c r="P26" s="18"/>
      <c r="Q26" s="19" t="e">
        <f>P26/O26</f>
        <v>#DIV/0!</v>
      </c>
    </row>
    <row r="27" spans="2:17">
      <c r="B27" s="9" t="s">
        <v>28</v>
      </c>
      <c r="C27" s="17">
        <v>34</v>
      </c>
      <c r="D27" s="18">
        <v>16</v>
      </c>
      <c r="E27" s="19">
        <f t="shared" si="0"/>
        <v>0.47058823529411764</v>
      </c>
      <c r="F27" s="17">
        <f>2+16+20</f>
        <v>38</v>
      </c>
      <c r="G27" s="18">
        <f>1+7+14</f>
        <v>22</v>
      </c>
      <c r="H27" s="19">
        <f t="shared" si="1"/>
        <v>0.57894736842105265</v>
      </c>
      <c r="I27" s="17">
        <f>18+52</f>
        <v>70</v>
      </c>
      <c r="J27" s="18">
        <f>4+23</f>
        <v>27</v>
      </c>
      <c r="K27" s="19">
        <f t="shared" si="2"/>
        <v>0.38571428571428573</v>
      </c>
      <c r="L27" s="17">
        <f>48+8</f>
        <v>56</v>
      </c>
      <c r="M27" s="18">
        <f>14+3</f>
        <v>17</v>
      </c>
      <c r="N27" s="19">
        <f>M27/L27</f>
        <v>0.30357142857142855</v>
      </c>
      <c r="O27" s="17">
        <v>75</v>
      </c>
      <c r="P27" s="18">
        <v>22</v>
      </c>
      <c r="Q27" s="19">
        <f>P27/O27</f>
        <v>0.29333333333333333</v>
      </c>
    </row>
    <row r="28" spans="2:17" ht="28.9">
      <c r="B28" s="10" t="s">
        <v>29</v>
      </c>
      <c r="C28" s="17">
        <v>210</v>
      </c>
      <c r="D28" s="18">
        <v>151</v>
      </c>
      <c r="E28" s="19">
        <f t="shared" si="0"/>
        <v>0.71904761904761905</v>
      </c>
      <c r="F28" s="17">
        <f>6+13+20+46+10+12+11+53</f>
        <v>171</v>
      </c>
      <c r="G28" s="18">
        <f>4+8+15+24+6+5+9+41</f>
        <v>112</v>
      </c>
      <c r="H28" s="19">
        <f>G28/F28</f>
        <v>0.65497076023391809</v>
      </c>
      <c r="I28" s="17">
        <f>10+22+25+68+15+14+19+57</f>
        <v>230</v>
      </c>
      <c r="J28" s="18">
        <f>4+13+13+42+7+7+12+48</f>
        <v>146</v>
      </c>
      <c r="K28" s="19">
        <f t="shared" si="2"/>
        <v>0.63478260869565217</v>
      </c>
      <c r="L28" s="17">
        <f>40+30+59</f>
        <v>129</v>
      </c>
      <c r="M28" s="18">
        <f>18+29+36</f>
        <v>83</v>
      </c>
      <c r="N28" s="19">
        <f>M28/L28</f>
        <v>0.64341085271317833</v>
      </c>
      <c r="O28" s="17">
        <f>77+59</f>
        <v>136</v>
      </c>
      <c r="P28" s="18">
        <f>54+34</f>
        <v>88</v>
      </c>
      <c r="Q28" s="19">
        <f>P28/O28</f>
        <v>0.6470588235294118</v>
      </c>
    </row>
    <row r="29" spans="2:17">
      <c r="B29" s="9" t="s">
        <v>30</v>
      </c>
      <c r="C29" s="17">
        <v>1171</v>
      </c>
      <c r="D29" s="18">
        <v>486</v>
      </c>
      <c r="E29" s="19">
        <f t="shared" si="0"/>
        <v>0.41502988898377458</v>
      </c>
      <c r="F29" s="17">
        <f>177+674+579</f>
        <v>1430</v>
      </c>
      <c r="G29" s="18">
        <f>332+350</f>
        <v>682</v>
      </c>
      <c r="H29" s="19">
        <f t="shared" si="1"/>
        <v>0.47692307692307695</v>
      </c>
      <c r="I29" s="17">
        <f>1567+387</f>
        <v>1954</v>
      </c>
      <c r="J29" s="18">
        <f>164+840</f>
        <v>1004</v>
      </c>
      <c r="K29" s="19">
        <f t="shared" si="2"/>
        <v>0.51381780962128965</v>
      </c>
      <c r="L29" s="17">
        <f>262+368+83+69</f>
        <v>782</v>
      </c>
      <c r="M29" s="18">
        <f>139+142+9+25</f>
        <v>315</v>
      </c>
      <c r="N29" s="19">
        <f>M29/L29</f>
        <v>0.40281329923273657</v>
      </c>
      <c r="O29" s="17">
        <f>110+809+73</f>
        <v>992</v>
      </c>
      <c r="P29" s="18">
        <f>46+389+19</f>
        <v>454</v>
      </c>
      <c r="Q29" s="19">
        <f>P29/O29</f>
        <v>0.45766129032258063</v>
      </c>
    </row>
    <row r="30" spans="2:17" ht="15" thickBot="1">
      <c r="B30" s="9" t="s">
        <v>31</v>
      </c>
      <c r="C30" s="17">
        <v>14</v>
      </c>
      <c r="D30" s="18">
        <v>8</v>
      </c>
      <c r="E30" s="19">
        <f t="shared" si="0"/>
        <v>0.5714285714285714</v>
      </c>
      <c r="F30" s="17">
        <f>4+7</f>
        <v>11</v>
      </c>
      <c r="G30" s="18">
        <f>1+4</f>
        <v>5</v>
      </c>
      <c r="H30" s="19">
        <f t="shared" si="1"/>
        <v>0.45454545454545453</v>
      </c>
      <c r="I30" s="17">
        <v>16</v>
      </c>
      <c r="J30" s="18">
        <v>5</v>
      </c>
      <c r="K30" s="19">
        <f t="shared" si="2"/>
        <v>0.3125</v>
      </c>
      <c r="L30" s="17">
        <v>16</v>
      </c>
      <c r="M30" s="18">
        <v>7</v>
      </c>
      <c r="N30" s="19">
        <f>M30/L30</f>
        <v>0.4375</v>
      </c>
      <c r="O30" s="17">
        <v>11</v>
      </c>
      <c r="P30" s="18">
        <v>1</v>
      </c>
      <c r="Q30" s="19">
        <f>P30/O30</f>
        <v>9.0909090909090912E-2</v>
      </c>
    </row>
    <row r="31" spans="2:17">
      <c r="B31" s="14" t="s">
        <v>32</v>
      </c>
      <c r="C31" s="20"/>
      <c r="D31" s="11"/>
      <c r="E31" s="12"/>
      <c r="F31" s="13"/>
      <c r="G31" s="6" t="s">
        <v>15</v>
      </c>
      <c r="H31" s="12"/>
      <c r="I31" s="13"/>
      <c r="J31" s="11"/>
      <c r="K31" s="12"/>
      <c r="L31" s="13"/>
      <c r="M31" s="11"/>
      <c r="N31" s="12"/>
      <c r="O31" s="13"/>
      <c r="P31" s="11"/>
      <c r="Q31" s="12"/>
    </row>
    <row r="32" spans="2:17" ht="15" thickBot="1">
      <c r="B32" s="9" t="s">
        <v>33</v>
      </c>
      <c r="C32" s="17">
        <f>30+21+54</f>
        <v>105</v>
      </c>
      <c r="D32" s="18">
        <f>4+3+7</f>
        <v>14</v>
      </c>
      <c r="E32" s="19">
        <f t="shared" si="0"/>
        <v>0.13333333333333333</v>
      </c>
      <c r="F32" s="17">
        <v>24</v>
      </c>
      <c r="G32" s="18">
        <v>6</v>
      </c>
      <c r="H32" s="19">
        <f t="shared" si="1"/>
        <v>0.25</v>
      </c>
      <c r="I32" s="17">
        <v>71</v>
      </c>
      <c r="J32" s="18">
        <v>22</v>
      </c>
      <c r="K32" s="19">
        <f t="shared" si="2"/>
        <v>0.30985915492957744</v>
      </c>
      <c r="L32" s="17">
        <v>65</v>
      </c>
      <c r="M32" s="18">
        <v>13</v>
      </c>
      <c r="N32" s="19">
        <f>M32/L32</f>
        <v>0.2</v>
      </c>
      <c r="O32" s="17">
        <v>33</v>
      </c>
      <c r="P32" s="18">
        <v>6</v>
      </c>
      <c r="Q32" s="19">
        <f>P32/O32</f>
        <v>0.18181818181818182</v>
      </c>
    </row>
    <row r="33" spans="2:17">
      <c r="B33" s="14" t="s">
        <v>34</v>
      </c>
      <c r="C33" s="20"/>
      <c r="D33" s="11"/>
      <c r="E33" s="12"/>
      <c r="F33" s="13"/>
      <c r="G33" s="6" t="s">
        <v>15</v>
      </c>
      <c r="H33" s="12"/>
      <c r="I33" s="13"/>
      <c r="J33" s="11"/>
      <c r="K33" s="12"/>
      <c r="L33" s="13"/>
      <c r="M33" s="11"/>
      <c r="N33" s="12"/>
      <c r="O33" s="13"/>
      <c r="P33" s="11"/>
      <c r="Q33" s="12"/>
    </row>
    <row r="34" spans="2:17">
      <c r="B34" s="9" t="s">
        <v>35</v>
      </c>
      <c r="C34" s="17">
        <v>36</v>
      </c>
      <c r="D34" s="18">
        <v>26</v>
      </c>
      <c r="E34" s="19">
        <f t="shared" si="0"/>
        <v>0.72222222222222221</v>
      </c>
      <c r="F34" s="17">
        <v>19</v>
      </c>
      <c r="G34" s="18">
        <v>6</v>
      </c>
      <c r="H34" s="19">
        <f t="shared" si="1"/>
        <v>0.31578947368421051</v>
      </c>
      <c r="I34" s="17">
        <v>65</v>
      </c>
      <c r="J34" s="18">
        <v>49</v>
      </c>
      <c r="K34" s="19">
        <f t="shared" si="2"/>
        <v>0.75384615384615383</v>
      </c>
      <c r="L34" s="17">
        <f>20+30</f>
        <v>50</v>
      </c>
      <c r="M34" s="18">
        <f>13+24</f>
        <v>37</v>
      </c>
      <c r="N34" s="19">
        <f>M34/L34</f>
        <v>0.74</v>
      </c>
      <c r="O34" s="17">
        <v>25</v>
      </c>
      <c r="P34" s="18">
        <v>12</v>
      </c>
      <c r="Q34" s="19">
        <f>P34/O34</f>
        <v>0.48</v>
      </c>
    </row>
    <row r="35" spans="2:17">
      <c r="B35" s="9" t="s">
        <v>36</v>
      </c>
      <c r="C35" s="17">
        <v>348</v>
      </c>
      <c r="D35" s="18">
        <v>173</v>
      </c>
      <c r="E35" s="19">
        <f t="shared" si="0"/>
        <v>0.49712643678160917</v>
      </c>
      <c r="F35" s="17">
        <f>238+261</f>
        <v>499</v>
      </c>
      <c r="G35" s="18">
        <f>125+107</f>
        <v>232</v>
      </c>
      <c r="H35" s="19">
        <f t="shared" si="1"/>
        <v>0.4649298597194389</v>
      </c>
      <c r="I35" s="17">
        <v>509</v>
      </c>
      <c r="J35" s="18">
        <v>186</v>
      </c>
      <c r="K35" s="19">
        <f t="shared" si="2"/>
        <v>0.36542239685658151</v>
      </c>
      <c r="L35" s="17">
        <v>77</v>
      </c>
      <c r="M35" s="18">
        <v>36</v>
      </c>
      <c r="N35" s="19">
        <f>M35/L35</f>
        <v>0.46753246753246752</v>
      </c>
      <c r="O35" s="17">
        <f>292+205</f>
        <v>497</v>
      </c>
      <c r="P35" s="18">
        <f>88+79</f>
        <v>167</v>
      </c>
      <c r="Q35" s="19">
        <f>P35/O35</f>
        <v>0.33601609657947684</v>
      </c>
    </row>
    <row r="36" spans="2:17" ht="15" thickBot="1">
      <c r="B36" s="34" t="s">
        <v>37</v>
      </c>
      <c r="C36" s="21">
        <v>811</v>
      </c>
      <c r="D36" s="22">
        <v>778</v>
      </c>
      <c r="E36" s="23">
        <f t="shared" si="0"/>
        <v>0.95930949445129465</v>
      </c>
      <c r="F36" s="21">
        <v>1326</v>
      </c>
      <c r="G36" s="22">
        <v>142</v>
      </c>
      <c r="H36" s="23">
        <f t="shared" si="1"/>
        <v>0.10708898944193061</v>
      </c>
      <c r="I36" s="21">
        <v>1035</v>
      </c>
      <c r="J36" s="22">
        <v>184</v>
      </c>
      <c r="K36" s="23">
        <f t="shared" si="2"/>
        <v>0.17777777777777778</v>
      </c>
      <c r="L36" s="21">
        <f>31+61+124+143+355</f>
        <v>714</v>
      </c>
      <c r="M36" s="22">
        <f>12+16+28+46+73</f>
        <v>175</v>
      </c>
      <c r="N36" s="23">
        <f>M36/L36</f>
        <v>0.24509803921568626</v>
      </c>
      <c r="O36" s="21">
        <f>6+47+157+458+24</f>
        <v>692</v>
      </c>
      <c r="P36" s="22">
        <f>10+149+57+20+3</f>
        <v>239</v>
      </c>
      <c r="Q36" s="23">
        <f>P36/O36</f>
        <v>0.34537572254335258</v>
      </c>
    </row>
    <row r="37" spans="2:17" s="1" customFormat="1" ht="15" thickBot="1">
      <c r="B37" s="2" t="s">
        <v>38</v>
      </c>
      <c r="C37" s="24">
        <f>SUM(C15:C36)</f>
        <v>5804</v>
      </c>
      <c r="D37" s="25">
        <f>SUM(D15:D36)</f>
        <v>3126</v>
      </c>
      <c r="E37" s="26">
        <f t="shared" si="0"/>
        <v>0.53859407305306684</v>
      </c>
      <c r="F37" s="24">
        <f>SUM(F15:F36)</f>
        <v>7037</v>
      </c>
      <c r="G37" s="25">
        <f>SUM(G15:G36)</f>
        <v>2943</v>
      </c>
      <c r="H37" s="26">
        <f t="shared" si="1"/>
        <v>0.41821799062100329</v>
      </c>
      <c r="I37" s="24">
        <f>SUM(I15:I36)</f>
        <v>7885</v>
      </c>
      <c r="J37" s="25">
        <f>SUM(J15:J36)</f>
        <v>3580</v>
      </c>
      <c r="K37" s="26">
        <f t="shared" si="2"/>
        <v>0.4540266328471782</v>
      </c>
      <c r="L37" s="24">
        <f>SUM(L15:L36)</f>
        <v>5228</v>
      </c>
      <c r="M37" s="25">
        <f>SUM(M15:M36)</f>
        <v>2258</v>
      </c>
      <c r="N37" s="26">
        <f>M37/L37</f>
        <v>0.43190512624330529</v>
      </c>
      <c r="O37" s="24">
        <f>SUM(O15:O36)</f>
        <v>5070</v>
      </c>
      <c r="P37" s="25">
        <f>SUM(P15:P36)</f>
        <v>2320</v>
      </c>
      <c r="Q37" s="26">
        <f>P37/O37</f>
        <v>0.45759368836291914</v>
      </c>
    </row>
  </sheetData>
  <sortState xmlns:xlrd2="http://schemas.microsoft.com/office/spreadsheetml/2017/richdata2" ref="B6:B32">
    <sortCondition ref="B32"/>
  </sortState>
  <mergeCells count="7">
    <mergeCell ref="O12:Q12"/>
    <mergeCell ref="L12:N12"/>
    <mergeCell ref="B12:B13"/>
    <mergeCell ref="B9:K9"/>
    <mergeCell ref="C12:E12"/>
    <mergeCell ref="F12:H12"/>
    <mergeCell ref="I12:K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9" sqref="O19"/>
    </sheetView>
  </sheetViews>
  <sheetFormatPr defaultRowHeight="14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Jeanette Díaz Hernández</dc:creator>
  <cp:keywords/>
  <dc:description/>
  <cp:lastModifiedBy>Jeanette Díaz Hernández</cp:lastModifiedBy>
  <cp:revision/>
  <dcterms:created xsi:type="dcterms:W3CDTF">2020-08-07T18:02:15Z</dcterms:created>
  <dcterms:modified xsi:type="dcterms:W3CDTF">2025-11-20T23:11:14Z</dcterms:modified>
  <cp:category/>
  <cp:contentStatus/>
</cp:coreProperties>
</file>