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ázquez\Documents\"/>
    </mc:Choice>
  </mc:AlternateContent>
  <xr:revisionPtr revIDLastSave="0" documentId="8_{02CF981C-5F00-4519-8A7C-1A0FBFCF58D3}" xr6:coauthVersionLast="47" xr6:coauthVersionMax="47" xr10:uidLastSave="{00000000-0000-0000-0000-000000000000}"/>
  <bookViews>
    <workbookView xWindow="-120" yWindow="-120" windowWidth="29040" windowHeight="15720" xr2:uid="{47E5AF09-BEF4-44DB-9D5B-457C7B9DF58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I34" i="1"/>
  <c r="K34" i="1" s="1"/>
  <c r="G34" i="1"/>
  <c r="H34" i="1" s="1"/>
  <c r="F34" i="1"/>
  <c r="D34" i="1"/>
  <c r="C34" i="1"/>
  <c r="E34" i="1" s="1"/>
  <c r="J32" i="1"/>
  <c r="I32" i="1"/>
  <c r="G32" i="1"/>
  <c r="F32" i="1"/>
  <c r="H32" i="1" s="1"/>
  <c r="D32" i="1"/>
  <c r="C32" i="1"/>
  <c r="J30" i="1"/>
  <c r="I30" i="1"/>
  <c r="K30" i="1" s="1"/>
  <c r="G30" i="1"/>
  <c r="F30" i="1"/>
  <c r="D30" i="1"/>
  <c r="C30" i="1"/>
  <c r="E30" i="1" s="1"/>
  <c r="J22" i="1"/>
  <c r="I22" i="1"/>
  <c r="F22" i="1"/>
  <c r="G22" i="1"/>
  <c r="G27" i="1"/>
  <c r="F27" i="1"/>
  <c r="J23" i="1"/>
  <c r="I23" i="1"/>
  <c r="G23" i="1"/>
  <c r="F23" i="1"/>
  <c r="J29" i="1"/>
  <c r="I29" i="1"/>
  <c r="G29" i="1"/>
  <c r="F29" i="1"/>
  <c r="H29" i="1" s="1"/>
  <c r="D28" i="1"/>
  <c r="C28" i="1"/>
  <c r="J28" i="1"/>
  <c r="I28" i="1"/>
  <c r="G28" i="1"/>
  <c r="F28" i="1"/>
  <c r="I17" i="1"/>
  <c r="K17" i="1" s="1"/>
  <c r="G17" i="1"/>
  <c r="F17" i="1"/>
  <c r="G35" i="1"/>
  <c r="F35" i="1"/>
  <c r="H35" i="1" s="1"/>
  <c r="J35" i="1"/>
  <c r="I35" i="1"/>
  <c r="K36" i="1"/>
  <c r="K27" i="1"/>
  <c r="K26" i="1"/>
  <c r="K24" i="1"/>
  <c r="K23" i="1"/>
  <c r="K22" i="1"/>
  <c r="K21" i="1"/>
  <c r="K20" i="1"/>
  <c r="K18" i="1"/>
  <c r="K16" i="1"/>
  <c r="H36" i="1"/>
  <c r="E36" i="1"/>
  <c r="D35" i="1"/>
  <c r="E32" i="1"/>
  <c r="D29" i="1"/>
  <c r="E29" i="1" s="1"/>
  <c r="C29" i="1"/>
  <c r="H27" i="1"/>
  <c r="E27" i="1"/>
  <c r="H26" i="1"/>
  <c r="E26" i="1"/>
  <c r="H24" i="1"/>
  <c r="E24" i="1"/>
  <c r="D23" i="1"/>
  <c r="C23" i="1"/>
  <c r="H22" i="1"/>
  <c r="E22" i="1"/>
  <c r="D22" i="1"/>
  <c r="C22" i="1"/>
  <c r="H21" i="1"/>
  <c r="E21" i="1"/>
  <c r="H20" i="1"/>
  <c r="H18" i="1"/>
  <c r="E18" i="1"/>
  <c r="C17" i="1"/>
  <c r="E17" i="1" s="1"/>
  <c r="H16" i="1"/>
  <c r="E16" i="1"/>
  <c r="H30" i="1" l="1"/>
  <c r="H28" i="1"/>
  <c r="K29" i="1"/>
  <c r="E20" i="1"/>
  <c r="H23" i="1"/>
  <c r="H17" i="1"/>
  <c r="K32" i="1"/>
  <c r="G37" i="1"/>
  <c r="J37" i="1"/>
  <c r="E28" i="1"/>
  <c r="K28" i="1"/>
  <c r="I37" i="1"/>
  <c r="F37" i="1"/>
  <c r="K35" i="1"/>
  <c r="E35" i="1"/>
  <c r="E23" i="1"/>
  <c r="C37" i="1"/>
  <c r="D37" i="1"/>
  <c r="H37" i="1" l="1"/>
  <c r="K37" i="1"/>
  <c r="E37" i="1"/>
</calcChain>
</file>

<file path=xl/sharedStrings.xml><?xml version="1.0" encoding="utf-8"?>
<sst xmlns="http://schemas.openxmlformats.org/spreadsheetml/2006/main" count="53" uniqueCount="41">
  <si>
    <r>
      <t xml:space="preserve">GOBIERNO DE PUERTO RICO </t>
    </r>
    <r>
      <rPr>
        <b/>
        <sz val="12"/>
        <color rgb="FF000000"/>
        <rFont val="Cormorant Garamond"/>
      </rPr>
      <t xml:space="preserve"> </t>
    </r>
  </si>
  <si>
    <t>DEPARTAMENTO DE ESTADO</t>
  </si>
  <si>
    <t>REPORTE DE REVALIDAS REALIZADAS POR LAS JUNTAS EXAMINADORAS ADSCRITAS AL DEPARTAMENTO DE ESTADO</t>
  </si>
  <si>
    <t>JUNTA EXAMINADORA</t>
  </si>
  <si>
    <t>AÑO 2021</t>
  </si>
  <si>
    <t>AÑO 2022</t>
  </si>
  <si>
    <t>AÑO 2023</t>
  </si>
  <si>
    <t>REVÁLIDAS REALIZADAS</t>
  </si>
  <si>
    <t>REVÁLIDAS APROBADAS</t>
  </si>
  <si>
    <t>% APROBACIÓN</t>
  </si>
  <si>
    <t>Actores de Puerto Rico</t>
  </si>
  <si>
    <t>JUNTA INOPERANTE</t>
  </si>
  <si>
    <t>Agrónomos</t>
  </si>
  <si>
    <t xml:space="preserve">                            NO OFRECE REVÁLIDA</t>
  </si>
  <si>
    <t>Arquitectos y arquitectos paisajistas</t>
  </si>
  <si>
    <t>Barberos y Estilistas en Barbería</t>
  </si>
  <si>
    <t>Contadores Públicos Autorizados</t>
  </si>
  <si>
    <t>Contratistas de Techo</t>
  </si>
  <si>
    <t>Corredores, Vendedores y Empresas de Bienes Raíces</t>
  </si>
  <si>
    <t>Delineantes Profesionales</t>
  </si>
  <si>
    <t>Diseñadores – Decoradores de Interiores</t>
  </si>
  <si>
    <t>Especialistas en Belleza</t>
  </si>
  <si>
    <t>Evaluadores Profesionales de Bienes Raíces</t>
  </si>
  <si>
    <t>Geólogos</t>
  </si>
  <si>
    <r>
      <t xml:space="preserve">                                               </t>
    </r>
    <r>
      <rPr>
        <sz val="7"/>
        <color theme="1"/>
        <rFont val="Calibri"/>
        <family val="2"/>
        <scheme val="minor"/>
      </rPr>
      <t xml:space="preserve"> </t>
    </r>
    <r>
      <rPr>
        <b/>
        <sz val="7"/>
        <color theme="1"/>
        <rFont val="Calibri"/>
        <family val="2"/>
        <scheme val="minor"/>
      </rPr>
      <t>NO OFRECIÓ REVALIDA POR ESTE TIEMPO</t>
    </r>
  </si>
  <si>
    <t>Ingenieros y Agrimensores de Puerto Rico</t>
  </si>
  <si>
    <t>Maestros y Oficiales Plomeros</t>
  </si>
  <si>
    <t>Operadores de Plantas de Tratamiento de Aguas Potables y Aguas Usadas</t>
  </si>
  <si>
    <t>Peritos electricistas</t>
  </si>
  <si>
    <t>Planificadores Profesionales</t>
  </si>
  <si>
    <t>Profesionales del Trabajo Social</t>
  </si>
  <si>
    <t>Químicos</t>
  </si>
  <si>
    <t>Relacionistas</t>
  </si>
  <si>
    <t>Técnicos en Electrónica</t>
  </si>
  <si>
    <t>Técnicos en Refrigeración y Aire Acondicionado</t>
  </si>
  <si>
    <t>Técnicos y Mecánicos Automotrices</t>
  </si>
  <si>
    <t>TOTAL</t>
  </si>
  <si>
    <t>Arquitectos y arquitectos paisajistas - no me han enviado data 2023</t>
  </si>
  <si>
    <t>Contadores - aun no me ha brindado la data 2022 y 2023</t>
  </si>
  <si>
    <t>Corredores la data es hasta el 26 de junio de 2023</t>
  </si>
  <si>
    <t xml:space="preserve">Técnico y Mecánicos es por año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</si>
</sst>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ormorant Garamond"/>
    </font>
    <font>
      <b/>
      <sz val="12"/>
      <color rgb="FF000000"/>
      <name val="Cormorant Garamond"/>
    </font>
    <font>
      <sz val="14"/>
      <color rgb="FF808080"/>
      <name val="Times New Roman"/>
      <family val="1"/>
    </font>
    <font>
      <sz val="14"/>
      <color rgb="FF000000"/>
      <name val="Montserrat Light"/>
    </font>
    <font>
      <sz val="9"/>
      <color theme="1"/>
      <name val="Montserrat Medium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2" borderId="9" xfId="0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10" xfId="0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0" fontId="9" fillId="0" borderId="16" xfId="1" applyNumberFormat="1" applyFont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0" xfId="0" applyFill="1" applyBorder="1"/>
    <xf numFmtId="0" fontId="0" fillId="0" borderId="10" xfId="0" applyBorder="1" applyAlignment="1">
      <alignment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9" fillId="0" borderId="8" xfId="1" applyNumberFormat="1" applyFont="1" applyBorder="1" applyAlignment="1">
      <alignment horizontal="center"/>
    </xf>
    <xf numFmtId="0" fontId="10" fillId="0" borderId="5" xfId="0" applyFont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0" fontId="11" fillId="0" borderId="20" xfId="1" applyNumberFormat="1" applyFont="1" applyBorder="1" applyAlignment="1">
      <alignment horizontal="center"/>
    </xf>
    <xf numFmtId="0" fontId="2" fillId="0" borderId="23" xfId="0" applyFont="1" applyBorder="1"/>
    <xf numFmtId="0" fontId="2" fillId="0" borderId="22" xfId="0" applyFont="1" applyBorder="1"/>
    <xf numFmtId="0" fontId="2" fillId="0" borderId="24" xfId="0" applyFont="1" applyBorder="1"/>
    <xf numFmtId="0" fontId="0" fillId="0" borderId="21" xfId="0" applyBorder="1"/>
    <xf numFmtId="0" fontId="12" fillId="0" borderId="14" xfId="0" applyFont="1" applyBorder="1" applyAlignment="1">
      <alignment horizontal="center"/>
    </xf>
    <xf numFmtId="0" fontId="0" fillId="0" borderId="21" xfId="0" applyFill="1" applyBorder="1"/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2042160</xdr:colOff>
      <xdr:row>0</xdr:row>
      <xdr:rowOff>53340</xdr:rowOff>
    </xdr:from>
    <xdr:to>
      <xdr:col>2</xdr:col>
      <xdr:colOff>7620</xdr:colOff>
      <xdr:row>6</xdr:row>
      <xdr:rowOff>114300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1FB026-6CE5-42BF-AC3D-FBE6A466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53340"/>
          <a:ext cx="1051560" cy="137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320040</xdr:colOff>
      <xdr:row>1</xdr:row>
      <xdr:rowOff>68580</xdr:rowOff>
    </xdr:from>
    <xdr:to>
      <xdr:col>10</xdr:col>
      <xdr:colOff>204298</xdr:colOff>
      <xdr:row>6</xdr:row>
      <xdr:rowOff>38177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389E2-77C5-4B56-AE0E-712C85C9C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6440" y="251460"/>
          <a:ext cx="951058" cy="1104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CAC6-7B36-48BA-9404-B1A329569A25}">
  <dimension ref="B4:T41"/>
  <sheetViews>
    <sheetView tabSelected="1" topLeftCell="B11" workbookViewId="0">
      <selection activeCell="C40" sqref="C40"/>
    </sheetView>
  </sheetViews>
  <sheetFormatPr defaultRowHeight="15"/>
  <cols>
    <col min="2" max="2" width="45" bestFit="1" customWidth="1"/>
    <col min="3" max="3" width="13.85546875" customWidth="1"/>
    <col min="4" max="4" width="12.42578125" customWidth="1"/>
    <col min="5" max="5" width="11.7109375" customWidth="1"/>
    <col min="6" max="6" width="14" customWidth="1"/>
    <col min="7" max="7" width="11.7109375" customWidth="1"/>
    <col min="8" max="8" width="10.7109375" customWidth="1"/>
    <col min="9" max="9" width="17" customWidth="1"/>
    <col min="10" max="10" width="16" customWidth="1"/>
    <col min="11" max="11" width="17.42578125" customWidth="1"/>
  </cols>
  <sheetData>
    <row r="4" spans="2:11" ht="20.25">
      <c r="C4" s="1" t="s">
        <v>0</v>
      </c>
    </row>
    <row r="5" spans="2:11" ht="21.75">
      <c r="B5" s="2"/>
      <c r="C5" s="3" t="s">
        <v>1</v>
      </c>
    </row>
    <row r="6" spans="2:11" ht="18.75">
      <c r="B6" s="4"/>
      <c r="C6" s="5"/>
    </row>
    <row r="9" spans="2:11">
      <c r="B9" s="47" t="s">
        <v>2</v>
      </c>
      <c r="C9" s="47"/>
      <c r="D9" s="47"/>
      <c r="E9" s="47"/>
      <c r="F9" s="47"/>
      <c r="G9" s="47"/>
      <c r="H9" s="47"/>
      <c r="I9" s="47"/>
      <c r="J9" s="47"/>
      <c r="K9" s="47"/>
    </row>
    <row r="11" spans="2:11" ht="15.75" thickBot="1"/>
    <row r="12" spans="2:11">
      <c r="B12" s="48" t="s">
        <v>3</v>
      </c>
      <c r="C12" s="44" t="s">
        <v>4</v>
      </c>
      <c r="D12" s="45"/>
      <c r="E12" s="46"/>
      <c r="F12" s="44" t="s">
        <v>5</v>
      </c>
      <c r="G12" s="45"/>
      <c r="H12" s="46"/>
      <c r="I12" s="44" t="s">
        <v>6</v>
      </c>
      <c r="J12" s="45"/>
      <c r="K12" s="46"/>
    </row>
    <row r="13" spans="2:11" ht="45.75" thickBot="1">
      <c r="B13" s="49"/>
      <c r="C13" s="6" t="s">
        <v>7</v>
      </c>
      <c r="D13" s="7" t="s">
        <v>8</v>
      </c>
      <c r="E13" s="8" t="s">
        <v>9</v>
      </c>
      <c r="F13" s="6" t="s">
        <v>7</v>
      </c>
      <c r="G13" s="7" t="s">
        <v>8</v>
      </c>
      <c r="H13" s="8" t="s">
        <v>9</v>
      </c>
      <c r="I13" s="6" t="s">
        <v>7</v>
      </c>
      <c r="J13" s="7" t="s">
        <v>8</v>
      </c>
      <c r="K13" s="8" t="s">
        <v>9</v>
      </c>
    </row>
    <row r="14" spans="2:11">
      <c r="B14" s="9" t="s">
        <v>10</v>
      </c>
      <c r="C14" s="42" t="s">
        <v>11</v>
      </c>
      <c r="D14" s="43"/>
      <c r="E14" s="11"/>
      <c r="F14" s="12"/>
      <c r="G14" s="10"/>
      <c r="H14" s="11"/>
      <c r="I14" s="12"/>
      <c r="J14" s="10"/>
      <c r="K14" s="11"/>
    </row>
    <row r="15" spans="2:11">
      <c r="B15" s="13" t="s">
        <v>12</v>
      </c>
      <c r="C15" s="16" t="s">
        <v>13</v>
      </c>
      <c r="D15" s="14"/>
      <c r="E15" s="15"/>
      <c r="F15" s="16"/>
      <c r="G15" s="14"/>
      <c r="H15" s="15"/>
      <c r="I15" s="16"/>
      <c r="J15" s="14"/>
      <c r="K15" s="15"/>
    </row>
    <row r="16" spans="2:11" ht="15.75" thickBot="1">
      <c r="B16" s="17" t="s">
        <v>14</v>
      </c>
      <c r="C16" s="18">
        <v>142</v>
      </c>
      <c r="D16" s="19">
        <v>15</v>
      </c>
      <c r="E16" s="20">
        <f>D16/C16</f>
        <v>0.10563380281690141</v>
      </c>
      <c r="F16" s="18">
        <v>142</v>
      </c>
      <c r="G16" s="19">
        <v>14</v>
      </c>
      <c r="H16" s="20">
        <f>G16/F16</f>
        <v>9.8591549295774641E-2</v>
      </c>
      <c r="I16" s="18"/>
      <c r="J16" s="19"/>
      <c r="K16" s="20" t="e">
        <f>J16/I16</f>
        <v>#DIV/0!</v>
      </c>
    </row>
    <row r="17" spans="2:20" ht="15.75" thickBot="1">
      <c r="B17" s="17" t="s">
        <v>15</v>
      </c>
      <c r="C17" s="18">
        <f>110</f>
        <v>110</v>
      </c>
      <c r="D17" s="19">
        <v>71</v>
      </c>
      <c r="E17" s="20">
        <f>D17/C17</f>
        <v>0.6454545454545455</v>
      </c>
      <c r="F17" s="18">
        <f>116+130</f>
        <v>246</v>
      </c>
      <c r="G17" s="19">
        <f>74+95</f>
        <v>169</v>
      </c>
      <c r="H17" s="20">
        <f>G17/F17</f>
        <v>0.68699186991869921</v>
      </c>
      <c r="I17" s="18">
        <f>137</f>
        <v>137</v>
      </c>
      <c r="J17" s="19">
        <v>98</v>
      </c>
      <c r="K17" s="20">
        <f>J17/I17</f>
        <v>0.71532846715328469</v>
      </c>
      <c r="L17" s="37"/>
      <c r="M17" s="36"/>
      <c r="N17" s="36"/>
      <c r="O17" s="36"/>
      <c r="P17" s="36"/>
      <c r="Q17" s="36"/>
      <c r="R17" s="36"/>
      <c r="S17" s="36"/>
      <c r="T17" s="38"/>
    </row>
    <row r="18" spans="2:20" ht="15.75" thickBot="1">
      <c r="B18" s="17" t="s">
        <v>16</v>
      </c>
      <c r="C18" s="22">
        <v>643</v>
      </c>
      <c r="D18" s="21">
        <v>47</v>
      </c>
      <c r="E18" s="20">
        <f>D18/C18</f>
        <v>7.3094867807153963E-2</v>
      </c>
      <c r="F18" s="22"/>
      <c r="G18" s="21"/>
      <c r="H18" s="20" t="e">
        <f>G18/F18</f>
        <v>#DIV/0!</v>
      </c>
      <c r="I18" s="22"/>
      <c r="J18" s="21"/>
      <c r="K18" s="20" t="e">
        <f>J18/I18</f>
        <v>#DIV/0!</v>
      </c>
    </row>
    <row r="19" spans="2:20">
      <c r="B19" s="23" t="s">
        <v>17</v>
      </c>
      <c r="C19" s="42" t="s">
        <v>11</v>
      </c>
      <c r="D19" s="43"/>
      <c r="E19" s="11"/>
      <c r="F19" s="12"/>
      <c r="G19" s="10"/>
      <c r="H19" s="11"/>
      <c r="I19" s="12"/>
      <c r="J19" s="10"/>
      <c r="K19" s="11"/>
    </row>
    <row r="20" spans="2:20">
      <c r="B20" s="17" t="s">
        <v>18</v>
      </c>
      <c r="C20" s="18">
        <v>2147</v>
      </c>
      <c r="D20" s="19">
        <v>1457</v>
      </c>
      <c r="E20" s="20">
        <f>D20/C20</f>
        <v>0.67862133209129016</v>
      </c>
      <c r="F20" s="18">
        <v>2611</v>
      </c>
      <c r="G20" s="19">
        <v>1728</v>
      </c>
      <c r="H20" s="20">
        <f>G20/F20</f>
        <v>0.66181539639984677</v>
      </c>
      <c r="I20" s="18">
        <v>1219</v>
      </c>
      <c r="J20" s="19">
        <v>734</v>
      </c>
      <c r="K20" s="20">
        <f>J20/I20</f>
        <v>0.60213289581624285</v>
      </c>
    </row>
    <row r="21" spans="2:20">
      <c r="B21" s="17" t="s">
        <v>19</v>
      </c>
      <c r="C21" s="42" t="s">
        <v>11</v>
      </c>
      <c r="D21" s="43"/>
      <c r="E21" s="20" t="e">
        <f>G21/F21</f>
        <v>#VALUE!</v>
      </c>
      <c r="F21" s="42" t="s">
        <v>11</v>
      </c>
      <c r="G21" s="43"/>
      <c r="H21" s="20" t="e">
        <f>#REF!/#REF!</f>
        <v>#REF!</v>
      </c>
      <c r="I21" s="42" t="s">
        <v>11</v>
      </c>
      <c r="J21" s="43"/>
      <c r="K21" s="20" t="e">
        <f>J21/I21</f>
        <v>#VALUE!</v>
      </c>
    </row>
    <row r="22" spans="2:20">
      <c r="B22" s="17" t="s">
        <v>20</v>
      </c>
      <c r="C22" s="18">
        <f>15+21</f>
        <v>36</v>
      </c>
      <c r="D22" s="19">
        <f>4+1</f>
        <v>5</v>
      </c>
      <c r="E22" s="20">
        <f>D22/C22</f>
        <v>0.1388888888888889</v>
      </c>
      <c r="F22" s="18">
        <f>29+26</f>
        <v>55</v>
      </c>
      <c r="G22" s="19">
        <f>2+8</f>
        <v>10</v>
      </c>
      <c r="H22" s="20">
        <f>G22/F22</f>
        <v>0.18181818181818182</v>
      </c>
      <c r="I22" s="18">
        <f>22+36</f>
        <v>58</v>
      </c>
      <c r="J22" s="19">
        <f>4+10</f>
        <v>14</v>
      </c>
      <c r="K22" s="20">
        <f>J22/I22</f>
        <v>0.2413793103448276</v>
      </c>
    </row>
    <row r="23" spans="2:20">
      <c r="B23" s="17" t="s">
        <v>21</v>
      </c>
      <c r="C23" s="18">
        <f>231+155</f>
        <v>386</v>
      </c>
      <c r="D23" s="19">
        <f>176+90</f>
        <v>266</v>
      </c>
      <c r="E23" s="20">
        <f>D23/C23</f>
        <v>0.68911917098445596</v>
      </c>
      <c r="F23" s="18">
        <f>257+232</f>
        <v>489</v>
      </c>
      <c r="G23" s="19">
        <f>175+158</f>
        <v>333</v>
      </c>
      <c r="H23" s="20">
        <f>G23/F23</f>
        <v>0.68098159509202449</v>
      </c>
      <c r="I23" s="18">
        <f>248+242</f>
        <v>490</v>
      </c>
      <c r="J23" s="19">
        <f>160+163</f>
        <v>323</v>
      </c>
      <c r="K23" s="20">
        <f>J23/I23</f>
        <v>0.65918367346938778</v>
      </c>
    </row>
    <row r="24" spans="2:20">
      <c r="B24" s="17" t="s">
        <v>22</v>
      </c>
      <c r="C24" s="18">
        <v>13</v>
      </c>
      <c r="D24" s="19">
        <v>3</v>
      </c>
      <c r="E24" s="20">
        <f>D24/C24</f>
        <v>0.23076923076923078</v>
      </c>
      <c r="F24" s="18">
        <v>17</v>
      </c>
      <c r="G24" s="19">
        <v>4</v>
      </c>
      <c r="H24" s="20">
        <f>G24/F24</f>
        <v>0.23529411764705882</v>
      </c>
      <c r="I24" s="18">
        <v>14</v>
      </c>
      <c r="J24" s="19">
        <v>3</v>
      </c>
      <c r="K24" s="20">
        <f>J24/I24</f>
        <v>0.21428571428571427</v>
      </c>
    </row>
    <row r="25" spans="2:20">
      <c r="B25" s="17" t="s">
        <v>23</v>
      </c>
      <c r="C25" s="40" t="s">
        <v>24</v>
      </c>
      <c r="D25" s="19"/>
      <c r="E25" s="20">
        <v>0</v>
      </c>
      <c r="F25" s="18"/>
      <c r="G25" s="19"/>
      <c r="H25" s="20">
        <v>0</v>
      </c>
      <c r="I25" s="18"/>
      <c r="J25" s="19"/>
      <c r="K25" s="20">
        <v>0</v>
      </c>
    </row>
    <row r="26" spans="2:20">
      <c r="B26" s="17" t="s">
        <v>25</v>
      </c>
      <c r="C26" s="18">
        <v>421</v>
      </c>
      <c r="D26" s="19">
        <v>122</v>
      </c>
      <c r="E26" s="20">
        <f>D26/C26</f>
        <v>0.28978622327790976</v>
      </c>
      <c r="F26" s="18">
        <v>337</v>
      </c>
      <c r="G26" s="19">
        <v>99</v>
      </c>
      <c r="H26" s="20">
        <f>G26/F26</f>
        <v>0.29376854599406527</v>
      </c>
      <c r="I26" s="18"/>
      <c r="J26" s="19"/>
      <c r="K26" s="20" t="e">
        <f>J26/I26</f>
        <v>#DIV/0!</v>
      </c>
    </row>
    <row r="27" spans="2:20">
      <c r="B27" s="17" t="s">
        <v>26</v>
      </c>
      <c r="C27" s="18">
        <v>75</v>
      </c>
      <c r="D27" s="19">
        <v>22</v>
      </c>
      <c r="E27" s="20">
        <f>D27/C27</f>
        <v>0.29333333333333333</v>
      </c>
      <c r="F27" s="18">
        <f>67+91</f>
        <v>158</v>
      </c>
      <c r="G27" s="19">
        <f>23+29</f>
        <v>52</v>
      </c>
      <c r="H27" s="20">
        <f>G27/F27</f>
        <v>0.32911392405063289</v>
      </c>
      <c r="I27" s="18">
        <v>59</v>
      </c>
      <c r="J27" s="19">
        <v>18</v>
      </c>
      <c r="K27" s="20">
        <f>J27/I27</f>
        <v>0.30508474576271188</v>
      </c>
    </row>
    <row r="28" spans="2:20" ht="30">
      <c r="B28" s="24" t="s">
        <v>27</v>
      </c>
      <c r="C28" s="18">
        <f>59+77+44</f>
        <v>180</v>
      </c>
      <c r="D28" s="19">
        <f>34+54+26</f>
        <v>114</v>
      </c>
      <c r="E28" s="20">
        <f>D28/C28</f>
        <v>0.6333333333333333</v>
      </c>
      <c r="F28" s="18">
        <f>94+16+71+61</f>
        <v>242</v>
      </c>
      <c r="G28" s="19">
        <f>60+13+46+42</f>
        <v>161</v>
      </c>
      <c r="H28" s="20">
        <f>G28/F28</f>
        <v>0.66528925619834711</v>
      </c>
      <c r="I28" s="18">
        <f>125+59+75</f>
        <v>259</v>
      </c>
      <c r="J28" s="19">
        <f>82+41+53</f>
        <v>176</v>
      </c>
      <c r="K28" s="20">
        <f>J28/I28</f>
        <v>0.67953667953667951</v>
      </c>
    </row>
    <row r="29" spans="2:20">
      <c r="B29" s="17" t="s">
        <v>28</v>
      </c>
      <c r="C29" s="18">
        <f>110+809+73</f>
        <v>992</v>
      </c>
      <c r="D29" s="19">
        <f>46+389+19</f>
        <v>454</v>
      </c>
      <c r="E29" s="20">
        <f>D29/C29</f>
        <v>0.45766129032258063</v>
      </c>
      <c r="F29" s="18">
        <f>897+673+590+203+163+166+132+134+158</f>
        <v>3116</v>
      </c>
      <c r="G29" s="19">
        <f>476+331+287+85+75+57+26+52+61</f>
        <v>1450</v>
      </c>
      <c r="H29" s="20">
        <f>G29/F29</f>
        <v>0.46534017971758668</v>
      </c>
      <c r="I29" s="18">
        <f>674+878+278+286+176+165</f>
        <v>2457</v>
      </c>
      <c r="J29" s="19">
        <f>344+473+114+136+63+64</f>
        <v>1194</v>
      </c>
      <c r="K29" s="20">
        <f>J29/I29</f>
        <v>0.48595848595848595</v>
      </c>
      <c r="L29" s="39"/>
    </row>
    <row r="30" spans="2:20">
      <c r="B30" s="17" t="s">
        <v>29</v>
      </c>
      <c r="C30" s="18">
        <f>11+14</f>
        <v>25</v>
      </c>
      <c r="D30" s="19">
        <f>1+3</f>
        <v>4</v>
      </c>
      <c r="E30" s="20">
        <f>D30/C30</f>
        <v>0.16</v>
      </c>
      <c r="F30" s="18">
        <f>30+13</f>
        <v>43</v>
      </c>
      <c r="G30" s="19">
        <f>10+7</f>
        <v>17</v>
      </c>
      <c r="H30" s="20">
        <f>G30/F30</f>
        <v>0.39534883720930231</v>
      </c>
      <c r="I30" s="18">
        <f>12</f>
        <v>12</v>
      </c>
      <c r="J30" s="19">
        <f>6</f>
        <v>6</v>
      </c>
      <c r="K30" s="20">
        <f>J30/I30</f>
        <v>0.5</v>
      </c>
    </row>
    <row r="31" spans="2:20">
      <c r="B31" s="13" t="s">
        <v>30</v>
      </c>
      <c r="C31" s="16" t="s">
        <v>13</v>
      </c>
      <c r="D31" s="14"/>
      <c r="E31" s="26"/>
      <c r="F31" s="27"/>
      <c r="G31" s="25"/>
      <c r="H31" s="26"/>
      <c r="I31" s="27"/>
      <c r="J31" s="25"/>
      <c r="K31" s="26"/>
    </row>
    <row r="32" spans="2:20">
      <c r="B32" s="17" t="s">
        <v>31</v>
      </c>
      <c r="C32" s="18">
        <f>25+46</f>
        <v>71</v>
      </c>
      <c r="D32" s="19">
        <f>6+17</f>
        <v>23</v>
      </c>
      <c r="E32" s="20">
        <f>D32/C32</f>
        <v>0.323943661971831</v>
      </c>
      <c r="F32" s="18">
        <f>17+32</f>
        <v>49</v>
      </c>
      <c r="G32" s="19">
        <f>6+12</f>
        <v>18</v>
      </c>
      <c r="H32" s="20">
        <f>G32/F32</f>
        <v>0.36734693877551022</v>
      </c>
      <c r="I32" s="18">
        <f>17+28</f>
        <v>45</v>
      </c>
      <c r="J32" s="19">
        <f>5+8</f>
        <v>13</v>
      </c>
      <c r="K32" s="20">
        <f>J32/I32</f>
        <v>0.28888888888888886</v>
      </c>
    </row>
    <row r="33" spans="2:11">
      <c r="B33" s="13" t="s">
        <v>32</v>
      </c>
      <c r="C33" s="27" t="s">
        <v>13</v>
      </c>
      <c r="D33" s="25"/>
      <c r="E33" s="26"/>
      <c r="F33" s="27"/>
      <c r="G33" s="25"/>
      <c r="H33" s="26"/>
      <c r="I33" s="27"/>
      <c r="J33" s="25"/>
      <c r="K33" s="26"/>
    </row>
    <row r="34" spans="2:11">
      <c r="B34" s="17" t="s">
        <v>33</v>
      </c>
      <c r="C34" s="18">
        <f>25+17</f>
        <v>42</v>
      </c>
      <c r="D34" s="19">
        <f>12+10</f>
        <v>22</v>
      </c>
      <c r="E34" s="20">
        <f>D34/C34</f>
        <v>0.52380952380952384</v>
      </c>
      <c r="F34" s="18">
        <f>5+17</f>
        <v>22</v>
      </c>
      <c r="G34" s="19">
        <f>4+10</f>
        <v>14</v>
      </c>
      <c r="H34" s="20">
        <f>G34/F34</f>
        <v>0.63636363636363635</v>
      </c>
      <c r="I34" s="18">
        <f>18</f>
        <v>18</v>
      </c>
      <c r="J34" s="19">
        <v>10</v>
      </c>
      <c r="K34" s="20">
        <f>J34/I34</f>
        <v>0.55555555555555558</v>
      </c>
    </row>
    <row r="35" spans="2:11">
      <c r="B35" s="17" t="s">
        <v>34</v>
      </c>
      <c r="C35" s="18">
        <f>292+205</f>
        <v>497</v>
      </c>
      <c r="D35" s="19">
        <f>88+79</f>
        <v>167</v>
      </c>
      <c r="E35" s="20">
        <f>D35/C35</f>
        <v>0.33601609657947684</v>
      </c>
      <c r="F35" s="18">
        <f>329+320</f>
        <v>649</v>
      </c>
      <c r="G35" s="19">
        <f>41+44</f>
        <v>85</v>
      </c>
      <c r="H35" s="20">
        <f>G35/F35</f>
        <v>0.13097072419106318</v>
      </c>
      <c r="I35" s="18">
        <f>331+202</f>
        <v>533</v>
      </c>
      <c r="J35" s="19">
        <f>71+58</f>
        <v>129</v>
      </c>
      <c r="K35" s="20">
        <f>J35/I35</f>
        <v>0.24202626641651032</v>
      </c>
    </row>
    <row r="36" spans="2:11" ht="15.75" thickBot="1">
      <c r="B36" s="28" t="s">
        <v>35</v>
      </c>
      <c r="C36" s="29">
        <v>630</v>
      </c>
      <c r="D36" s="30">
        <v>230</v>
      </c>
      <c r="E36" s="31">
        <f>D36/C36</f>
        <v>0.36507936507936506</v>
      </c>
      <c r="F36" s="29">
        <v>1350</v>
      </c>
      <c r="G36" s="30">
        <v>458</v>
      </c>
      <c r="H36" s="31">
        <f>G36/F36</f>
        <v>0.33925925925925926</v>
      </c>
      <c r="I36" s="29">
        <v>1317</v>
      </c>
      <c r="J36" s="30">
        <v>568</v>
      </c>
      <c r="K36" s="31">
        <f>J36/I36</f>
        <v>0.43128321943811693</v>
      </c>
    </row>
    <row r="37" spans="2:11" ht="15.75" thickBot="1">
      <c r="B37" s="32" t="s">
        <v>36</v>
      </c>
      <c r="C37" s="33">
        <f>SUM(C15:C36)</f>
        <v>6410</v>
      </c>
      <c r="D37" s="34">
        <f>SUM(D15:D36)</f>
        <v>3022</v>
      </c>
      <c r="E37" s="35">
        <f>D37/C37</f>
        <v>0.47145085803432135</v>
      </c>
      <c r="F37" s="33">
        <f>SUM(F15:F36)</f>
        <v>9526</v>
      </c>
      <c r="G37" s="34">
        <f>SUM(G15:G36)</f>
        <v>4612</v>
      </c>
      <c r="H37" s="35">
        <f>G37/F37</f>
        <v>0.48414864581146339</v>
      </c>
      <c r="I37" s="33">
        <f>SUM(I15:I36)</f>
        <v>6618</v>
      </c>
      <c r="J37" s="34">
        <f>SUM(J15:J36)</f>
        <v>3286</v>
      </c>
      <c r="K37" s="35">
        <f>J37/I37</f>
        <v>0.49652462979752193</v>
      </c>
    </row>
    <row r="38" spans="2:11">
      <c r="B38" s="41" t="s">
        <v>37</v>
      </c>
    </row>
    <row r="39" spans="2:11">
      <c r="B39" t="s">
        <v>38</v>
      </c>
    </row>
    <row r="40" spans="2:11">
      <c r="B40" t="s">
        <v>39</v>
      </c>
    </row>
    <row r="41" spans="2:11">
      <c r="B41" t="s">
        <v>40</v>
      </c>
    </row>
  </sheetData>
  <mergeCells count="10">
    <mergeCell ref="F21:G21"/>
    <mergeCell ref="C21:D21"/>
    <mergeCell ref="C12:E12"/>
    <mergeCell ref="F12:H12"/>
    <mergeCell ref="B9:K9"/>
    <mergeCell ref="B12:B13"/>
    <mergeCell ref="I12:K12"/>
    <mergeCell ref="C14:D14"/>
    <mergeCell ref="C19:D19"/>
    <mergeCell ref="I21:J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Jeanette Díaz Hernández</dc:creator>
  <cp:keywords/>
  <dc:description/>
  <cp:lastModifiedBy>Joselle Vazquez</cp:lastModifiedBy>
  <cp:revision/>
  <dcterms:created xsi:type="dcterms:W3CDTF">2023-03-08T21:11:32Z</dcterms:created>
  <dcterms:modified xsi:type="dcterms:W3CDTF">2025-11-20T23:14:06Z</dcterms:modified>
  <cp:category/>
  <cp:contentStatus/>
</cp:coreProperties>
</file>