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6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5"/>
  <workbookPr/>
  <xr:revisionPtr revIDLastSave="0" documentId="8_{32600597-10BF-4CDF-ADB5-941BA5B5C51A}" xr6:coauthVersionLast="47" xr6:coauthVersionMax="47" xr10:uidLastSave="{00000000-0000-0000-0000-000000000000}"/>
  <bookViews>
    <workbookView xWindow="240" yWindow="315" windowWidth="14955" windowHeight="7680" firstSheet="5" activeTab="5" xr2:uid="{00000000-000D-0000-FFFF-FFFF00000000}"/>
  </bookViews>
  <sheets>
    <sheet name="TABLA 1" sheetId="2" r:id="rId1"/>
    <sheet name="TABLA 2" sheetId="3" r:id="rId2"/>
    <sheet name="GRAFCARAC" sheetId="18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20" r:id="rId11"/>
    <sheet name="TABLA 11" sheetId="12" r:id="rId12"/>
    <sheet name="TABLA 12" sheetId="13" r:id="rId13"/>
    <sheet name="TABLA 13" sheetId="28" r:id="rId14"/>
    <sheet name="TABLA 14" sheetId="19" r:id="rId15"/>
    <sheet name="TABLA 13--NO" sheetId="42" r:id="rId16"/>
    <sheet name="TABLA 13-NO" sheetId="14" r:id="rId17"/>
    <sheet name="TABLA 14-NO" sheetId="15" r:id="rId18"/>
  </sheets>
  <externalReferences>
    <externalReference r:id="rId19"/>
    <externalReference r:id="rId20"/>
    <externalReference r:id="rId21"/>
  </externalReferences>
  <definedNames>
    <definedName name="_xlnm.Print_Area" localSheetId="2">GRAFCARAC!$A$1:$K$55</definedName>
    <definedName name="_xlnm.Print_Area" localSheetId="1">'TABLA 2'!$M$2:$V$36</definedName>
    <definedName name="_xlnm.Print_Area" localSheetId="7">'TABLA 7'!$A$1:$G$36</definedName>
    <definedName name="_xlnm.Print_Area" localSheetId="8">'TABLA 8'!$A$1:$G$35</definedName>
    <definedName name="_xlnm.Print_Area" localSheetId="9">'TABLA 9'!$A$1:$M$39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19" l="1"/>
  <c r="N20" i="13"/>
  <c r="F7" i="5"/>
  <c r="T29" i="5" l="1"/>
  <c r="U29" i="5"/>
  <c r="V29" i="5"/>
  <c r="W29" i="5"/>
  <c r="X29" i="5"/>
  <c r="Y29" i="5"/>
  <c r="S29" i="5"/>
  <c r="H16" i="4"/>
  <c r="H18" i="4"/>
  <c r="M28" i="4"/>
  <c r="N28" i="4"/>
  <c r="O28" i="4"/>
  <c r="L28" i="4"/>
  <c r="P36" i="42" l="1"/>
  <c r="O36" i="42"/>
  <c r="P35" i="42"/>
  <c r="O34" i="42"/>
  <c r="S33" i="42"/>
  <c r="T30" i="42" s="1"/>
  <c r="P33" i="42"/>
  <c r="T32" i="42"/>
  <c r="P32" i="42"/>
  <c r="T31" i="42"/>
  <c r="P31" i="42"/>
  <c r="O31" i="42"/>
  <c r="P30" i="42"/>
  <c r="O30" i="42"/>
  <c r="N30" i="42"/>
  <c r="P29" i="42"/>
  <c r="O29" i="42"/>
  <c r="N29" i="42"/>
  <c r="W28" i="42"/>
  <c r="U28" i="42"/>
  <c r="V26" i="42" s="1"/>
  <c r="S28" i="42"/>
  <c r="T27" i="42" s="1"/>
  <c r="P28" i="42"/>
  <c r="O28" i="42"/>
  <c r="N28" i="42"/>
  <c r="N27" i="42"/>
  <c r="T26" i="42"/>
  <c r="P26" i="42"/>
  <c r="O26" i="42"/>
  <c r="N26" i="42"/>
  <c r="T25" i="42"/>
  <c r="P25" i="42"/>
  <c r="O25" i="42"/>
  <c r="N25" i="42"/>
  <c r="V24" i="42"/>
  <c r="T24" i="42"/>
  <c r="R20" i="42"/>
  <c r="Q20" i="42"/>
  <c r="P20" i="42"/>
  <c r="O20" i="42"/>
  <c r="N20" i="42"/>
  <c r="B20" i="42"/>
  <c r="B19" i="42"/>
  <c r="B18" i="42"/>
  <c r="B17" i="42"/>
  <c r="B16" i="42"/>
  <c r="B15" i="42"/>
  <c r="B14" i="42"/>
  <c r="B13" i="42"/>
  <c r="B12" i="42"/>
  <c r="B11" i="42"/>
  <c r="B10" i="42"/>
  <c r="B9" i="42"/>
  <c r="B8" i="42"/>
  <c r="J7" i="42"/>
  <c r="K20" i="42" s="1"/>
  <c r="H7" i="42"/>
  <c r="I20" i="42" s="1"/>
  <c r="F7" i="42"/>
  <c r="G20" i="42" s="1"/>
  <c r="D7" i="42"/>
  <c r="E20" i="42" s="1"/>
  <c r="T28" i="42" l="1"/>
  <c r="V25" i="42"/>
  <c r="V27" i="42"/>
  <c r="B7" i="42"/>
  <c r="C9" i="42" s="1"/>
  <c r="E8" i="42"/>
  <c r="I8" i="42"/>
  <c r="E9" i="42"/>
  <c r="I9" i="42"/>
  <c r="G8" i="42"/>
  <c r="K8" i="42"/>
  <c r="G9" i="42"/>
  <c r="K9" i="42"/>
  <c r="G10" i="42"/>
  <c r="K10" i="42"/>
  <c r="G11" i="42"/>
  <c r="K11" i="42"/>
  <c r="G12" i="42"/>
  <c r="K12" i="42"/>
  <c r="G13" i="42"/>
  <c r="K13" i="42"/>
  <c r="G14" i="42"/>
  <c r="K14" i="42"/>
  <c r="G15" i="42"/>
  <c r="K15" i="42"/>
  <c r="G16" i="42"/>
  <c r="K16" i="42"/>
  <c r="G17" i="42"/>
  <c r="K17" i="42"/>
  <c r="G18" i="42"/>
  <c r="K18" i="42"/>
  <c r="G19" i="42"/>
  <c r="K19" i="42"/>
  <c r="E10" i="42"/>
  <c r="I10" i="42"/>
  <c r="E11" i="42"/>
  <c r="I11" i="42"/>
  <c r="E12" i="42"/>
  <c r="I12" i="42"/>
  <c r="E13" i="42"/>
  <c r="I13" i="42"/>
  <c r="E14" i="42"/>
  <c r="I14" i="42"/>
  <c r="E15" i="42"/>
  <c r="I15" i="42"/>
  <c r="E16" i="42"/>
  <c r="I16" i="42"/>
  <c r="E17" i="42"/>
  <c r="I17" i="42"/>
  <c r="E18" i="42"/>
  <c r="I18" i="42"/>
  <c r="E19" i="42"/>
  <c r="I19" i="42"/>
  <c r="C10" i="42" l="1"/>
  <c r="V28" i="42"/>
  <c r="C18" i="42"/>
  <c r="C15" i="42"/>
  <c r="C14" i="42"/>
  <c r="C19" i="42"/>
  <c r="C11" i="42"/>
  <c r="C20" i="42"/>
  <c r="C16" i="42"/>
  <c r="C12" i="42"/>
  <c r="C8" i="42"/>
  <c r="C7" i="42" s="1"/>
  <c r="C17" i="42"/>
  <c r="C13" i="42"/>
  <c r="G7" i="42"/>
  <c r="E7" i="42"/>
  <c r="K7" i="42"/>
  <c r="I7" i="42"/>
  <c r="F100" i="3" l="1"/>
  <c r="D101" i="3"/>
  <c r="D102" i="3"/>
  <c r="D100" i="3"/>
  <c r="F95" i="3"/>
  <c r="F96" i="3"/>
  <c r="F97" i="3"/>
  <c r="F98" i="3"/>
  <c r="F94" i="3"/>
  <c r="F93" i="3" s="1"/>
  <c r="D95" i="3"/>
  <c r="D96" i="3"/>
  <c r="D97" i="3"/>
  <c r="D98" i="3"/>
  <c r="D94" i="3"/>
  <c r="F88" i="3"/>
  <c r="F89" i="3"/>
  <c r="F90" i="3"/>
  <c r="F91" i="3"/>
  <c r="F87" i="3"/>
  <c r="D88" i="3"/>
  <c r="D89" i="3"/>
  <c r="D90" i="3"/>
  <c r="D91" i="3"/>
  <c r="D87" i="3"/>
  <c r="D75" i="3"/>
  <c r="D66" i="3"/>
  <c r="D67" i="3"/>
  <c r="D68" i="3"/>
  <c r="D69" i="3"/>
  <c r="D70" i="3"/>
  <c r="D71" i="3"/>
  <c r="D72" i="3"/>
  <c r="D73" i="3"/>
  <c r="D74" i="3"/>
  <c r="F60" i="3"/>
  <c r="D60" i="3"/>
  <c r="D65" i="3"/>
  <c r="F29" i="3"/>
  <c r="F28" i="3"/>
  <c r="F30" i="3"/>
  <c r="F27" i="3"/>
  <c r="F26" i="3"/>
  <c r="F25" i="3"/>
  <c r="F24" i="3"/>
  <c r="F22" i="3"/>
  <c r="F86" i="3" l="1"/>
  <c r="D86" i="3"/>
  <c r="D93" i="3"/>
  <c r="B21" i="5"/>
  <c r="B23" i="5"/>
  <c r="L8" i="5" l="1"/>
  <c r="J8" i="5"/>
  <c r="H8" i="5"/>
  <c r="D8" i="5"/>
  <c r="X7" i="19"/>
  <c r="V7" i="19"/>
  <c r="T7" i="19"/>
  <c r="R7" i="19"/>
  <c r="AF18" i="19"/>
  <c r="AG18" i="19"/>
  <c r="AH18" i="19"/>
  <c r="AI18" i="19"/>
  <c r="AJ18" i="19"/>
  <c r="AK18" i="19"/>
  <c r="AL18" i="19"/>
  <c r="AE18" i="19"/>
  <c r="E14" i="14"/>
  <c r="E9" i="14"/>
  <c r="E8" i="14" s="1"/>
  <c r="L16" i="14"/>
  <c r="L17" i="14"/>
  <c r="L18" i="14"/>
  <c r="L19" i="14"/>
  <c r="L20" i="14"/>
  <c r="L22" i="14"/>
  <c r="L23" i="14"/>
  <c r="L24" i="14"/>
  <c r="L25" i="14"/>
  <c r="L26" i="14"/>
  <c r="L27" i="14"/>
  <c r="L28" i="14"/>
  <c r="L29" i="14"/>
  <c r="L30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L15" i="14"/>
  <c r="J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15" i="14"/>
  <c r="L15" i="13"/>
  <c r="J16" i="13"/>
  <c r="J17" i="13"/>
  <c r="J18" i="13"/>
  <c r="F12" i="13"/>
  <c r="F13" i="13"/>
  <c r="F14" i="13"/>
  <c r="F15" i="13"/>
  <c r="F16" i="13"/>
  <c r="F17" i="13"/>
  <c r="F18" i="13"/>
  <c r="F11" i="13"/>
  <c r="G8" i="20"/>
  <c r="G9" i="20"/>
  <c r="G11" i="20"/>
  <c r="G12" i="20"/>
  <c r="G7" i="20"/>
  <c r="F50" i="3"/>
  <c r="D50" i="3"/>
  <c r="F49" i="3"/>
  <c r="D49" i="3"/>
  <c r="F45" i="3"/>
  <c r="F46" i="3"/>
  <c r="F47" i="3"/>
  <c r="F48" i="3"/>
  <c r="F44" i="3"/>
  <c r="D45" i="3"/>
  <c r="D46" i="3"/>
  <c r="D47" i="3"/>
  <c r="D48" i="3"/>
  <c r="D44" i="3"/>
  <c r="D43" i="3" s="1"/>
  <c r="F42" i="3"/>
  <c r="D42" i="3"/>
  <c r="F40" i="3"/>
  <c r="D40" i="3"/>
  <c r="F39" i="3"/>
  <c r="D39" i="3"/>
  <c r="F35" i="3"/>
  <c r="F36" i="3"/>
  <c r="F37" i="3"/>
  <c r="F38" i="3"/>
  <c r="D35" i="3"/>
  <c r="D36" i="3"/>
  <c r="D37" i="3"/>
  <c r="D38" i="3"/>
  <c r="F34" i="3"/>
  <c r="D34" i="3"/>
  <c r="F32" i="3"/>
  <c r="D32" i="3"/>
  <c r="F23" i="3"/>
  <c r="D22" i="3"/>
  <c r="D27" i="3"/>
  <c r="D28" i="3"/>
  <c r="D29" i="3"/>
  <c r="D30" i="3"/>
  <c r="D26" i="3"/>
  <c r="D25" i="3"/>
  <c r="D24" i="3"/>
  <c r="F15" i="3"/>
  <c r="F16" i="3"/>
  <c r="F17" i="3"/>
  <c r="F18" i="3"/>
  <c r="F19" i="3"/>
  <c r="F20" i="3"/>
  <c r="F14" i="3"/>
  <c r="D15" i="3"/>
  <c r="D16" i="3"/>
  <c r="D17" i="3"/>
  <c r="D18" i="3"/>
  <c r="D20" i="3"/>
  <c r="D14" i="3"/>
  <c r="F10" i="3"/>
  <c r="F11" i="3"/>
  <c r="F12" i="3"/>
  <c r="F9" i="3"/>
  <c r="D33" i="3" l="1"/>
  <c r="D23" i="3"/>
  <c r="F33" i="3"/>
  <c r="F43" i="3"/>
  <c r="B18" i="5"/>
  <c r="B16" i="5"/>
  <c r="B14" i="5"/>
  <c r="B12" i="5"/>
  <c r="B10" i="5"/>
  <c r="B8" i="5"/>
  <c r="B24" i="5"/>
  <c r="B25" i="5"/>
  <c r="P15" i="5" s="1"/>
  <c r="L7" i="5"/>
  <c r="B20" i="5"/>
  <c r="B19" i="5"/>
  <c r="B17" i="5"/>
  <c r="B15" i="5"/>
  <c r="B13" i="5"/>
  <c r="B11" i="5"/>
  <c r="B9" i="5"/>
  <c r="B22" i="5"/>
  <c r="P14" i="5" s="1"/>
  <c r="J10" i="10"/>
  <c r="J12" i="10"/>
  <c r="J13" i="10"/>
  <c r="J14" i="10"/>
  <c r="J15" i="10"/>
  <c r="J16" i="10"/>
  <c r="J17" i="10"/>
  <c r="J18" i="10"/>
  <c r="J19" i="10"/>
  <c r="J20" i="10"/>
  <c r="J21" i="10"/>
  <c r="J22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J9" i="10"/>
  <c r="H9" i="10"/>
  <c r="F9" i="10"/>
  <c r="V22" i="10"/>
  <c r="R22" i="10"/>
  <c r="F10" i="9"/>
  <c r="F11" i="9"/>
  <c r="F9" i="9"/>
  <c r="D11" i="9"/>
  <c r="D9" i="9"/>
  <c r="F9" i="8"/>
  <c r="F10" i="8"/>
  <c r="F11" i="8"/>
  <c r="D10" i="8"/>
  <c r="D11" i="8"/>
  <c r="F8" i="8"/>
  <c r="D8" i="8"/>
  <c r="P11" i="5" l="1"/>
  <c r="P12" i="5"/>
  <c r="T7" i="5"/>
  <c r="M20" i="5"/>
  <c r="M18" i="5"/>
  <c r="M16" i="5"/>
  <c r="M19" i="5"/>
  <c r="M17" i="5"/>
  <c r="M15" i="5"/>
  <c r="P13" i="5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7" i="6"/>
  <c r="G8" i="6"/>
  <c r="G9" i="6"/>
  <c r="G11" i="6"/>
  <c r="G12" i="6"/>
  <c r="G13" i="6"/>
  <c r="G14" i="6"/>
  <c r="G15" i="6"/>
  <c r="G16" i="6"/>
  <c r="G17" i="6"/>
  <c r="G18" i="6"/>
  <c r="G19" i="6"/>
  <c r="G20" i="6"/>
  <c r="G21" i="6"/>
  <c r="G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7" i="6"/>
  <c r="H21" i="4"/>
  <c r="H23" i="4"/>
  <c r="H24" i="4"/>
  <c r="H25" i="4"/>
  <c r="H26" i="4"/>
  <c r="H27" i="4"/>
  <c r="H14" i="4"/>
  <c r="H13" i="4" s="1"/>
  <c r="F15" i="4"/>
  <c r="B15" i="4" s="1"/>
  <c r="F16" i="4"/>
  <c r="F18" i="4"/>
  <c r="B18" i="4" s="1"/>
  <c r="F19" i="4"/>
  <c r="F20" i="4"/>
  <c r="B20" i="4" s="1"/>
  <c r="F21" i="4"/>
  <c r="F23" i="4"/>
  <c r="F24" i="4"/>
  <c r="F25" i="4"/>
  <c r="B25" i="4" s="1"/>
  <c r="F26" i="4"/>
  <c r="F27" i="4"/>
  <c r="B28" i="4"/>
  <c r="F29" i="4"/>
  <c r="B29" i="4" s="1"/>
  <c r="F14" i="4"/>
  <c r="B14" i="4" s="1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O14" i="14"/>
  <c r="N14" i="14"/>
  <c r="L14" i="14"/>
  <c r="J14" i="14"/>
  <c r="H14" i="14"/>
  <c r="F14" i="14"/>
  <c r="D14" i="14"/>
  <c r="B13" i="14"/>
  <c r="B12" i="14"/>
  <c r="B11" i="14"/>
  <c r="B10" i="14"/>
  <c r="O9" i="14"/>
  <c r="N9" i="14"/>
  <c r="N8" i="14" s="1"/>
  <c r="L9" i="14"/>
  <c r="J9" i="14"/>
  <c r="J8" i="14" s="1"/>
  <c r="H9" i="14"/>
  <c r="F9" i="14"/>
  <c r="F8" i="14" s="1"/>
  <c r="D9" i="14"/>
  <c r="B9" i="14"/>
  <c r="B27" i="4"/>
  <c r="B23" i="4"/>
  <c r="B22" i="4"/>
  <c r="B21" i="4"/>
  <c r="B19" i="4"/>
  <c r="B17" i="4"/>
  <c r="B16" i="4"/>
  <c r="I13" i="4"/>
  <c r="D13" i="4"/>
  <c r="B12" i="4"/>
  <c r="B11" i="4"/>
  <c r="B10" i="4"/>
  <c r="B9" i="4"/>
  <c r="I8" i="4"/>
  <c r="H8" i="4"/>
  <c r="F8" i="4"/>
  <c r="D8" i="4"/>
  <c r="B14" i="14" l="1"/>
  <c r="M7" i="5"/>
  <c r="B26" i="4"/>
  <c r="B24" i="4"/>
  <c r="P10" i="5"/>
  <c r="D7" i="4"/>
  <c r="D8" i="14"/>
  <c r="H8" i="14"/>
  <c r="L8" i="14"/>
  <c r="B8" i="14"/>
  <c r="H7" i="4"/>
  <c r="I20" i="4" s="1"/>
  <c r="I7" i="4" s="1"/>
  <c r="F13" i="4"/>
  <c r="F7" i="4" s="1"/>
  <c r="B8" i="4"/>
  <c r="B13" i="4"/>
  <c r="Q12" i="5" l="1"/>
  <c r="Q14" i="5"/>
  <c r="Q15" i="5"/>
  <c r="Q13" i="5"/>
  <c r="B7" i="4"/>
  <c r="Q11" i="5"/>
  <c r="F13" i="2"/>
  <c r="D13" i="2"/>
  <c r="D27" i="2"/>
  <c r="B27" i="2" s="1"/>
  <c r="D26" i="2"/>
  <c r="B26" i="2" s="1"/>
  <c r="D25" i="2"/>
  <c r="D24" i="2"/>
  <c r="B24" i="2" s="1"/>
  <c r="D23" i="2"/>
  <c r="B23" i="2" s="1"/>
  <c r="B21" i="2"/>
  <c r="B20" i="2"/>
  <c r="B29" i="2"/>
  <c r="B28" i="2"/>
  <c r="B25" i="2"/>
  <c r="B22" i="2"/>
  <c r="B19" i="2"/>
  <c r="B18" i="2"/>
  <c r="B17" i="2"/>
  <c r="B16" i="2"/>
  <c r="B15" i="2"/>
  <c r="B14" i="2"/>
  <c r="B10" i="2"/>
  <c r="B11" i="2"/>
  <c r="B12" i="2"/>
  <c r="B9" i="2"/>
  <c r="F8" i="2"/>
  <c r="F7" i="2" s="1"/>
  <c r="G28" i="2" s="1"/>
  <c r="D8" i="2"/>
  <c r="B13" i="2" l="1"/>
  <c r="H20" i="2"/>
  <c r="H27" i="2"/>
  <c r="D7" i="2"/>
  <c r="Q10" i="5"/>
  <c r="G13" i="2"/>
  <c r="G8" i="2"/>
  <c r="G12" i="2"/>
  <c r="G15" i="2"/>
  <c r="G17" i="2"/>
  <c r="G19" i="2"/>
  <c r="G21" i="2"/>
  <c r="G23" i="2"/>
  <c r="G25" i="2"/>
  <c r="G27" i="2"/>
  <c r="G29" i="2"/>
  <c r="G11" i="2"/>
  <c r="G14" i="2"/>
  <c r="G16" i="2"/>
  <c r="G18" i="2"/>
  <c r="G20" i="2"/>
  <c r="G22" i="2"/>
  <c r="G24" i="2"/>
  <c r="G26" i="2"/>
  <c r="B8" i="2"/>
  <c r="B7" i="2" s="1"/>
  <c r="G7" i="2" l="1"/>
  <c r="V41" i="14"/>
  <c r="R41" i="14"/>
  <c r="R42" i="14"/>
  <c r="U41" i="14"/>
  <c r="R40" i="14"/>
  <c r="R39" i="14"/>
  <c r="R38" i="14"/>
  <c r="O8" i="14"/>
  <c r="V42" i="14"/>
  <c r="U42" i="14"/>
  <c r="T41" i="14"/>
  <c r="S42" i="14"/>
  <c r="S41" i="14"/>
  <c r="V40" i="14"/>
  <c r="U40" i="14"/>
  <c r="V39" i="14"/>
  <c r="U39" i="14"/>
  <c r="S39" i="14"/>
  <c r="S38" i="14"/>
  <c r="B10" i="13"/>
  <c r="B11" i="13"/>
  <c r="B12" i="13"/>
  <c r="B13" i="13"/>
  <c r="B14" i="13"/>
  <c r="B15" i="13"/>
  <c r="B16" i="13"/>
  <c r="B17" i="13"/>
  <c r="B18" i="13"/>
  <c r="B20" i="13"/>
  <c r="B21" i="13"/>
  <c r="B9" i="13"/>
  <c r="L8" i="13"/>
  <c r="M21" i="13" s="1"/>
  <c r="D9" i="12"/>
  <c r="R4" i="7"/>
  <c r="S4" i="7"/>
  <c r="Q4" i="7"/>
  <c r="D9" i="3"/>
  <c r="B72" i="3"/>
  <c r="B73" i="3"/>
  <c r="D41" i="3"/>
  <c r="B42" i="3"/>
  <c r="B49" i="3"/>
  <c r="B19" i="3"/>
  <c r="B11" i="3"/>
  <c r="E26" i="28"/>
  <c r="F26" i="28"/>
  <c r="G26" i="28"/>
  <c r="D26" i="28"/>
  <c r="B48" i="28"/>
  <c r="S22" i="10"/>
  <c r="T22" i="10"/>
  <c r="U22" i="10"/>
  <c r="W22" i="10"/>
  <c r="X22" i="10"/>
  <c r="Y22" i="10"/>
  <c r="Z22" i="10"/>
  <c r="AA22" i="10"/>
  <c r="AB22" i="10"/>
  <c r="Q22" i="10"/>
  <c r="V23" i="10" s="1"/>
  <c r="B47" i="28"/>
  <c r="B46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D8" i="28"/>
  <c r="B10" i="28"/>
  <c r="F8" i="28"/>
  <c r="E8" i="28"/>
  <c r="O19" i="13" l="1"/>
  <c r="O22" i="13"/>
  <c r="O20" i="13"/>
  <c r="O21" i="13"/>
  <c r="B5" i="13"/>
  <c r="R43" i="14"/>
  <c r="T39" i="14"/>
  <c r="T40" i="14"/>
  <c r="T42" i="14"/>
  <c r="T38" i="14"/>
  <c r="S40" i="14"/>
  <c r="S43" i="14" s="1"/>
  <c r="V38" i="14"/>
  <c r="V43" i="14" s="1"/>
  <c r="U38" i="14"/>
  <c r="U43" i="14" s="1"/>
  <c r="M10" i="13"/>
  <c r="M12" i="13"/>
  <c r="M14" i="13"/>
  <c r="M16" i="13"/>
  <c r="M18" i="13"/>
  <c r="M20" i="13"/>
  <c r="M9" i="13"/>
  <c r="M11" i="13"/>
  <c r="M13" i="13"/>
  <c r="M15" i="13"/>
  <c r="M17" i="13"/>
  <c r="M19" i="13"/>
  <c r="AB23" i="10"/>
  <c r="AB24" i="10" s="1"/>
  <c r="B93" i="3"/>
  <c r="E7" i="28"/>
  <c r="D7" i="28"/>
  <c r="B11" i="28"/>
  <c r="F7" i="28"/>
  <c r="B45" i="28"/>
  <c r="B26" i="28" s="1"/>
  <c r="I52" i="28" s="1"/>
  <c r="T43" i="14" l="1"/>
  <c r="V44" i="14" s="1"/>
  <c r="M8" i="13"/>
  <c r="B9" i="28"/>
  <c r="G8" i="28"/>
  <c r="G7" i="28" s="1"/>
  <c r="B7" i="28" s="1"/>
  <c r="C48" i="28" s="1"/>
  <c r="C46" i="28" l="1"/>
  <c r="C44" i="28"/>
  <c r="C43" i="28"/>
  <c r="C32" i="28"/>
  <c r="C30" i="28"/>
  <c r="C29" i="28"/>
  <c r="C28" i="28"/>
  <c r="C27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0" i="28"/>
  <c r="C11" i="28"/>
  <c r="C34" i="28"/>
  <c r="C38" i="28"/>
  <c r="C45" i="28"/>
  <c r="C31" i="28"/>
  <c r="C35" i="28"/>
  <c r="C39" i="28"/>
  <c r="C42" i="28"/>
  <c r="C36" i="28"/>
  <c r="C40" i="28"/>
  <c r="C33" i="28"/>
  <c r="C37" i="28"/>
  <c r="C41" i="28"/>
  <c r="C47" i="28"/>
  <c r="B8" i="28"/>
  <c r="I51" i="28" s="1"/>
  <c r="C9" i="28"/>
  <c r="C8" i="28" s="1"/>
  <c r="C26" i="28" l="1"/>
  <c r="C7" i="28" s="1"/>
  <c r="J97" i="12" l="1"/>
  <c r="D97" i="12"/>
  <c r="J96" i="12"/>
  <c r="D96" i="12"/>
  <c r="J95" i="12"/>
  <c r="D95" i="12"/>
  <c r="J94" i="12"/>
  <c r="D94" i="12"/>
  <c r="J93" i="12"/>
  <c r="D93" i="12"/>
  <c r="J92" i="12"/>
  <c r="D92" i="12"/>
  <c r="J91" i="12"/>
  <c r="D91" i="12"/>
  <c r="J90" i="12"/>
  <c r="D90" i="12"/>
  <c r="J89" i="12"/>
  <c r="D89" i="12"/>
  <c r="J88" i="12"/>
  <c r="D88" i="12"/>
  <c r="J87" i="12"/>
  <c r="D87" i="12"/>
  <c r="J86" i="12"/>
  <c r="D86" i="12"/>
  <c r="J85" i="12"/>
  <c r="D85" i="12"/>
  <c r="J84" i="12"/>
  <c r="D84" i="12"/>
  <c r="J83" i="12"/>
  <c r="D83" i="12"/>
  <c r="J82" i="12"/>
  <c r="D82" i="12"/>
  <c r="J81" i="12"/>
  <c r="D81" i="12"/>
  <c r="J80" i="12"/>
  <c r="D80" i="12"/>
  <c r="J79" i="12"/>
  <c r="D79" i="12"/>
  <c r="J78" i="12"/>
  <c r="D78" i="12"/>
  <c r="J77" i="12"/>
  <c r="D77" i="12"/>
  <c r="J76" i="12"/>
  <c r="D76" i="12"/>
  <c r="J75" i="12"/>
  <c r="D75" i="12"/>
  <c r="J74" i="12"/>
  <c r="D74" i="12"/>
  <c r="J73" i="12"/>
  <c r="D73" i="12"/>
  <c r="J72" i="12"/>
  <c r="D72" i="12"/>
  <c r="J71" i="12"/>
  <c r="D71" i="12"/>
  <c r="J70" i="12"/>
  <c r="D70" i="12"/>
  <c r="J69" i="12"/>
  <c r="D69" i="12"/>
  <c r="J68" i="12"/>
  <c r="D68" i="12"/>
  <c r="J67" i="12"/>
  <c r="D67" i="12"/>
  <c r="J66" i="12"/>
  <c r="D66" i="12"/>
  <c r="J65" i="12"/>
  <c r="D65" i="12"/>
  <c r="J64" i="12"/>
  <c r="D64" i="12"/>
  <c r="J63" i="12"/>
  <c r="D63" i="12"/>
  <c r="J62" i="12"/>
  <c r="D62" i="12"/>
  <c r="J61" i="12"/>
  <c r="D61" i="12"/>
  <c r="J60" i="12"/>
  <c r="D60" i="12"/>
  <c r="J59" i="12"/>
  <c r="D59" i="12"/>
  <c r="J58" i="12"/>
  <c r="D58" i="12"/>
  <c r="J57" i="12"/>
  <c r="D57" i="12"/>
  <c r="J56" i="12"/>
  <c r="D56" i="12"/>
  <c r="J55" i="12"/>
  <c r="D55" i="12"/>
  <c r="J54" i="12"/>
  <c r="D54" i="12"/>
  <c r="J45" i="12"/>
  <c r="D45" i="12"/>
  <c r="J44" i="12"/>
  <c r="D44" i="12"/>
  <c r="J43" i="12"/>
  <c r="D43" i="12"/>
  <c r="J42" i="12"/>
  <c r="D42" i="12"/>
  <c r="J41" i="12"/>
  <c r="D41" i="12"/>
  <c r="J40" i="12"/>
  <c r="D40" i="12"/>
  <c r="J39" i="12"/>
  <c r="D39" i="12"/>
  <c r="J38" i="12"/>
  <c r="D38" i="12"/>
  <c r="J37" i="12"/>
  <c r="D37" i="12"/>
  <c r="J36" i="12"/>
  <c r="D36" i="12"/>
  <c r="J35" i="12"/>
  <c r="D35" i="12"/>
  <c r="J34" i="12"/>
  <c r="D34" i="12"/>
  <c r="J33" i="12"/>
  <c r="D33" i="12"/>
  <c r="J32" i="12"/>
  <c r="D32" i="12"/>
  <c r="J31" i="12"/>
  <c r="D31" i="12"/>
  <c r="J30" i="12"/>
  <c r="D30" i="12"/>
  <c r="J29" i="12"/>
  <c r="D29" i="12"/>
  <c r="J28" i="12"/>
  <c r="D28" i="12"/>
  <c r="J27" i="12"/>
  <c r="D27" i="12"/>
  <c r="J26" i="12"/>
  <c r="D26" i="12"/>
  <c r="J25" i="12"/>
  <c r="D25" i="12"/>
  <c r="J24" i="12"/>
  <c r="D24" i="12"/>
  <c r="J23" i="12"/>
  <c r="D23" i="12"/>
  <c r="J22" i="12"/>
  <c r="D22" i="12"/>
  <c r="J21" i="12"/>
  <c r="D21" i="12"/>
  <c r="J20" i="12"/>
  <c r="D20" i="12"/>
  <c r="J19" i="12"/>
  <c r="D19" i="12"/>
  <c r="J18" i="12"/>
  <c r="D18" i="12"/>
  <c r="J17" i="12"/>
  <c r="D17" i="12"/>
  <c r="J16" i="12"/>
  <c r="D16" i="12"/>
  <c r="J15" i="12"/>
  <c r="D15" i="12"/>
  <c r="J14" i="12"/>
  <c r="D14" i="12"/>
  <c r="J13" i="12"/>
  <c r="D13" i="12"/>
  <c r="J12" i="12"/>
  <c r="D12" i="12"/>
  <c r="J11" i="12"/>
  <c r="D11" i="12"/>
  <c r="J10" i="12"/>
  <c r="D10" i="12"/>
  <c r="J9" i="12"/>
  <c r="J8" i="12" s="1"/>
  <c r="O8" i="12"/>
  <c r="N8" i="12"/>
  <c r="T3" i="12" s="1"/>
  <c r="M8" i="12"/>
  <c r="S3" i="12" s="1"/>
  <c r="L8" i="12"/>
  <c r="R3" i="12" s="1"/>
  <c r="I8" i="12"/>
  <c r="H8" i="12"/>
  <c r="G8" i="12"/>
  <c r="F8" i="12"/>
  <c r="D10" i="10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D19" i="10"/>
  <c r="E19" i="10"/>
  <c r="D20" i="10"/>
  <c r="E20" i="10"/>
  <c r="D21" i="10"/>
  <c r="E21" i="10"/>
  <c r="D22" i="10"/>
  <c r="E22" i="10"/>
  <c r="E9" i="10"/>
  <c r="D9" i="10"/>
  <c r="M8" i="10"/>
  <c r="L8" i="10"/>
  <c r="K8" i="10"/>
  <c r="J8" i="10"/>
  <c r="I8" i="10"/>
  <c r="H8" i="10"/>
  <c r="G8" i="10"/>
  <c r="B10" i="9"/>
  <c r="B11" i="9"/>
  <c r="B9" i="9"/>
  <c r="D8" i="9"/>
  <c r="E10" i="9" s="1"/>
  <c r="B8" i="8"/>
  <c r="B11" i="8"/>
  <c r="B10" i="8"/>
  <c r="B9" i="8"/>
  <c r="D56" i="7"/>
  <c r="J56" i="7"/>
  <c r="D57" i="7"/>
  <c r="J57" i="7"/>
  <c r="D58" i="7"/>
  <c r="J58" i="7"/>
  <c r="D59" i="7"/>
  <c r="J59" i="7"/>
  <c r="D60" i="7"/>
  <c r="J60" i="7"/>
  <c r="D61" i="7"/>
  <c r="J61" i="7"/>
  <c r="D62" i="7"/>
  <c r="J62" i="7"/>
  <c r="D63" i="7"/>
  <c r="J63" i="7"/>
  <c r="D64" i="7"/>
  <c r="J64" i="7"/>
  <c r="D65" i="7"/>
  <c r="J65" i="7"/>
  <c r="D66" i="7"/>
  <c r="J66" i="7"/>
  <c r="D67" i="7"/>
  <c r="J67" i="7"/>
  <c r="D68" i="7"/>
  <c r="J68" i="7"/>
  <c r="D69" i="7"/>
  <c r="J69" i="7"/>
  <c r="D70" i="7"/>
  <c r="J70" i="7"/>
  <c r="D71" i="7"/>
  <c r="J71" i="7"/>
  <c r="D72" i="7"/>
  <c r="J72" i="7"/>
  <c r="D73" i="7"/>
  <c r="J73" i="7"/>
  <c r="D74" i="7"/>
  <c r="J74" i="7"/>
  <c r="D75" i="7"/>
  <c r="J75" i="7"/>
  <c r="D76" i="7"/>
  <c r="J76" i="7"/>
  <c r="D77" i="7"/>
  <c r="J77" i="7"/>
  <c r="D78" i="7"/>
  <c r="J78" i="7"/>
  <c r="D79" i="7"/>
  <c r="J79" i="7"/>
  <c r="D80" i="7"/>
  <c r="J80" i="7"/>
  <c r="D81" i="7"/>
  <c r="J81" i="7"/>
  <c r="D82" i="7"/>
  <c r="J82" i="7"/>
  <c r="D83" i="7"/>
  <c r="J83" i="7"/>
  <c r="D84" i="7"/>
  <c r="J84" i="7"/>
  <c r="D85" i="7"/>
  <c r="J85" i="7"/>
  <c r="D86" i="7"/>
  <c r="J86" i="7"/>
  <c r="D87" i="7"/>
  <c r="J87" i="7"/>
  <c r="D88" i="7"/>
  <c r="J88" i="7"/>
  <c r="D89" i="7"/>
  <c r="J89" i="7"/>
  <c r="D90" i="7"/>
  <c r="J90" i="7"/>
  <c r="D91" i="7"/>
  <c r="J91" i="7"/>
  <c r="D92" i="7"/>
  <c r="J92" i="7"/>
  <c r="D93" i="7"/>
  <c r="J93" i="7"/>
  <c r="D94" i="7"/>
  <c r="J94" i="7"/>
  <c r="D95" i="7"/>
  <c r="J95" i="7"/>
  <c r="D96" i="7"/>
  <c r="J96" i="7"/>
  <c r="D97" i="7"/>
  <c r="J97" i="7"/>
  <c r="D98" i="7"/>
  <c r="J98" i="7"/>
  <c r="J55" i="7"/>
  <c r="D5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9" i="7"/>
  <c r="J8" i="7"/>
  <c r="I7" i="7"/>
  <c r="F7" i="7"/>
  <c r="Q2" i="7" s="1"/>
  <c r="G7" i="7"/>
  <c r="R2" i="7" s="1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7" i="6"/>
  <c r="J7" i="5"/>
  <c r="B9" i="19"/>
  <c r="AG35" i="19" s="1"/>
  <c r="B10" i="19"/>
  <c r="AG36" i="19" s="1"/>
  <c r="B11" i="19"/>
  <c r="AG37" i="19" s="1"/>
  <c r="B12" i="19"/>
  <c r="AG38" i="19" s="1"/>
  <c r="B13" i="19"/>
  <c r="AG39" i="19" s="1"/>
  <c r="B14" i="19"/>
  <c r="AG40" i="19" s="1"/>
  <c r="B15" i="19"/>
  <c r="AG41" i="19" s="1"/>
  <c r="B16" i="19"/>
  <c r="AG42" i="19" s="1"/>
  <c r="B17" i="19"/>
  <c r="AG43" i="19" s="1"/>
  <c r="B18" i="19"/>
  <c r="AG44" i="19" s="1"/>
  <c r="B19" i="19"/>
  <c r="AG45" i="19" s="1"/>
  <c r="B20" i="19"/>
  <c r="B8" i="19"/>
  <c r="AG34" i="19" s="1"/>
  <c r="AB7" i="19"/>
  <c r="Z7" i="19"/>
  <c r="B43" i="7" l="1"/>
  <c r="B55" i="7"/>
  <c r="B21" i="10"/>
  <c r="B20" i="10"/>
  <c r="B19" i="10"/>
  <c r="B18" i="10"/>
  <c r="B17" i="10"/>
  <c r="B16" i="10"/>
  <c r="B15" i="10"/>
  <c r="B14" i="10"/>
  <c r="B13" i="10"/>
  <c r="B12" i="10"/>
  <c r="B10" i="10"/>
  <c r="B56" i="12"/>
  <c r="B68" i="12"/>
  <c r="B72" i="12"/>
  <c r="B84" i="12"/>
  <c r="B88" i="12"/>
  <c r="B92" i="12"/>
  <c r="B96" i="12"/>
  <c r="B80" i="12"/>
  <c r="D8" i="12"/>
  <c r="E55" i="12" s="1"/>
  <c r="E28" i="2"/>
  <c r="E26" i="2"/>
  <c r="E24" i="2"/>
  <c r="E22" i="2"/>
  <c r="E20" i="2"/>
  <c r="E18" i="2"/>
  <c r="E16" i="2"/>
  <c r="E14" i="2"/>
  <c r="E11" i="2"/>
  <c r="E29" i="2"/>
  <c r="E27" i="2"/>
  <c r="E25" i="2"/>
  <c r="E23" i="2"/>
  <c r="E21" i="2"/>
  <c r="E19" i="2"/>
  <c r="E17" i="2"/>
  <c r="E15" i="2"/>
  <c r="E13" i="2"/>
  <c r="E12" i="2"/>
  <c r="E8" i="2"/>
  <c r="B22" i="10"/>
  <c r="B11" i="10"/>
  <c r="B64" i="12"/>
  <c r="S2" i="12"/>
  <c r="S6" i="12"/>
  <c r="B9" i="10"/>
  <c r="E8" i="10"/>
  <c r="D8" i="10"/>
  <c r="T6" i="12"/>
  <c r="T2" i="12"/>
  <c r="R6" i="12"/>
  <c r="R2" i="12"/>
  <c r="B60" i="12"/>
  <c r="B76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E54" i="12"/>
  <c r="K56" i="12"/>
  <c r="K57" i="12"/>
  <c r="E58" i="12"/>
  <c r="K60" i="12"/>
  <c r="K61" i="12"/>
  <c r="E62" i="12"/>
  <c r="K64" i="12"/>
  <c r="K65" i="12"/>
  <c r="E66" i="12"/>
  <c r="K68" i="12"/>
  <c r="K69" i="12"/>
  <c r="E70" i="12"/>
  <c r="K72" i="12"/>
  <c r="K73" i="12"/>
  <c r="E74" i="12"/>
  <c r="K76" i="12"/>
  <c r="K77" i="12"/>
  <c r="E78" i="12"/>
  <c r="K80" i="12"/>
  <c r="K81" i="12"/>
  <c r="E82" i="12"/>
  <c r="K84" i="12"/>
  <c r="K85" i="12"/>
  <c r="E86" i="12"/>
  <c r="K88" i="12"/>
  <c r="K89" i="12"/>
  <c r="E90" i="12"/>
  <c r="K92" i="12"/>
  <c r="K93" i="12"/>
  <c r="E94" i="12"/>
  <c r="K96" i="12"/>
  <c r="K97" i="12"/>
  <c r="E9" i="12"/>
  <c r="B11" i="12"/>
  <c r="B13" i="12"/>
  <c r="B15" i="12"/>
  <c r="B17" i="12"/>
  <c r="B19" i="12"/>
  <c r="B21" i="12"/>
  <c r="B23" i="12"/>
  <c r="B25" i="12"/>
  <c r="B27" i="12"/>
  <c r="B29" i="12"/>
  <c r="B31" i="12"/>
  <c r="B33" i="12"/>
  <c r="B35" i="12"/>
  <c r="B37" i="12"/>
  <c r="B39" i="12"/>
  <c r="B41" i="12"/>
  <c r="B43" i="12"/>
  <c r="B45" i="12"/>
  <c r="B54" i="12"/>
  <c r="K54" i="12"/>
  <c r="K55" i="12"/>
  <c r="E56" i="12"/>
  <c r="B58" i="12"/>
  <c r="K58" i="12"/>
  <c r="K59" i="12"/>
  <c r="E61" i="12"/>
  <c r="B62" i="12"/>
  <c r="K62" i="12"/>
  <c r="K63" i="12"/>
  <c r="E64" i="12"/>
  <c r="B66" i="12"/>
  <c r="K66" i="12"/>
  <c r="K67" i="12"/>
  <c r="E69" i="12"/>
  <c r="B70" i="12"/>
  <c r="K70" i="12"/>
  <c r="K71" i="12"/>
  <c r="E72" i="12"/>
  <c r="B74" i="12"/>
  <c r="K74" i="12"/>
  <c r="K75" i="12"/>
  <c r="E77" i="12"/>
  <c r="B78" i="12"/>
  <c r="K78" i="12"/>
  <c r="K79" i="12"/>
  <c r="E80" i="12"/>
  <c r="B82" i="12"/>
  <c r="K82" i="12"/>
  <c r="K83" i="12"/>
  <c r="E85" i="12"/>
  <c r="B86" i="12"/>
  <c r="K86" i="12"/>
  <c r="K87" i="12"/>
  <c r="E88" i="12"/>
  <c r="B90" i="12"/>
  <c r="K90" i="12"/>
  <c r="K91" i="12"/>
  <c r="E93" i="12"/>
  <c r="B94" i="12"/>
  <c r="K94" i="12"/>
  <c r="K95" i="12"/>
  <c r="E96" i="12"/>
  <c r="B9" i="12"/>
  <c r="B55" i="12"/>
  <c r="B57" i="12"/>
  <c r="B59" i="12"/>
  <c r="B61" i="12"/>
  <c r="B63" i="12"/>
  <c r="B65" i="12"/>
  <c r="B67" i="12"/>
  <c r="B69" i="12"/>
  <c r="B71" i="12"/>
  <c r="B73" i="12"/>
  <c r="B75" i="12"/>
  <c r="B77" i="12"/>
  <c r="B79" i="12"/>
  <c r="B81" i="12"/>
  <c r="B83" i="12"/>
  <c r="B85" i="12"/>
  <c r="B87" i="12"/>
  <c r="B89" i="12"/>
  <c r="B91" i="12"/>
  <c r="B93" i="12"/>
  <c r="B95" i="12"/>
  <c r="B97" i="12"/>
  <c r="B44" i="12"/>
  <c r="B42" i="12"/>
  <c r="B40" i="12"/>
  <c r="B38" i="12"/>
  <c r="B36" i="12"/>
  <c r="B34" i="12"/>
  <c r="B32" i="12"/>
  <c r="B30" i="12"/>
  <c r="B28" i="12"/>
  <c r="B26" i="12"/>
  <c r="B24" i="12"/>
  <c r="B22" i="12"/>
  <c r="B20" i="12"/>
  <c r="B18" i="12"/>
  <c r="B16" i="12"/>
  <c r="B14" i="12"/>
  <c r="B12" i="12"/>
  <c r="B10" i="12"/>
  <c r="E43" i="12"/>
  <c r="E39" i="12"/>
  <c r="E35" i="12"/>
  <c r="E31" i="12"/>
  <c r="E27" i="12"/>
  <c r="E23" i="12"/>
  <c r="E19" i="12"/>
  <c r="E15" i="12"/>
  <c r="E11" i="12"/>
  <c r="D7" i="8"/>
  <c r="E11" i="8" s="1"/>
  <c r="B9" i="7"/>
  <c r="B11" i="7"/>
  <c r="B13" i="7"/>
  <c r="B15" i="7"/>
  <c r="B17" i="7"/>
  <c r="B19" i="7"/>
  <c r="B21" i="7"/>
  <c r="B23" i="7"/>
  <c r="B25" i="7"/>
  <c r="B27" i="7"/>
  <c r="B29" i="7"/>
  <c r="B31" i="7"/>
  <c r="B33" i="7"/>
  <c r="B35" i="7"/>
  <c r="B37" i="7"/>
  <c r="B39" i="7"/>
  <c r="B41" i="7"/>
  <c r="B8" i="7"/>
  <c r="B10" i="7"/>
  <c r="B12" i="7"/>
  <c r="B14" i="7"/>
  <c r="B16" i="7"/>
  <c r="B18" i="7"/>
  <c r="B20" i="7"/>
  <c r="B22" i="7"/>
  <c r="B24" i="7"/>
  <c r="B26" i="7"/>
  <c r="B28" i="7"/>
  <c r="B30" i="7"/>
  <c r="B32" i="7"/>
  <c r="B34" i="7"/>
  <c r="B36" i="7"/>
  <c r="B38" i="7"/>
  <c r="B40" i="7"/>
  <c r="B42" i="7"/>
  <c r="B44" i="7"/>
  <c r="E9" i="9"/>
  <c r="E11" i="9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D7" i="7"/>
  <c r="E97" i="7" s="1"/>
  <c r="E7" i="2" l="1"/>
  <c r="E13" i="12"/>
  <c r="E17" i="12"/>
  <c r="E21" i="12"/>
  <c r="E25" i="12"/>
  <c r="E29" i="12"/>
  <c r="E33" i="12"/>
  <c r="E37" i="12"/>
  <c r="E41" i="12"/>
  <c r="E45" i="12"/>
  <c r="E97" i="12"/>
  <c r="E92" i="12"/>
  <c r="E89" i="12"/>
  <c r="E84" i="12"/>
  <c r="E81" i="12"/>
  <c r="E76" i="12"/>
  <c r="E73" i="12"/>
  <c r="E68" i="12"/>
  <c r="E65" i="12"/>
  <c r="E60" i="12"/>
  <c r="E57" i="12"/>
  <c r="E44" i="12"/>
  <c r="E42" i="12"/>
  <c r="E40" i="12"/>
  <c r="E38" i="12"/>
  <c r="E36" i="12"/>
  <c r="E34" i="12"/>
  <c r="E32" i="12"/>
  <c r="E30" i="12"/>
  <c r="E28" i="12"/>
  <c r="E26" i="12"/>
  <c r="E24" i="12"/>
  <c r="E22" i="12"/>
  <c r="E20" i="12"/>
  <c r="E18" i="12"/>
  <c r="E16" i="12"/>
  <c r="E14" i="12"/>
  <c r="E12" i="12"/>
  <c r="E10" i="12"/>
  <c r="E95" i="12"/>
  <c r="E91" i="12"/>
  <c r="E87" i="12"/>
  <c r="E83" i="12"/>
  <c r="E79" i="12"/>
  <c r="E75" i="12"/>
  <c r="E71" i="12"/>
  <c r="E67" i="12"/>
  <c r="E63" i="12"/>
  <c r="E59" i="12"/>
  <c r="N10" i="10"/>
  <c r="B8" i="10"/>
  <c r="C28" i="2"/>
  <c r="C26" i="2"/>
  <c r="C24" i="2"/>
  <c r="C22" i="2"/>
  <c r="C20" i="2"/>
  <c r="C18" i="2"/>
  <c r="C16" i="2"/>
  <c r="C14" i="2"/>
  <c r="C11" i="2"/>
  <c r="C10" i="2"/>
  <c r="C9" i="2"/>
  <c r="C15" i="2"/>
  <c r="C19" i="2"/>
  <c r="C23" i="2"/>
  <c r="C27" i="2"/>
  <c r="C12" i="2"/>
  <c r="C17" i="2"/>
  <c r="C21" i="2"/>
  <c r="C25" i="2"/>
  <c r="C29" i="2"/>
  <c r="C13" i="2"/>
  <c r="C8" i="2"/>
  <c r="E44" i="7"/>
  <c r="E20" i="7"/>
  <c r="E36" i="7"/>
  <c r="E41" i="7"/>
  <c r="E8" i="9"/>
  <c r="K8" i="12"/>
  <c r="B8" i="12"/>
  <c r="C16" i="12" s="1"/>
  <c r="E9" i="8"/>
  <c r="E8" i="8"/>
  <c r="E10" i="8"/>
  <c r="E28" i="7"/>
  <c r="E12" i="7"/>
  <c r="E33" i="7"/>
  <c r="E40" i="7"/>
  <c r="E32" i="7"/>
  <c r="E24" i="7"/>
  <c r="E16" i="7"/>
  <c r="E8" i="7"/>
  <c r="E37" i="7"/>
  <c r="E29" i="7"/>
  <c r="E42" i="7"/>
  <c r="E38" i="7"/>
  <c r="E34" i="7"/>
  <c r="E30" i="7"/>
  <c r="E26" i="7"/>
  <c r="E22" i="7"/>
  <c r="E18" i="7"/>
  <c r="E14" i="7"/>
  <c r="E10" i="7"/>
  <c r="E43" i="7"/>
  <c r="E39" i="7"/>
  <c r="E35" i="7"/>
  <c r="E31" i="7"/>
  <c r="E27" i="7"/>
  <c r="E23" i="7"/>
  <c r="E19" i="7"/>
  <c r="E15" i="7"/>
  <c r="E11" i="7"/>
  <c r="E55" i="7"/>
  <c r="E56" i="7"/>
  <c r="E58" i="7"/>
  <c r="E60" i="7"/>
  <c r="E62" i="7"/>
  <c r="E64" i="7"/>
  <c r="E66" i="7"/>
  <c r="E68" i="7"/>
  <c r="E70" i="7"/>
  <c r="E72" i="7"/>
  <c r="E74" i="7"/>
  <c r="E76" i="7"/>
  <c r="E78" i="7"/>
  <c r="E80" i="7"/>
  <c r="E82" i="7"/>
  <c r="E84" i="7"/>
  <c r="E86" i="7"/>
  <c r="E88" i="7"/>
  <c r="E90" i="7"/>
  <c r="E92" i="7"/>
  <c r="E94" i="7"/>
  <c r="E96" i="7"/>
  <c r="E98" i="7"/>
  <c r="E25" i="7"/>
  <c r="E21" i="7"/>
  <c r="E17" i="7"/>
  <c r="E13" i="7"/>
  <c r="E9" i="7"/>
  <c r="E57" i="7"/>
  <c r="E59" i="7"/>
  <c r="E61" i="7"/>
  <c r="E63" i="7"/>
  <c r="E65" i="7"/>
  <c r="E67" i="7"/>
  <c r="E69" i="7"/>
  <c r="E71" i="7"/>
  <c r="E73" i="7"/>
  <c r="E75" i="7"/>
  <c r="E77" i="7"/>
  <c r="E79" i="7"/>
  <c r="E81" i="7"/>
  <c r="E83" i="7"/>
  <c r="E85" i="7"/>
  <c r="E87" i="7"/>
  <c r="E89" i="7"/>
  <c r="E91" i="7"/>
  <c r="E93" i="7"/>
  <c r="E95" i="7"/>
  <c r="O7" i="7"/>
  <c r="I6" i="6"/>
  <c r="J20" i="6" s="1"/>
  <c r="E8" i="12" l="1"/>
  <c r="C7" i="2"/>
  <c r="C59" i="12"/>
  <c r="C67" i="12"/>
  <c r="C75" i="12"/>
  <c r="C83" i="12"/>
  <c r="C91" i="12"/>
  <c r="C44" i="12"/>
  <c r="C36" i="12"/>
  <c r="C28" i="12"/>
  <c r="C55" i="12"/>
  <c r="C63" i="12"/>
  <c r="C71" i="12"/>
  <c r="C79" i="12"/>
  <c r="C87" i="12"/>
  <c r="C95" i="12"/>
  <c r="C40" i="12"/>
  <c r="C32" i="12"/>
  <c r="C24" i="12"/>
  <c r="C9" i="12"/>
  <c r="C60" i="12"/>
  <c r="C68" i="12"/>
  <c r="C76" i="12"/>
  <c r="C84" i="12"/>
  <c r="C92" i="12"/>
  <c r="C11" i="12"/>
  <c r="C15" i="12"/>
  <c r="C19" i="12"/>
  <c r="C23" i="12"/>
  <c r="C27" i="12"/>
  <c r="C31" i="12"/>
  <c r="C35" i="12"/>
  <c r="C39" i="12"/>
  <c r="C43" i="12"/>
  <c r="C54" i="12"/>
  <c r="C62" i="12"/>
  <c r="C70" i="12"/>
  <c r="C78" i="12"/>
  <c r="C86" i="12"/>
  <c r="C94" i="12"/>
  <c r="C56" i="12"/>
  <c r="C64" i="12"/>
  <c r="C72" i="12"/>
  <c r="C80" i="12"/>
  <c r="C88" i="12"/>
  <c r="C96" i="12"/>
  <c r="C13" i="12"/>
  <c r="C17" i="12"/>
  <c r="C21" i="12"/>
  <c r="C25" i="12"/>
  <c r="C29" i="12"/>
  <c r="C33" i="12"/>
  <c r="C37" i="12"/>
  <c r="C41" i="12"/>
  <c r="C45" i="12"/>
  <c r="C58" i="12"/>
  <c r="C66" i="12"/>
  <c r="C74" i="12"/>
  <c r="C82" i="12"/>
  <c r="C90" i="12"/>
  <c r="C61" i="12"/>
  <c r="C69" i="12"/>
  <c r="C77" i="12"/>
  <c r="C85" i="12"/>
  <c r="C93" i="12"/>
  <c r="C42" i="12"/>
  <c r="C34" i="12"/>
  <c r="C26" i="12"/>
  <c r="C18" i="12"/>
  <c r="C10" i="12"/>
  <c r="C20" i="12"/>
  <c r="C12" i="12"/>
  <c r="C57" i="12"/>
  <c r="C65" i="12"/>
  <c r="C73" i="12"/>
  <c r="C81" i="12"/>
  <c r="C89" i="12"/>
  <c r="C97" i="12"/>
  <c r="C38" i="12"/>
  <c r="C30" i="12"/>
  <c r="C22" i="12"/>
  <c r="C14" i="12"/>
  <c r="E7" i="8"/>
  <c r="E7" i="7"/>
  <c r="B7" i="7"/>
  <c r="C40" i="7" s="1"/>
  <c r="J7" i="6"/>
  <c r="J9" i="6"/>
  <c r="J11" i="6"/>
  <c r="J13" i="6"/>
  <c r="J15" i="6"/>
  <c r="J17" i="6"/>
  <c r="J19" i="6"/>
  <c r="J21" i="6"/>
  <c r="J8" i="6"/>
  <c r="J10" i="6"/>
  <c r="J12" i="6"/>
  <c r="J14" i="6"/>
  <c r="J16" i="6"/>
  <c r="J18" i="6"/>
  <c r="P17" i="14"/>
  <c r="P16" i="14"/>
  <c r="P18" i="14"/>
  <c r="P19" i="14"/>
  <c r="P20" i="14"/>
  <c r="P22" i="14"/>
  <c r="P23" i="14"/>
  <c r="P24" i="14"/>
  <c r="P25" i="14"/>
  <c r="P26" i="14"/>
  <c r="P27" i="14"/>
  <c r="P28" i="14"/>
  <c r="P29" i="14"/>
  <c r="P15" i="14"/>
  <c r="E12" i="20"/>
  <c r="E8" i="20"/>
  <c r="E9" i="20"/>
  <c r="E10" i="20"/>
  <c r="E11" i="20"/>
  <c r="E7" i="20"/>
  <c r="G6" i="20"/>
  <c r="I6" i="20"/>
  <c r="N7" i="5"/>
  <c r="K26" i="5"/>
  <c r="H7" i="5"/>
  <c r="G15" i="5"/>
  <c r="D7" i="5"/>
  <c r="T3" i="5" s="1"/>
  <c r="B26" i="5"/>
  <c r="D99" i="3"/>
  <c r="D92" i="3"/>
  <c r="D85" i="3"/>
  <c r="D81" i="3"/>
  <c r="D76" i="3"/>
  <c r="D59" i="3"/>
  <c r="D31" i="3"/>
  <c r="D21" i="3"/>
  <c r="D13" i="3"/>
  <c r="F13" i="3"/>
  <c r="F21" i="3"/>
  <c r="F31" i="3"/>
  <c r="F59" i="3"/>
  <c r="F76" i="3"/>
  <c r="F81" i="3"/>
  <c r="F85" i="3"/>
  <c r="F92" i="3"/>
  <c r="F99" i="3"/>
  <c r="B27" i="3"/>
  <c r="Y9" i="3" s="1"/>
  <c r="B60" i="3"/>
  <c r="B29" i="3"/>
  <c r="Y10" i="3" s="1"/>
  <c r="H21" i="13"/>
  <c r="H20" i="13"/>
  <c r="H19" i="13"/>
  <c r="W13" i="13" s="1"/>
  <c r="H18" i="13"/>
  <c r="W12" i="13" s="1"/>
  <c r="H17" i="13"/>
  <c r="H16" i="13"/>
  <c r="W10" i="13" s="1"/>
  <c r="H15" i="13"/>
  <c r="W9" i="13" s="1"/>
  <c r="H14" i="13"/>
  <c r="H13" i="13"/>
  <c r="W7" i="13" s="1"/>
  <c r="H12" i="13"/>
  <c r="W6" i="13" s="1"/>
  <c r="H11" i="13"/>
  <c r="W5" i="13" s="1"/>
  <c r="H10" i="13"/>
  <c r="H9" i="13"/>
  <c r="N2" i="8"/>
  <c r="B32" i="3"/>
  <c r="AB2" i="3" s="1"/>
  <c r="K7" i="19"/>
  <c r="L19" i="19" s="1"/>
  <c r="I7" i="19"/>
  <c r="J19" i="19" s="1"/>
  <c r="G7" i="19"/>
  <c r="H17" i="19" s="1"/>
  <c r="E7" i="19"/>
  <c r="AH35" i="19" s="1"/>
  <c r="C7" i="19"/>
  <c r="D9" i="19" s="1"/>
  <c r="F19" i="19"/>
  <c r="L15" i="19"/>
  <c r="F15" i="19"/>
  <c r="H12" i="19"/>
  <c r="F11" i="19"/>
  <c r="W7" i="19"/>
  <c r="U7" i="19"/>
  <c r="S7" i="19"/>
  <c r="Q7" i="19"/>
  <c r="O7" i="19"/>
  <c r="M7" i="19"/>
  <c r="O91" i="3"/>
  <c r="O25" i="10"/>
  <c r="F8" i="10"/>
  <c r="N25" i="10" s="1"/>
  <c r="F8" i="9"/>
  <c r="G10" i="9" s="1"/>
  <c r="L7" i="7"/>
  <c r="Q3" i="7" s="1"/>
  <c r="Q5" i="7" s="1"/>
  <c r="M7" i="7"/>
  <c r="R3" i="7" s="1"/>
  <c r="R5" i="7" s="1"/>
  <c r="N7" i="7"/>
  <c r="S3" i="7" s="1"/>
  <c r="P2" i="18"/>
  <c r="B26" i="3"/>
  <c r="Y13" i="3" s="1"/>
  <c r="B23" i="3"/>
  <c r="G6" i="6"/>
  <c r="N30" i="6" s="1"/>
  <c r="E6" i="6"/>
  <c r="M30" i="6" s="1"/>
  <c r="D8" i="3"/>
  <c r="E96" i="3" s="1"/>
  <c r="B10" i="15"/>
  <c r="B11" i="15"/>
  <c r="B12" i="15"/>
  <c r="B13" i="15"/>
  <c r="B14" i="15"/>
  <c r="B15" i="15"/>
  <c r="B16" i="15"/>
  <c r="B17" i="15"/>
  <c r="B18" i="15"/>
  <c r="B19" i="15"/>
  <c r="B9" i="15"/>
  <c r="V10" i="18"/>
  <c r="V11" i="18"/>
  <c r="V9" i="18"/>
  <c r="W3" i="18"/>
  <c r="W4" i="18"/>
  <c r="W5" i="18"/>
  <c r="W6" i="18"/>
  <c r="W2" i="18"/>
  <c r="V3" i="18"/>
  <c r="V4" i="18"/>
  <c r="V5" i="18"/>
  <c r="V6" i="18"/>
  <c r="V2" i="18"/>
  <c r="S9" i="18"/>
  <c r="S10" i="18"/>
  <c r="S8" i="18"/>
  <c r="S4" i="18"/>
  <c r="S5" i="18"/>
  <c r="S6" i="18"/>
  <c r="S3" i="18"/>
  <c r="P15" i="18"/>
  <c r="P4" i="18"/>
  <c r="P5" i="18"/>
  <c r="P6" i="18"/>
  <c r="P7" i="18"/>
  <c r="P8" i="18"/>
  <c r="P9" i="18"/>
  <c r="P10" i="18"/>
  <c r="P11" i="18"/>
  <c r="P12" i="18"/>
  <c r="P13" i="18"/>
  <c r="P14" i="18"/>
  <c r="P3" i="18"/>
  <c r="B40" i="3"/>
  <c r="AB3" i="3" s="1"/>
  <c r="B87" i="3"/>
  <c r="D8" i="15"/>
  <c r="F18" i="15" s="1"/>
  <c r="L17" i="15" s="1"/>
  <c r="M5" i="9"/>
  <c r="M4" i="9"/>
  <c r="M3" i="9"/>
  <c r="F7" i="8"/>
  <c r="P25" i="10"/>
  <c r="D21" i="13"/>
  <c r="D9" i="13"/>
  <c r="O31" i="13" s="1"/>
  <c r="D10" i="13"/>
  <c r="O30" i="13" s="1"/>
  <c r="D11" i="13"/>
  <c r="V5" i="13" s="1"/>
  <c r="D12" i="13"/>
  <c r="D13" i="13"/>
  <c r="V7" i="13" s="1"/>
  <c r="D14" i="13"/>
  <c r="V8" i="13" s="1"/>
  <c r="D15" i="13"/>
  <c r="V9" i="13" s="1"/>
  <c r="D16" i="13"/>
  <c r="V10" i="13" s="1"/>
  <c r="D17" i="13"/>
  <c r="V11" i="13" s="1"/>
  <c r="D18" i="13"/>
  <c r="V12" i="13" s="1"/>
  <c r="D20" i="13"/>
  <c r="V14" i="13" s="1"/>
  <c r="G8" i="13"/>
  <c r="J8" i="13"/>
  <c r="K8" i="13"/>
  <c r="V15" i="13"/>
  <c r="W11" i="13"/>
  <c r="W15" i="13"/>
  <c r="X17" i="13"/>
  <c r="P30" i="13"/>
  <c r="S2" i="14"/>
  <c r="T2" i="14"/>
  <c r="K19" i="15"/>
  <c r="K18" i="15"/>
  <c r="K17" i="15"/>
  <c r="K16" i="15"/>
  <c r="K15" i="15"/>
  <c r="K14" i="15"/>
  <c r="K13" i="15"/>
  <c r="K12" i="15"/>
  <c r="K11" i="15"/>
  <c r="K10" i="15"/>
  <c r="K9" i="15"/>
  <c r="B102" i="3"/>
  <c r="B9" i="3"/>
  <c r="B10" i="3"/>
  <c r="B12" i="3"/>
  <c r="B101" i="3"/>
  <c r="B100" i="3"/>
  <c r="B98" i="3"/>
  <c r="B97" i="3"/>
  <c r="B96" i="3"/>
  <c r="B95" i="3"/>
  <c r="B94" i="3"/>
  <c r="B92" i="3" s="1"/>
  <c r="B91" i="3"/>
  <c r="B90" i="3"/>
  <c r="B89" i="3"/>
  <c r="B88" i="3"/>
  <c r="B84" i="3"/>
  <c r="B83" i="3"/>
  <c r="B82" i="3"/>
  <c r="B80" i="3"/>
  <c r="B79" i="3"/>
  <c r="B78" i="3"/>
  <c r="B77" i="3"/>
  <c r="B75" i="3"/>
  <c r="B74" i="3"/>
  <c r="B71" i="3"/>
  <c r="B70" i="3"/>
  <c r="B69" i="3"/>
  <c r="H66" i="3" s="1"/>
  <c r="B68" i="3"/>
  <c r="B67" i="3"/>
  <c r="B66" i="3"/>
  <c r="B65" i="3"/>
  <c r="B64" i="3"/>
  <c r="B63" i="3"/>
  <c r="B62" i="3"/>
  <c r="B61" i="3"/>
  <c r="B50" i="3"/>
  <c r="AB12" i="3" s="1"/>
  <c r="B44" i="3"/>
  <c r="B45" i="3"/>
  <c r="B46" i="3"/>
  <c r="B47" i="3"/>
  <c r="AB9" i="3" s="1"/>
  <c r="B48" i="3"/>
  <c r="AB10" i="3" s="1"/>
  <c r="F8" i="3"/>
  <c r="B39" i="3"/>
  <c r="B38" i="3"/>
  <c r="B37" i="3"/>
  <c r="B36" i="3"/>
  <c r="B35" i="3"/>
  <c r="B34" i="3"/>
  <c r="B30" i="3"/>
  <c r="B28" i="3"/>
  <c r="Y12" i="3" s="1"/>
  <c r="B25" i="3"/>
  <c r="B24" i="3"/>
  <c r="B22" i="3"/>
  <c r="Y8" i="3" s="1"/>
  <c r="B20" i="3"/>
  <c r="B18" i="3"/>
  <c r="Y4" i="3" s="1"/>
  <c r="B17" i="3"/>
  <c r="Y2" i="3" s="1"/>
  <c r="B16" i="3"/>
  <c r="Y5" i="3" s="1"/>
  <c r="B15" i="3"/>
  <c r="Y3" i="3" s="1"/>
  <c r="B14" i="3"/>
  <c r="AB7" i="3"/>
  <c r="Y6" i="3"/>
  <c r="G25" i="5"/>
  <c r="H18" i="6"/>
  <c r="J7" i="7"/>
  <c r="H7" i="7"/>
  <c r="S2" i="7" s="1"/>
  <c r="G11" i="8"/>
  <c r="B7" i="8"/>
  <c r="C11" i="8" s="1"/>
  <c r="G10" i="8"/>
  <c r="G9" i="8"/>
  <c r="G8" i="8"/>
  <c r="O2" i="8"/>
  <c r="O3" i="8"/>
  <c r="O4" i="8"/>
  <c r="O5" i="8"/>
  <c r="N3" i="8"/>
  <c r="L3" i="9"/>
  <c r="K3" i="9" s="1"/>
  <c r="L4" i="9"/>
  <c r="K4" i="9" s="1"/>
  <c r="L5" i="9"/>
  <c r="K5" i="9" s="1"/>
  <c r="B86" i="3"/>
  <c r="P31" i="13"/>
  <c r="W8" i="13"/>
  <c r="G13" i="5"/>
  <c r="E13" i="5"/>
  <c r="G22" i="5"/>
  <c r="E100" i="3"/>
  <c r="E78" i="3"/>
  <c r="E40" i="3"/>
  <c r="E18" i="3"/>
  <c r="E95" i="3"/>
  <c r="E65" i="3"/>
  <c r="E27" i="3"/>
  <c r="N10" i="8"/>
  <c r="E10" i="5"/>
  <c r="K8" i="5"/>
  <c r="K22" i="5"/>
  <c r="E19" i="5"/>
  <c r="E12" i="5"/>
  <c r="AB6" i="3"/>
  <c r="E35" i="3"/>
  <c r="E71" i="3"/>
  <c r="E97" i="3"/>
  <c r="E28" i="3"/>
  <c r="E64" i="3"/>
  <c r="E84" i="3"/>
  <c r="B13" i="3"/>
  <c r="F19" i="15"/>
  <c r="L18" i="15" s="1"/>
  <c r="F17" i="15"/>
  <c r="L16" i="15" s="1"/>
  <c r="F15" i="15"/>
  <c r="L14" i="15" s="1"/>
  <c r="F13" i="15"/>
  <c r="L12" i="15" s="1"/>
  <c r="F11" i="15"/>
  <c r="L10" i="15" s="1"/>
  <c r="F9" i="15"/>
  <c r="F8" i="15" s="1"/>
  <c r="K6" i="15" s="1"/>
  <c r="G9" i="9"/>
  <c r="E33" i="3"/>
  <c r="C42" i="7"/>
  <c r="C38" i="7"/>
  <c r="C34" i="7"/>
  <c r="C30" i="7"/>
  <c r="C26" i="7"/>
  <c r="C22" i="7"/>
  <c r="C18" i="7"/>
  <c r="C14" i="7"/>
  <c r="C10" i="7"/>
  <c r="L19" i="15"/>
  <c r="U2" i="14"/>
  <c r="V4" i="14"/>
  <c r="S4" i="14"/>
  <c r="T4" i="14"/>
  <c r="R4" i="14"/>
  <c r="E6" i="20"/>
  <c r="Z4" i="14"/>
  <c r="W14" i="13"/>
  <c r="J6" i="15"/>
  <c r="F14" i="15"/>
  <c r="L13" i="15" s="1"/>
  <c r="F10" i="15"/>
  <c r="L9" i="15" s="1"/>
  <c r="F16" i="15"/>
  <c r="L15" i="15" s="1"/>
  <c r="F12" i="15"/>
  <c r="L11" i="15" s="1"/>
  <c r="H8" i="6"/>
  <c r="H7" i="6"/>
  <c r="H15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V2" i="14"/>
  <c r="U4" i="14"/>
  <c r="Y4" i="14"/>
  <c r="R2" i="14"/>
  <c r="X4" i="14"/>
  <c r="AA4" i="14"/>
  <c r="K23" i="5"/>
  <c r="K17" i="5"/>
  <c r="K20" i="5"/>
  <c r="K15" i="5"/>
  <c r="K24" i="5"/>
  <c r="K14" i="5"/>
  <c r="K16" i="5"/>
  <c r="K13" i="5"/>
  <c r="T6" i="5"/>
  <c r="K12" i="5"/>
  <c r="K19" i="5"/>
  <c r="K11" i="5"/>
  <c r="K18" i="5"/>
  <c r="K9" i="5"/>
  <c r="K10" i="5"/>
  <c r="K21" i="5"/>
  <c r="K25" i="5"/>
  <c r="E16" i="5"/>
  <c r="E15" i="5"/>
  <c r="E14" i="5"/>
  <c r="E21" i="5"/>
  <c r="G24" i="5"/>
  <c r="G9" i="5"/>
  <c r="G17" i="5"/>
  <c r="G11" i="5"/>
  <c r="N4" i="8" l="1"/>
  <c r="B8" i="15"/>
  <c r="H19" i="6"/>
  <c r="H11" i="6"/>
  <c r="H16" i="6"/>
  <c r="E98" i="3"/>
  <c r="E74" i="3"/>
  <c r="E38" i="3"/>
  <c r="E16" i="3"/>
  <c r="E83" i="3"/>
  <c r="E63" i="3"/>
  <c r="E25" i="3"/>
  <c r="E20" i="3"/>
  <c r="E37" i="3"/>
  <c r="E75" i="3"/>
  <c r="E9" i="3"/>
  <c r="E29" i="3"/>
  <c r="E66" i="3"/>
  <c r="E87" i="3"/>
  <c r="H10" i="6"/>
  <c r="C12" i="7"/>
  <c r="C16" i="7"/>
  <c r="C20" i="7"/>
  <c r="C24" i="7"/>
  <c r="C28" i="7"/>
  <c r="C32" i="7"/>
  <c r="C36" i="7"/>
  <c r="C18" i="15"/>
  <c r="C12" i="15"/>
  <c r="C9" i="15"/>
  <c r="C8" i="15" s="1"/>
  <c r="C14" i="15"/>
  <c r="C19" i="15"/>
  <c r="C17" i="15"/>
  <c r="Y1" i="3"/>
  <c r="H14" i="3"/>
  <c r="H65" i="3"/>
  <c r="H64" i="3"/>
  <c r="T8" i="5"/>
  <c r="O11" i="5"/>
  <c r="O13" i="5"/>
  <c r="O15" i="5"/>
  <c r="O17" i="5"/>
  <c r="O19" i="5"/>
  <c r="O21" i="5"/>
  <c r="O10" i="5"/>
  <c r="O12" i="5"/>
  <c r="O14" i="5"/>
  <c r="O16" i="5"/>
  <c r="O18" i="5"/>
  <c r="O20" i="5"/>
  <c r="O22" i="5"/>
  <c r="O9" i="5"/>
  <c r="O7" i="5" s="1"/>
  <c r="E17" i="5"/>
  <c r="E23" i="5"/>
  <c r="E9" i="5"/>
  <c r="E24" i="5"/>
  <c r="H21" i="6"/>
  <c r="H17" i="6"/>
  <c r="H13" i="6"/>
  <c r="H9" i="6"/>
  <c r="H20" i="6"/>
  <c r="H12" i="6"/>
  <c r="E10" i="3"/>
  <c r="E102" i="3"/>
  <c r="E94" i="3"/>
  <c r="E80" i="3"/>
  <c r="E68" i="3"/>
  <c r="E60" i="3"/>
  <c r="E34" i="3"/>
  <c r="E24" i="3"/>
  <c r="E12" i="3"/>
  <c r="E86" i="3"/>
  <c r="E77" i="3"/>
  <c r="E67" i="3"/>
  <c r="E39" i="3"/>
  <c r="E30" i="3"/>
  <c r="E17" i="3"/>
  <c r="E20" i="5"/>
  <c r="E11" i="5"/>
  <c r="E22" i="5"/>
  <c r="E8" i="5"/>
  <c r="E15" i="3"/>
  <c r="E22" i="3"/>
  <c r="E32" i="3"/>
  <c r="E61" i="3"/>
  <c r="E69" i="3"/>
  <c r="E79" i="3"/>
  <c r="E101" i="3"/>
  <c r="E14" i="3"/>
  <c r="E26" i="3"/>
  <c r="E36" i="3"/>
  <c r="E62" i="3"/>
  <c r="E70" i="3"/>
  <c r="E82" i="3"/>
  <c r="E81" i="3" s="1"/>
  <c r="E18" i="5"/>
  <c r="H14" i="6"/>
  <c r="V6" i="13"/>
  <c r="N19" i="13"/>
  <c r="Y14" i="3"/>
  <c r="H23" i="3"/>
  <c r="C10" i="15"/>
  <c r="C13" i="15"/>
  <c r="C16" i="15"/>
  <c r="C11" i="15"/>
  <c r="C15" i="15"/>
  <c r="F9" i="19"/>
  <c r="G18" i="5"/>
  <c r="G10" i="5"/>
  <c r="G16" i="5"/>
  <c r="G12" i="5"/>
  <c r="G23" i="5"/>
  <c r="T4" i="5"/>
  <c r="F10" i="20"/>
  <c r="F8" i="20"/>
  <c r="F12" i="20"/>
  <c r="F7" i="20"/>
  <c r="F9" i="20"/>
  <c r="F11" i="20"/>
  <c r="H12" i="20"/>
  <c r="H10" i="20"/>
  <c r="H8" i="20"/>
  <c r="H11" i="20"/>
  <c r="H9" i="20"/>
  <c r="H7" i="20"/>
  <c r="G20" i="5"/>
  <c r="G8" i="5"/>
  <c r="G21" i="5"/>
  <c r="G19" i="5"/>
  <c r="J10" i="19"/>
  <c r="H8" i="19"/>
  <c r="H11" i="19"/>
  <c r="F13" i="19"/>
  <c r="D8" i="19"/>
  <c r="S5" i="7"/>
  <c r="E24" i="4"/>
  <c r="E26" i="4"/>
  <c r="E28" i="4"/>
  <c r="E25" i="4"/>
  <c r="E27" i="4"/>
  <c r="E29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10" i="4"/>
  <c r="G9" i="4"/>
  <c r="G13" i="4"/>
  <c r="G8" i="4"/>
  <c r="E23" i="4"/>
  <c r="E22" i="4"/>
  <c r="E21" i="4"/>
  <c r="E20" i="4"/>
  <c r="E19" i="4"/>
  <c r="E18" i="4"/>
  <c r="E17" i="4"/>
  <c r="E16" i="4"/>
  <c r="E15" i="4"/>
  <c r="E14" i="4"/>
  <c r="E12" i="4"/>
  <c r="E11" i="4"/>
  <c r="E10" i="4"/>
  <c r="E9" i="4"/>
  <c r="E13" i="4"/>
  <c r="AH40" i="19"/>
  <c r="P20" i="19"/>
  <c r="P18" i="19"/>
  <c r="P16" i="19"/>
  <c r="P14" i="19"/>
  <c r="P12" i="19"/>
  <c r="P10" i="19"/>
  <c r="P8" i="19"/>
  <c r="P19" i="19"/>
  <c r="P17" i="19"/>
  <c r="P15" i="19"/>
  <c r="P13" i="19"/>
  <c r="P11" i="19"/>
  <c r="P9" i="19"/>
  <c r="AH39" i="19"/>
  <c r="N19" i="19"/>
  <c r="N17" i="19"/>
  <c r="N15" i="19"/>
  <c r="N13" i="19"/>
  <c r="N11" i="19"/>
  <c r="N9" i="19"/>
  <c r="N20" i="19"/>
  <c r="N18" i="19"/>
  <c r="N16" i="19"/>
  <c r="N14" i="19"/>
  <c r="N12" i="19"/>
  <c r="N10" i="19"/>
  <c r="N8" i="19"/>
  <c r="J8" i="19"/>
  <c r="J9" i="19"/>
  <c r="J11" i="19"/>
  <c r="J12" i="19"/>
  <c r="J13" i="19"/>
  <c r="J15" i="19"/>
  <c r="J17" i="19"/>
  <c r="H9" i="19"/>
  <c r="H10" i="19"/>
  <c r="H13" i="19"/>
  <c r="F8" i="19"/>
  <c r="F10" i="19"/>
  <c r="F12" i="19"/>
  <c r="F14" i="19"/>
  <c r="F16" i="19"/>
  <c r="F18" i="19"/>
  <c r="B59" i="3"/>
  <c r="E90" i="3"/>
  <c r="E88" i="3"/>
  <c r="E91" i="3"/>
  <c r="E89" i="3"/>
  <c r="L8" i="19"/>
  <c r="L9" i="19"/>
  <c r="L10" i="19"/>
  <c r="L11" i="19"/>
  <c r="L12" i="19"/>
  <c r="L13" i="19"/>
  <c r="L14" i="19"/>
  <c r="L17" i="19"/>
  <c r="J14" i="19"/>
  <c r="J16" i="19"/>
  <c r="J18" i="19"/>
  <c r="F17" i="19"/>
  <c r="H8" i="13"/>
  <c r="I21" i="13" s="1"/>
  <c r="B76" i="3"/>
  <c r="G102" i="3"/>
  <c r="G100" i="3"/>
  <c r="G97" i="3"/>
  <c r="G95" i="3"/>
  <c r="G91" i="3"/>
  <c r="G89" i="3"/>
  <c r="G87" i="3"/>
  <c r="G84" i="3"/>
  <c r="G82" i="3"/>
  <c r="G80" i="3"/>
  <c r="G78" i="3"/>
  <c r="G75" i="3"/>
  <c r="G73" i="3"/>
  <c r="G71" i="3"/>
  <c r="G69" i="3"/>
  <c r="G67" i="3"/>
  <c r="G65" i="3"/>
  <c r="G63" i="3"/>
  <c r="G61" i="3"/>
  <c r="G39" i="3"/>
  <c r="G37" i="3"/>
  <c r="G35" i="3"/>
  <c r="G33" i="3"/>
  <c r="G29" i="3"/>
  <c r="G27" i="3"/>
  <c r="G25" i="3"/>
  <c r="G23" i="3"/>
  <c r="G19" i="3"/>
  <c r="G17" i="3"/>
  <c r="G15" i="3"/>
  <c r="G11" i="3"/>
  <c r="G9" i="3"/>
  <c r="G93" i="3"/>
  <c r="G101" i="3"/>
  <c r="G98" i="3"/>
  <c r="G96" i="3"/>
  <c r="G94" i="3"/>
  <c r="G90" i="3"/>
  <c r="G88" i="3"/>
  <c r="G86" i="3"/>
  <c r="G85" i="3" s="1"/>
  <c r="G83" i="3"/>
  <c r="G79" i="3"/>
  <c r="G77" i="3"/>
  <c r="G74" i="3"/>
  <c r="G72" i="3"/>
  <c r="G70" i="3"/>
  <c r="G68" i="3"/>
  <c r="G66" i="3"/>
  <c r="G64" i="3"/>
  <c r="G62" i="3"/>
  <c r="G60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B8" i="3"/>
  <c r="C66" i="3" s="1"/>
  <c r="E93" i="3"/>
  <c r="E19" i="3"/>
  <c r="E72" i="3"/>
  <c r="E73" i="3"/>
  <c r="B85" i="3"/>
  <c r="B43" i="3"/>
  <c r="B41" i="3" s="1"/>
  <c r="C45" i="3" s="1"/>
  <c r="E42" i="3"/>
  <c r="E43" i="3"/>
  <c r="E44" i="3"/>
  <c r="E49" i="3"/>
  <c r="W7" i="18"/>
  <c r="B33" i="3"/>
  <c r="AB1" i="3" s="1"/>
  <c r="AB4" i="3" s="1"/>
  <c r="E23" i="3"/>
  <c r="E11" i="3"/>
  <c r="E8" i="3" s="1"/>
  <c r="C8" i="12"/>
  <c r="L16" i="19"/>
  <c r="L18" i="19"/>
  <c r="F20" i="19"/>
  <c r="N8" i="10"/>
  <c r="K6" i="9"/>
  <c r="B8" i="9"/>
  <c r="C10" i="9" s="1"/>
  <c r="C55" i="7"/>
  <c r="C61" i="7"/>
  <c r="C67" i="7"/>
  <c r="C75" i="7"/>
  <c r="C56" i="7"/>
  <c r="C60" i="7"/>
  <c r="C64" i="7"/>
  <c r="C68" i="7"/>
  <c r="C72" i="7"/>
  <c r="C76" i="7"/>
  <c r="C80" i="7"/>
  <c r="C84" i="7"/>
  <c r="C88" i="7"/>
  <c r="C92" i="7"/>
  <c r="C96" i="7"/>
  <c r="C65" i="7"/>
  <c r="C73" i="7"/>
  <c r="C79" i="7"/>
  <c r="C83" i="7"/>
  <c r="C87" i="7"/>
  <c r="C91" i="7"/>
  <c r="C95" i="7"/>
  <c r="C57" i="7"/>
  <c r="C63" i="7"/>
  <c r="C71" i="7"/>
  <c r="C58" i="7"/>
  <c r="C62" i="7"/>
  <c r="C66" i="7"/>
  <c r="C70" i="7"/>
  <c r="C74" i="7"/>
  <c r="C78" i="7"/>
  <c r="C82" i="7"/>
  <c r="C86" i="7"/>
  <c r="C90" i="7"/>
  <c r="C94" i="7"/>
  <c r="C98" i="7"/>
  <c r="C59" i="7"/>
  <c r="C69" i="7"/>
  <c r="C77" i="7"/>
  <c r="C81" i="7"/>
  <c r="C85" i="7"/>
  <c r="C89" i="7"/>
  <c r="C93" i="7"/>
  <c r="C97" i="7"/>
  <c r="K98" i="7"/>
  <c r="K96" i="7"/>
  <c r="K94" i="7"/>
  <c r="K92" i="7"/>
  <c r="K90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97" i="7"/>
  <c r="K95" i="7"/>
  <c r="K93" i="7"/>
  <c r="K91" i="7"/>
  <c r="K89" i="7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24" i="7"/>
  <c r="K40" i="7"/>
  <c r="K15" i="7"/>
  <c r="K32" i="7"/>
  <c r="K16" i="7"/>
  <c r="K44" i="7"/>
  <c r="K36" i="7"/>
  <c r="K28" i="7"/>
  <c r="K8" i="7"/>
  <c r="K42" i="7"/>
  <c r="K38" i="7"/>
  <c r="K34" i="7"/>
  <c r="K30" i="7"/>
  <c r="K26" i="7"/>
  <c r="K20" i="7"/>
  <c r="K12" i="7"/>
  <c r="B7" i="5"/>
  <c r="C13" i="5" s="1"/>
  <c r="K22" i="7"/>
  <c r="K18" i="7"/>
  <c r="K14" i="7"/>
  <c r="K10" i="7"/>
  <c r="K43" i="7"/>
  <c r="K41" i="7"/>
  <c r="K39" i="7"/>
  <c r="K37" i="7"/>
  <c r="K35" i="7"/>
  <c r="K33" i="7"/>
  <c r="K31" i="7"/>
  <c r="K29" i="7"/>
  <c r="K27" i="7"/>
  <c r="K25" i="7"/>
  <c r="K23" i="7"/>
  <c r="K19" i="7"/>
  <c r="K11" i="7"/>
  <c r="F7" i="19"/>
  <c r="G11" i="9"/>
  <c r="G8" i="9" s="1"/>
  <c r="F6" i="6"/>
  <c r="B81" i="3"/>
  <c r="S11" i="18"/>
  <c r="E25" i="5"/>
  <c r="E26" i="5"/>
  <c r="I25" i="5"/>
  <c r="I26" i="5"/>
  <c r="G14" i="5"/>
  <c r="G26" i="5"/>
  <c r="K7" i="5"/>
  <c r="D20" i="19"/>
  <c r="AH34" i="19"/>
  <c r="J20" i="19"/>
  <c r="AH37" i="19"/>
  <c r="J7" i="19"/>
  <c r="H20" i="19"/>
  <c r="AH36" i="19"/>
  <c r="L20" i="19"/>
  <c r="AH38" i="19"/>
  <c r="H15" i="19"/>
  <c r="H19" i="19"/>
  <c r="I17" i="13"/>
  <c r="C9" i="9"/>
  <c r="G7" i="8"/>
  <c r="K17" i="7"/>
  <c r="C44" i="7"/>
  <c r="K9" i="7"/>
  <c r="J6" i="6"/>
  <c r="H6" i="6"/>
  <c r="C6" i="6"/>
  <c r="D21" i="6" s="1"/>
  <c r="V12" i="18"/>
  <c r="B99" i="3"/>
  <c r="V7" i="18"/>
  <c r="S2" i="18"/>
  <c r="E50" i="3"/>
  <c r="E47" i="3"/>
  <c r="E48" i="3"/>
  <c r="E46" i="3"/>
  <c r="E45" i="3"/>
  <c r="E31" i="3"/>
  <c r="E21" i="3"/>
  <c r="B21" i="3"/>
  <c r="X20" i="3"/>
  <c r="C98" i="3"/>
  <c r="E92" i="3"/>
  <c r="E85" i="3"/>
  <c r="E99" i="3"/>
  <c r="H14" i="19"/>
  <c r="H16" i="19"/>
  <c r="H18" i="19"/>
  <c r="B7" i="19"/>
  <c r="D10" i="19"/>
  <c r="D11" i="19"/>
  <c r="D12" i="19"/>
  <c r="D13" i="19"/>
  <c r="D14" i="19"/>
  <c r="D15" i="19"/>
  <c r="D16" i="19"/>
  <c r="D17" i="19"/>
  <c r="D18" i="19"/>
  <c r="D19" i="19"/>
  <c r="W16" i="13"/>
  <c r="F6" i="20"/>
  <c r="K13" i="7"/>
  <c r="K21" i="7"/>
  <c r="C9" i="7"/>
  <c r="C11" i="7"/>
  <c r="C13" i="7"/>
  <c r="C15" i="7"/>
  <c r="C17" i="7"/>
  <c r="C19" i="7"/>
  <c r="C21" i="7"/>
  <c r="C23" i="7"/>
  <c r="C25" i="7"/>
  <c r="C27" i="7"/>
  <c r="C29" i="7"/>
  <c r="C31" i="7"/>
  <c r="C33" i="7"/>
  <c r="C35" i="7"/>
  <c r="C37" i="7"/>
  <c r="C39" i="7"/>
  <c r="C41" i="7"/>
  <c r="C43" i="7"/>
  <c r="O30" i="6"/>
  <c r="I16" i="5"/>
  <c r="I9" i="5"/>
  <c r="I11" i="5"/>
  <c r="I19" i="5"/>
  <c r="I18" i="5"/>
  <c r="I24" i="5"/>
  <c r="I17" i="5"/>
  <c r="I10" i="5"/>
  <c r="I14" i="5"/>
  <c r="I20" i="5"/>
  <c r="I12" i="5"/>
  <c r="I8" i="5"/>
  <c r="I15" i="5"/>
  <c r="I22" i="5"/>
  <c r="I21" i="5"/>
  <c r="I13" i="5"/>
  <c r="T5" i="5"/>
  <c r="T2" i="5" s="1"/>
  <c r="I23" i="5"/>
  <c r="P16" i="18"/>
  <c r="C50" i="3"/>
  <c r="AB8" i="3"/>
  <c r="AB13" i="3" s="1"/>
  <c r="Z3" i="3"/>
  <c r="N9" i="10"/>
  <c r="C8" i="8"/>
  <c r="C9" i="8"/>
  <c r="C10" i="8"/>
  <c r="C8" i="7"/>
  <c r="E76" i="3" l="1"/>
  <c r="E13" i="3"/>
  <c r="G7" i="5"/>
  <c r="C48" i="3"/>
  <c r="C22" i="3"/>
  <c r="L7" i="19"/>
  <c r="E7" i="5"/>
  <c r="E59" i="3"/>
  <c r="G7" i="4"/>
  <c r="N7" i="19"/>
  <c r="I12" i="13"/>
  <c r="I10" i="13"/>
  <c r="I11" i="13"/>
  <c r="C18" i="5"/>
  <c r="I20" i="13"/>
  <c r="I16" i="13"/>
  <c r="I15" i="13"/>
  <c r="I13" i="13"/>
  <c r="C86" i="3"/>
  <c r="C12" i="5"/>
  <c r="C19" i="5"/>
  <c r="P7" i="19"/>
  <c r="I18" i="13"/>
  <c r="C46" i="3"/>
  <c r="C71" i="3"/>
  <c r="C33" i="3"/>
  <c r="C11" i="9"/>
  <c r="E8" i="4"/>
  <c r="E7" i="4" s="1"/>
  <c r="C11" i="4"/>
  <c r="C17" i="4"/>
  <c r="C21" i="4"/>
  <c r="C25" i="4"/>
  <c r="C29" i="4"/>
  <c r="C24" i="4"/>
  <c r="C9" i="4"/>
  <c r="C13" i="4"/>
  <c r="C15" i="4"/>
  <c r="C19" i="4"/>
  <c r="C23" i="4"/>
  <c r="C27" i="4"/>
  <c r="C12" i="4"/>
  <c r="C14" i="4"/>
  <c r="C18" i="4"/>
  <c r="C22" i="4"/>
  <c r="C26" i="4"/>
  <c r="C10" i="4"/>
  <c r="C16" i="4"/>
  <c r="C20" i="4"/>
  <c r="C28" i="4"/>
  <c r="D9" i="6"/>
  <c r="D18" i="6"/>
  <c r="D16" i="6"/>
  <c r="C70" i="3"/>
  <c r="C69" i="3"/>
  <c r="I9" i="13"/>
  <c r="I14" i="13"/>
  <c r="I19" i="13"/>
  <c r="T5" i="13"/>
  <c r="D19" i="6"/>
  <c r="D7" i="6"/>
  <c r="D8" i="6"/>
  <c r="E41" i="3"/>
  <c r="B31" i="3"/>
  <c r="G31" i="3"/>
  <c r="C96" i="3"/>
  <c r="C67" i="3"/>
  <c r="C11" i="3"/>
  <c r="C95" i="3"/>
  <c r="C12" i="3"/>
  <c r="C68" i="3"/>
  <c r="C63" i="3"/>
  <c r="C32" i="3"/>
  <c r="C82" i="3"/>
  <c r="C62" i="3"/>
  <c r="C30" i="3"/>
  <c r="C28" i="3"/>
  <c r="C9" i="3"/>
  <c r="C102" i="3"/>
  <c r="C37" i="3"/>
  <c r="C23" i="3"/>
  <c r="C77" i="3"/>
  <c r="C17" i="3"/>
  <c r="C61" i="3"/>
  <c r="C25" i="3"/>
  <c r="C36" i="3"/>
  <c r="C24" i="3"/>
  <c r="C90" i="3"/>
  <c r="C38" i="3"/>
  <c r="C94" i="3"/>
  <c r="C15" i="3"/>
  <c r="C60" i="3"/>
  <c r="C80" i="3"/>
  <c r="C10" i="3"/>
  <c r="C8" i="3" s="1"/>
  <c r="C89" i="3"/>
  <c r="C29" i="3"/>
  <c r="C101" i="3"/>
  <c r="C27" i="3"/>
  <c r="C74" i="3"/>
  <c r="C34" i="3"/>
  <c r="G8" i="3"/>
  <c r="G99" i="3"/>
  <c r="C26" i="3"/>
  <c r="C39" i="3"/>
  <c r="C78" i="3"/>
  <c r="C65" i="3"/>
  <c r="C83" i="3"/>
  <c r="C16" i="3"/>
  <c r="C14" i="3"/>
  <c r="C97" i="3"/>
  <c r="C100" i="3"/>
  <c r="C99" i="3" s="1"/>
  <c r="G13" i="3"/>
  <c r="G21" i="3"/>
  <c r="G59" i="3"/>
  <c r="G76" i="3"/>
  <c r="G92" i="3"/>
  <c r="G81" i="3"/>
  <c r="C72" i="3"/>
  <c r="C73" i="3"/>
  <c r="C19" i="3"/>
  <c r="C93" i="3"/>
  <c r="C91" i="3"/>
  <c r="C40" i="3"/>
  <c r="C31" i="3" s="1"/>
  <c r="C35" i="3"/>
  <c r="C64" i="3"/>
  <c r="C84" i="3"/>
  <c r="C87" i="3"/>
  <c r="C79" i="3"/>
  <c r="C18" i="3"/>
  <c r="C20" i="3"/>
  <c r="C88" i="3"/>
  <c r="C75" i="3"/>
  <c r="C44" i="3"/>
  <c r="C47" i="3"/>
  <c r="C49" i="3"/>
  <c r="C42" i="3"/>
  <c r="C43" i="3"/>
  <c r="C8" i="9"/>
  <c r="D12" i="6"/>
  <c r="D20" i="6"/>
  <c r="D13" i="6"/>
  <c r="D14" i="6"/>
  <c r="D10" i="6"/>
  <c r="D11" i="6"/>
  <c r="D15" i="6"/>
  <c r="D17" i="6"/>
  <c r="C16" i="10"/>
  <c r="I7" i="5"/>
  <c r="C14" i="5"/>
  <c r="C9" i="5"/>
  <c r="C26" i="5"/>
  <c r="C17" i="5"/>
  <c r="H7" i="19"/>
  <c r="D7" i="19"/>
  <c r="C7" i="8"/>
  <c r="K7" i="7"/>
  <c r="C7" i="7"/>
  <c r="AB4" i="14"/>
  <c r="AC4" i="14" s="1"/>
  <c r="C10" i="5"/>
  <c r="C22" i="5"/>
  <c r="C8" i="5"/>
  <c r="C24" i="5"/>
  <c r="C25" i="5"/>
  <c r="C21" i="5"/>
  <c r="C23" i="5"/>
  <c r="C15" i="5"/>
  <c r="C11" i="5"/>
  <c r="C16" i="5"/>
  <c r="C20" i="5"/>
  <c r="Z5" i="3"/>
  <c r="Z4" i="3"/>
  <c r="Z2" i="3"/>
  <c r="Z1" i="3"/>
  <c r="C21" i="10"/>
  <c r="C22" i="10"/>
  <c r="C13" i="10"/>
  <c r="C9" i="10"/>
  <c r="C20" i="10"/>
  <c r="C10" i="10"/>
  <c r="C11" i="10"/>
  <c r="J6" i="20"/>
  <c r="H6" i="20"/>
  <c r="I8" i="13" l="1"/>
  <c r="C8" i="4"/>
  <c r="C7" i="4" s="1"/>
  <c r="C92" i="3"/>
  <c r="C41" i="3"/>
  <c r="D6" i="6"/>
  <c r="C76" i="3"/>
  <c r="C81" i="3"/>
  <c r="C85" i="3"/>
  <c r="C59" i="3"/>
  <c r="C21" i="3"/>
  <c r="C13" i="3"/>
  <c r="C18" i="10"/>
  <c r="C19" i="10"/>
  <c r="C17" i="10"/>
  <c r="C15" i="10"/>
  <c r="C12" i="10"/>
  <c r="C14" i="10"/>
  <c r="C7" i="5"/>
  <c r="C8" i="10" l="1"/>
  <c r="C27" i="14" l="1"/>
  <c r="C25" i="14"/>
  <c r="C23" i="14"/>
  <c r="C21" i="14"/>
  <c r="C19" i="14"/>
  <c r="C17" i="14"/>
  <c r="C15" i="14"/>
  <c r="C14" i="14"/>
  <c r="C13" i="14"/>
  <c r="C12" i="14"/>
  <c r="C11" i="14"/>
  <c r="C10" i="14"/>
  <c r="C9" i="14"/>
  <c r="C16" i="14"/>
  <c r="C20" i="14"/>
  <c r="C24" i="14"/>
  <c r="C28" i="14"/>
  <c r="C29" i="14"/>
  <c r="C18" i="14"/>
  <c r="C22" i="14"/>
  <c r="C26" i="14"/>
  <c r="C30" i="14"/>
  <c r="C8" i="14" l="1"/>
  <c r="P21" i="14" l="1"/>
  <c r="I30" i="14"/>
  <c r="M29" i="14" l="1"/>
  <c r="M28" i="14"/>
  <c r="M26" i="14"/>
  <c r="M24" i="14"/>
  <c r="M22" i="14"/>
  <c r="M20" i="14"/>
  <c r="M18" i="14"/>
  <c r="M16" i="14"/>
  <c r="M13" i="14"/>
  <c r="M12" i="14"/>
  <c r="M11" i="14"/>
  <c r="M10" i="14"/>
  <c r="M30" i="14"/>
  <c r="M27" i="14"/>
  <c r="M25" i="14"/>
  <c r="M23" i="14"/>
  <c r="M21" i="14"/>
  <c r="M19" i="14"/>
  <c r="M17" i="14"/>
  <c r="M15" i="14"/>
  <c r="I29" i="14"/>
  <c r="I28" i="14"/>
  <c r="I26" i="14"/>
  <c r="I24" i="14"/>
  <c r="I22" i="14"/>
  <c r="I20" i="14"/>
  <c r="I18" i="14"/>
  <c r="I16" i="14"/>
  <c r="I12" i="14"/>
  <c r="I11" i="14"/>
  <c r="I10" i="14"/>
  <c r="I27" i="14"/>
  <c r="I25" i="14"/>
  <c r="I23" i="14"/>
  <c r="I21" i="14"/>
  <c r="I19" i="14"/>
  <c r="I17" i="14"/>
  <c r="I15" i="14"/>
  <c r="K30" i="14"/>
  <c r="K27" i="14"/>
  <c r="K25" i="14"/>
  <c r="K23" i="14"/>
  <c r="K21" i="14"/>
  <c r="K19" i="14"/>
  <c r="K17" i="14"/>
  <c r="K15" i="14"/>
  <c r="K29" i="14"/>
  <c r="K28" i="14"/>
  <c r="K26" i="14"/>
  <c r="K24" i="14"/>
  <c r="K22" i="14"/>
  <c r="K20" i="14"/>
  <c r="K18" i="14"/>
  <c r="K16" i="14"/>
  <c r="K13" i="14"/>
  <c r="K12" i="14"/>
  <c r="K11" i="14"/>
  <c r="K10" i="14"/>
  <c r="G9" i="14"/>
  <c r="G8" i="14" s="1"/>
  <c r="G14" i="14"/>
  <c r="M14" i="14" l="1"/>
  <c r="M9" i="14"/>
  <c r="K9" i="14"/>
  <c r="K8" i="14" s="1"/>
  <c r="I14" i="14"/>
  <c r="I9" i="14"/>
  <c r="I8" i="14" s="1"/>
  <c r="K14" i="14"/>
  <c r="M8" i="14" l="1"/>
  <c r="F41" i="3"/>
  <c r="G49" i="3" s="1"/>
  <c r="G42" i="3" l="1"/>
  <c r="G43" i="3"/>
  <c r="G47" i="3"/>
  <c r="G45" i="3"/>
  <c r="G48" i="3"/>
  <c r="G50" i="3"/>
  <c r="G44" i="3"/>
  <c r="G46" i="3"/>
  <c r="G41" i="3" l="1"/>
  <c r="F8" i="13" l="1"/>
  <c r="B19" i="13"/>
  <c r="D19" i="13"/>
  <c r="D8" i="13" s="1"/>
  <c r="E13" i="13" l="1"/>
  <c r="E11" i="13"/>
  <c r="E18" i="13"/>
  <c r="E14" i="13"/>
  <c r="E20" i="13"/>
  <c r="E16" i="13"/>
  <c r="E15" i="13"/>
  <c r="E10" i="13"/>
  <c r="E17" i="13"/>
  <c r="E12" i="13"/>
  <c r="T3" i="13"/>
  <c r="E21" i="13"/>
  <c r="E9" i="13"/>
  <c r="E19" i="13"/>
  <c r="V13" i="13"/>
  <c r="V16" i="13" s="1"/>
  <c r="X16" i="13" s="1"/>
  <c r="X18" i="13" s="1"/>
  <c r="B8" i="13"/>
  <c r="C17" i="13" l="1"/>
  <c r="C16" i="13"/>
  <c r="C12" i="13"/>
  <c r="C14" i="13"/>
  <c r="C20" i="13"/>
  <c r="C18" i="13"/>
  <c r="C21" i="13"/>
  <c r="C10" i="13"/>
  <c r="C15" i="13"/>
  <c r="C13" i="13"/>
  <c r="C11" i="13"/>
  <c r="C9" i="13"/>
  <c r="E8" i="13"/>
  <c r="C19" i="13"/>
  <c r="C8" i="13" l="1"/>
</calcChain>
</file>

<file path=xl/sharedStrings.xml><?xml version="1.0" encoding="utf-8"?>
<sst xmlns="http://schemas.openxmlformats.org/spreadsheetml/2006/main" count="1322" uniqueCount="669">
  <si>
    <t>POBLACION CORRECCIONAL SENTENCIADA POR VIOLENCIA DOMESTICA</t>
  </si>
  <si>
    <t>CLASIFICADA POR EDAD</t>
  </si>
  <si>
    <t>AL 30 DE JUNIO DE 2012</t>
  </si>
  <si>
    <t>TOTAL</t>
  </si>
  <si>
    <t>EDAD</t>
  </si>
  <si>
    <t>%</t>
  </si>
  <si>
    <t>MASCULINO</t>
  </si>
  <si>
    <t>FEMENINO</t>
  </si>
  <si>
    <t>16 - 19</t>
  </si>
  <si>
    <t>20 -24</t>
  </si>
  <si>
    <t>25 -29</t>
  </si>
  <si>
    <t>30 -34</t>
  </si>
  <si>
    <t>35 -39</t>
  </si>
  <si>
    <t>40 -44</t>
  </si>
  <si>
    <t>45 -49</t>
  </si>
  <si>
    <t>50 -54</t>
  </si>
  <si>
    <t>55 -59</t>
  </si>
  <si>
    <t>60 -64</t>
  </si>
  <si>
    <t>65 -69</t>
  </si>
  <si>
    <t>70 o más</t>
  </si>
  <si>
    <t>No Informa</t>
  </si>
  <si>
    <t>Gráfica 1</t>
  </si>
  <si>
    <t>CATOLICO</t>
  </si>
  <si>
    <t>CON DEPENDIENTES</t>
  </si>
  <si>
    <t>CARACTERISTICAS SOCIALES</t>
  </si>
  <si>
    <t>Gráfica 2A</t>
  </si>
  <si>
    <t>Gráfica 2B</t>
  </si>
  <si>
    <t>OTRAS</t>
  </si>
  <si>
    <t>SIN DEPENDIENTES</t>
  </si>
  <si>
    <t>PROTESTANTE</t>
  </si>
  <si>
    <t>NO INFORMA</t>
  </si>
  <si>
    <t>NINGUNA</t>
  </si>
  <si>
    <t>.</t>
  </si>
  <si>
    <t>Pág. 1 de 2</t>
  </si>
  <si>
    <t>ESPIRITUAL</t>
  </si>
  <si>
    <t>CARACTERISTICAS</t>
  </si>
  <si>
    <t>Uno</t>
  </si>
  <si>
    <t xml:space="preserve"> TOTAL</t>
  </si>
  <si>
    <t>M</t>
  </si>
  <si>
    <t>F</t>
  </si>
  <si>
    <t>Dos</t>
  </si>
  <si>
    <t>A . RAZA</t>
  </si>
  <si>
    <t>SOLTERO</t>
  </si>
  <si>
    <t>Tres</t>
  </si>
  <si>
    <t>1- BLANCOS</t>
  </si>
  <si>
    <t>VIUDO</t>
  </si>
  <si>
    <t>Cuatro</t>
  </si>
  <si>
    <t>2- NEGRO</t>
  </si>
  <si>
    <t>CONCUBINATO</t>
  </si>
  <si>
    <t>Cinco</t>
  </si>
  <si>
    <t>3. ORIENTAL</t>
  </si>
  <si>
    <t>4-NO INFORMA</t>
  </si>
  <si>
    <t>DIVORCIADO</t>
  </si>
  <si>
    <t>Más de seis</t>
  </si>
  <si>
    <t>B.RELIGION QUE PRACTICA</t>
  </si>
  <si>
    <t>MATRIMONIO CONSENSUAL</t>
  </si>
  <si>
    <t>1-CATOLICOS</t>
  </si>
  <si>
    <t>CASADO</t>
  </si>
  <si>
    <t>2-PROTESTANTES</t>
  </si>
  <si>
    <t>3-ESPIRITUALES</t>
  </si>
  <si>
    <t>4-MUSULMAN</t>
  </si>
  <si>
    <t>5-OTRAS</t>
  </si>
  <si>
    <t>6=NINGUNA</t>
  </si>
  <si>
    <t>7-NO INFORMA</t>
  </si>
  <si>
    <t>Gráfica 2C</t>
  </si>
  <si>
    <t>Gráfica 2D</t>
  </si>
  <si>
    <t>C.ESTADO CIVIL</t>
  </si>
  <si>
    <t>1-SOLTERO</t>
  </si>
  <si>
    <t>2-CASADOS</t>
  </si>
  <si>
    <t xml:space="preserve">    a.  Separados</t>
  </si>
  <si>
    <t xml:space="preserve">    b.  Viviendo con el conyuge</t>
  </si>
  <si>
    <t>3-MATRIMONIO CONSENSUAL</t>
  </si>
  <si>
    <t>4-VIUDOS</t>
  </si>
  <si>
    <t>5-DIVORCIADOS</t>
  </si>
  <si>
    <t>6-CONCUBINATO</t>
  </si>
  <si>
    <t>D. DEPENDIENTES</t>
  </si>
  <si>
    <t>1-SIN DEPENDIENTES</t>
  </si>
  <si>
    <t>2-CON DEPENDIENTES</t>
  </si>
  <si>
    <t xml:space="preserve">       a.  Con uno</t>
  </si>
  <si>
    <t xml:space="preserve">       b.  Con dos</t>
  </si>
  <si>
    <t xml:space="preserve">       c.  Con tres</t>
  </si>
  <si>
    <t xml:space="preserve">       d.  Con cuatro</t>
  </si>
  <si>
    <t xml:space="preserve">       e.  Con cinco</t>
  </si>
  <si>
    <t xml:space="preserve">       f.  Con más de cinco</t>
  </si>
  <si>
    <t>3-NO INFORMA</t>
  </si>
  <si>
    <t>E.NUMERO DE HIJOS</t>
  </si>
  <si>
    <t>1. Sin Hijos</t>
  </si>
  <si>
    <t>2. Con Hijos</t>
  </si>
  <si>
    <t xml:space="preserve">     a.  Uno</t>
  </si>
  <si>
    <t xml:space="preserve">     b.  Dos</t>
  </si>
  <si>
    <t xml:space="preserve">     c.  Tres</t>
  </si>
  <si>
    <t xml:space="preserve">     d.  Cuatro</t>
  </si>
  <si>
    <t xml:space="preserve">     e.  Cinco</t>
  </si>
  <si>
    <t xml:space="preserve">     f.  Más de cinco</t>
  </si>
  <si>
    <t>3. No Informa</t>
  </si>
  <si>
    <t>( continúa )</t>
  </si>
  <si>
    <t xml:space="preserve">  </t>
  </si>
  <si>
    <t>Pág. 2 de 2</t>
  </si>
  <si>
    <t>F.INGRESO ANUAL CONFINADO</t>
  </si>
  <si>
    <t>NINGUNO</t>
  </si>
  <si>
    <t>HASTA $100.</t>
  </si>
  <si>
    <t>$101 A $300</t>
  </si>
  <si>
    <t>$301 A $500</t>
  </si>
  <si>
    <t>$501 A $1,000</t>
  </si>
  <si>
    <t>$1,001 A $3,000</t>
  </si>
  <si>
    <t>$3,001 A $5,000</t>
  </si>
  <si>
    <t>$5,001 A $7,000</t>
  </si>
  <si>
    <t>$7,001 A $10,000</t>
  </si>
  <si>
    <t>$10,001 A $13,000</t>
  </si>
  <si>
    <t>$13,001 A $16,000</t>
  </si>
  <si>
    <t>$16,001 A $20,000</t>
  </si>
  <si>
    <t>$20,001 A $25,000</t>
  </si>
  <si>
    <t>$25,001 A $30,000</t>
  </si>
  <si>
    <t>MAS DE $30,000.</t>
  </si>
  <si>
    <t>NO INF.</t>
  </si>
  <si>
    <t>G- VETERANO</t>
  </si>
  <si>
    <t>1-Con Pensión</t>
  </si>
  <si>
    <t>2-Sin Pensión</t>
  </si>
  <si>
    <t>3-No</t>
  </si>
  <si>
    <t>4-No informa</t>
  </si>
  <si>
    <t>H- SEGURO SOCIAL</t>
  </si>
  <si>
    <t>1-Reciben  Pensión</t>
  </si>
  <si>
    <t>2-No</t>
  </si>
  <si>
    <t>3-No informa</t>
  </si>
  <si>
    <t>I- SALUD</t>
  </si>
  <si>
    <t xml:space="preserve"> Alcoholismo           </t>
  </si>
  <si>
    <t>1.   Usuario</t>
  </si>
  <si>
    <t>2.   Abusador</t>
  </si>
  <si>
    <t>3.   Dependiente</t>
  </si>
  <si>
    <t>4.   No</t>
  </si>
  <si>
    <t>5.   No informa</t>
  </si>
  <si>
    <t>J- ADICCION A DROGAS</t>
  </si>
  <si>
    <t>Adicción</t>
  </si>
  <si>
    <t>1.  Usuario</t>
  </si>
  <si>
    <t>2.  Abusador</t>
  </si>
  <si>
    <t>3.  Dependiente</t>
  </si>
  <si>
    <t>4.  No</t>
  </si>
  <si>
    <t>5.  No informa</t>
  </si>
  <si>
    <t>K- CONDICION MENTAL</t>
  </si>
  <si>
    <t>1.  SI</t>
  </si>
  <si>
    <t>2.  No</t>
  </si>
  <si>
    <t>3.  No informa</t>
  </si>
  <si>
    <t>Gráfica 2E</t>
  </si>
  <si>
    <t>Gráfica 2F</t>
  </si>
  <si>
    <t>ingreso anual</t>
  </si>
  <si>
    <t>VETERANO</t>
  </si>
  <si>
    <t>Alcoholismo</t>
  </si>
  <si>
    <t>Adicción a drogas</t>
  </si>
  <si>
    <t>Ninguno</t>
  </si>
  <si>
    <t xml:space="preserve">Usuario </t>
  </si>
  <si>
    <t>Hasta $100</t>
  </si>
  <si>
    <t>Con Pensión</t>
  </si>
  <si>
    <t>Abusador</t>
  </si>
  <si>
    <t>$101 a $300</t>
  </si>
  <si>
    <t>Sin Pensión</t>
  </si>
  <si>
    <t>Dependiente</t>
  </si>
  <si>
    <t>$301 a $500</t>
  </si>
  <si>
    <t>No</t>
  </si>
  <si>
    <t>$501 a $1,000</t>
  </si>
  <si>
    <t>No informa</t>
  </si>
  <si>
    <t>$1,001 a $3,000</t>
  </si>
  <si>
    <t>Seguro Social</t>
  </si>
  <si>
    <t>$3,001 a $5,000</t>
  </si>
  <si>
    <t>Recibe Pensión</t>
  </si>
  <si>
    <t>Condición mental</t>
  </si>
  <si>
    <t>$5.001 a $7,000</t>
  </si>
  <si>
    <t>Sí</t>
  </si>
  <si>
    <t>$7,001 a $10,000</t>
  </si>
  <si>
    <t>$10,001 a $13,000</t>
  </si>
  <si>
    <t>$13.001 a $16,000</t>
  </si>
  <si>
    <t>$16,001 a $20,000</t>
  </si>
  <si>
    <t>Más de $20,000</t>
  </si>
  <si>
    <t>Gráfica 2G</t>
  </si>
  <si>
    <t>Gráfica 2H</t>
  </si>
  <si>
    <t>Gráfica 2-I</t>
  </si>
  <si>
    <t>EDAD Y ALFABETISMO</t>
  </si>
  <si>
    <t>SABE LEER Y ESCRIBIR</t>
  </si>
  <si>
    <t>NO SABE LEER Y ESCRIBIR</t>
  </si>
  <si>
    <t>edad</t>
  </si>
  <si>
    <t>leer esc</t>
  </si>
  <si>
    <t>no leer esc</t>
  </si>
  <si>
    <t>ni</t>
  </si>
  <si>
    <t>total</t>
  </si>
  <si>
    <t>SI</t>
  </si>
  <si>
    <t>NO</t>
  </si>
  <si>
    <t>N/I</t>
  </si>
  <si>
    <t xml:space="preserve"> </t>
  </si>
  <si>
    <t>Gráfica 11</t>
  </si>
  <si>
    <t>GRADO ESCOLAR Y TIPO DELITO</t>
  </si>
  <si>
    <t>Incumplimiento de Ordenes de Protección</t>
  </si>
  <si>
    <t>Maltrato</t>
  </si>
  <si>
    <t>Total</t>
  </si>
  <si>
    <t>Art. 2.1 - Incumplimiento Ordenes de Protección</t>
  </si>
  <si>
    <t>Art. 3.1 Maltrato</t>
  </si>
  <si>
    <t>Art. 3.2 Maltrato Agravado</t>
  </si>
  <si>
    <t>Art. 3.3 Maltrato Mediante Amenaza</t>
  </si>
  <si>
    <t>Art. 3.4Maltrato mediante Restricción de la Libertad</t>
  </si>
  <si>
    <t>Art. 3.5 - Agresión Sexual Conyugal</t>
  </si>
  <si>
    <t>Maltrato Agravado</t>
  </si>
  <si>
    <t>GRADO ESCOLAR</t>
  </si>
  <si>
    <t>Maltrato Mediante Amenaza</t>
  </si>
  <si>
    <t>CONTRA LA VIDA</t>
  </si>
  <si>
    <t>CONTRA LA INTEGRIDAD</t>
  </si>
  <si>
    <t>CONTRA LA PROPIEDAD</t>
  </si>
  <si>
    <t>OTROS</t>
  </si>
  <si>
    <t>Maltrato mediante Restricción de la Libertad</t>
  </si>
  <si>
    <t>Agresión Sexual Conyugal</t>
  </si>
  <si>
    <t>1ro</t>
  </si>
  <si>
    <t>2do</t>
  </si>
  <si>
    <t>Art 2.8</t>
  </si>
  <si>
    <t>Art 3.1</t>
  </si>
  <si>
    <t>Art 3.2</t>
  </si>
  <si>
    <t>Art 3.3</t>
  </si>
  <si>
    <t>Art 3.4</t>
  </si>
  <si>
    <t>Art 3.5</t>
  </si>
  <si>
    <t>3ro</t>
  </si>
  <si>
    <t>4to</t>
  </si>
  <si>
    <t>5to</t>
  </si>
  <si>
    <t>6to</t>
  </si>
  <si>
    <t>7mo</t>
  </si>
  <si>
    <t>8vo</t>
  </si>
  <si>
    <t>9no</t>
  </si>
  <si>
    <t>10mo</t>
  </si>
  <si>
    <t>11mo</t>
  </si>
  <si>
    <t>12mo</t>
  </si>
  <si>
    <t>13vo</t>
  </si>
  <si>
    <t>14vo</t>
  </si>
  <si>
    <t>15vo</t>
  </si>
  <si>
    <t>16 o Más</t>
  </si>
  <si>
    <t>Vocacional</t>
  </si>
  <si>
    <t>Gráfica 12</t>
  </si>
  <si>
    <t>GRUPO OCUPACIONAL</t>
  </si>
  <si>
    <t xml:space="preserve">EMPLEADO </t>
  </si>
  <si>
    <t>DESEMPLEADO</t>
  </si>
  <si>
    <t>I.</t>
  </si>
  <si>
    <t>PROFESIONALES</t>
  </si>
  <si>
    <t>I.PROFESIONALES</t>
  </si>
  <si>
    <t>II.</t>
  </si>
  <si>
    <t>AGRICULTOR Y ADMINISTRADOR DE FINCA</t>
  </si>
  <si>
    <t>II.AGRICULTOR Y ADMINISTRADOR DE FINCA</t>
  </si>
  <si>
    <t>III.</t>
  </si>
  <si>
    <t>PROPIETARIO, ADMINISTRADORES Y OFICIALES (EXEPTO FINCAS)</t>
  </si>
  <si>
    <t>III. PROPIETARIO, ADMINISTRADORES Y OFICIALES (excepto fincas)</t>
  </si>
  <si>
    <t>IV.</t>
  </si>
  <si>
    <t>OFICINISTA, VENDEDORES Y TRABAJOS ANALOGOS</t>
  </si>
  <si>
    <t>IV. OFICINISTA, VENDEDORES Y TRABAJOS ANALOGOS</t>
  </si>
  <si>
    <t>V.</t>
  </si>
  <si>
    <t xml:space="preserve"> ARTESANOS, CAPATACES, TRABAJOS ANALOGOS</t>
  </si>
  <si>
    <t>V. ARTESANOS, CAPATACES, TRABAJOS   ANALOGOS</t>
  </si>
  <si>
    <t>VI.</t>
  </si>
  <si>
    <t>OPERARIOS Y TRABAJOS ANALOGOS</t>
  </si>
  <si>
    <t>VI. OPERARIOS Y TRABAJOS ANALOGOS</t>
  </si>
  <si>
    <t>VII.</t>
  </si>
  <si>
    <t>TRABAJADORES EN SERVICIOS DOMESTICOS</t>
  </si>
  <si>
    <t>VIII.</t>
  </si>
  <si>
    <t>TRAB. EN SERVICIOS EXCEPTO DOMESTICOS</t>
  </si>
  <si>
    <t>VIII.TRABAJADORES  EN SERVICIOS EXCEPTO DOMESTICOS</t>
  </si>
  <si>
    <t>IX.</t>
  </si>
  <si>
    <t>OBREROS Y MAYORDOMOS DE FINCAS</t>
  </si>
  <si>
    <t>IX. OBREROS Y MAYORDOMOS DE FINCAS</t>
  </si>
  <si>
    <t>X.</t>
  </si>
  <si>
    <t>OBREROS EXCEPTO DE FINCAS</t>
  </si>
  <si>
    <t>X.OBREROS EXCEPTO DE FINCAS</t>
  </si>
  <si>
    <t>XI.</t>
  </si>
  <si>
    <t>ESTUDIANTES</t>
  </si>
  <si>
    <t>XI.ESTUDIANTES</t>
  </si>
  <si>
    <t>XII.</t>
  </si>
  <si>
    <t>INCAPACITADOS</t>
  </si>
  <si>
    <t>XII.INCAPACITADOS</t>
  </si>
  <si>
    <t>XIII.</t>
  </si>
  <si>
    <t>XIII. NINGUNA</t>
  </si>
  <si>
    <t>XIV.</t>
  </si>
  <si>
    <t>OTRAS NO ESPECIFICADAS</t>
  </si>
  <si>
    <t>XIV. OTRAS NO ESPECIFICADAS</t>
  </si>
  <si>
    <t>XV.</t>
  </si>
  <si>
    <t>Gráfica 13</t>
  </si>
  <si>
    <t>U</t>
  </si>
  <si>
    <t>R</t>
  </si>
  <si>
    <t>MUNICIPIO DE RESIDENCIA</t>
  </si>
  <si>
    <t>MASCULINA</t>
  </si>
  <si>
    <t>AL 30 DE JULIO DE 2012</t>
  </si>
  <si>
    <t>FEMENINA</t>
  </si>
  <si>
    <t>GRAN TOTAL</t>
  </si>
  <si>
    <t>MASC.</t>
  </si>
  <si>
    <t>FEM.</t>
  </si>
  <si>
    <t>MUNICIPIOS</t>
  </si>
  <si>
    <t>m</t>
  </si>
  <si>
    <t>u</t>
  </si>
  <si>
    <t>r</t>
  </si>
  <si>
    <t>gran total</t>
  </si>
  <si>
    <t>ADJUNTAS</t>
  </si>
  <si>
    <t>1. ADJUNTAS</t>
  </si>
  <si>
    <t>AGUADA</t>
  </si>
  <si>
    <t>2. AGUADA</t>
  </si>
  <si>
    <t>AGUADILLA</t>
  </si>
  <si>
    <t>3. AGUADILLA</t>
  </si>
  <si>
    <t>AGUAS BUENAS</t>
  </si>
  <si>
    <t>4.AGUAS BUENAS</t>
  </si>
  <si>
    <t>AIBONITO</t>
  </si>
  <si>
    <t>5. AIBONITO</t>
  </si>
  <si>
    <t>AÑASCO</t>
  </si>
  <si>
    <t>6. AÑASCO</t>
  </si>
  <si>
    <t>ARECIBO</t>
  </si>
  <si>
    <t>7. ARECIBO</t>
  </si>
  <si>
    <t>ARROYO</t>
  </si>
  <si>
    <t>8.ARROYO</t>
  </si>
  <si>
    <t>BARCELONETA</t>
  </si>
  <si>
    <t>BARRANQUITAS</t>
  </si>
  <si>
    <t>10. BARRANQUITAS</t>
  </si>
  <si>
    <t>BAYAMON</t>
  </si>
  <si>
    <t>11. BAYAMON</t>
  </si>
  <si>
    <t>CABO ROJO</t>
  </si>
  <si>
    <t>12. CABO ROJO</t>
  </si>
  <si>
    <t>CAGUAS</t>
  </si>
  <si>
    <t>13. CAGUAS</t>
  </si>
  <si>
    <t>CAMUY</t>
  </si>
  <si>
    <t>14.CAMUY</t>
  </si>
  <si>
    <t>CANOVANAS</t>
  </si>
  <si>
    <t>CAROLINA</t>
  </si>
  <si>
    <t>16. CAROLINA</t>
  </si>
  <si>
    <t>CATAÑO</t>
  </si>
  <si>
    <t>17. CATAÑO</t>
  </si>
  <si>
    <t>CAYEY</t>
  </si>
  <si>
    <t>18. CAYEY</t>
  </si>
  <si>
    <t>CEIBA</t>
  </si>
  <si>
    <t>CIALES</t>
  </si>
  <si>
    <t>20.CIALES</t>
  </si>
  <si>
    <t>CIDRA</t>
  </si>
  <si>
    <t>21. CIDRA</t>
  </si>
  <si>
    <t>COAMO</t>
  </si>
  <si>
    <t>22. COAMO</t>
  </si>
  <si>
    <t>COMERIO</t>
  </si>
  <si>
    <t>23. COMERIO</t>
  </si>
  <si>
    <t>COROZAL</t>
  </si>
  <si>
    <t>24. COROZAL</t>
  </si>
  <si>
    <t>CULEBRA</t>
  </si>
  <si>
    <t>25.CULEBRA</t>
  </si>
  <si>
    <t>DORADO</t>
  </si>
  <si>
    <t>26. DORADO</t>
  </si>
  <si>
    <t>FAJARDO</t>
  </si>
  <si>
    <t>27. FAJARDO</t>
  </si>
  <si>
    <t>FLORIDA</t>
  </si>
  <si>
    <t>28. FLORIDA</t>
  </si>
  <si>
    <t>GUANICA</t>
  </si>
  <si>
    <t>29. GUANICA</t>
  </si>
  <si>
    <t>GUAYAMA</t>
  </si>
  <si>
    <t>30.  GUAYAMA</t>
  </si>
  <si>
    <t>GUAYANILLA</t>
  </si>
  <si>
    <t>31.GUAYANILLA</t>
  </si>
  <si>
    <t>GUAYNABO</t>
  </si>
  <si>
    <t>32. GUAYNABO</t>
  </si>
  <si>
    <t>GURABO</t>
  </si>
  <si>
    <t>HATILLO</t>
  </si>
  <si>
    <t>34. HATILLO</t>
  </si>
  <si>
    <t>HORMIGUEROS</t>
  </si>
  <si>
    <t>35. HORMIGUEROS</t>
  </si>
  <si>
    <t>HUMACAO</t>
  </si>
  <si>
    <t>36. HUMACAO</t>
  </si>
  <si>
    <t>ISABELA</t>
  </si>
  <si>
    <t>37. ISABELA</t>
  </si>
  <si>
    <t>JAYUYA</t>
  </si>
  <si>
    <t>38. JAYUYA</t>
  </si>
  <si>
    <t>JUANA DIAZ</t>
  </si>
  <si>
    <t>39. JUANA DIAZ</t>
  </si>
  <si>
    <t>JUNCOS</t>
  </si>
  <si>
    <t>LAJAS</t>
  </si>
  <si>
    <t>41.LAJAS</t>
  </si>
  <si>
    <t>LARES</t>
  </si>
  <si>
    <t>42.LARES</t>
  </si>
  <si>
    <t>LAS MARIAS</t>
  </si>
  <si>
    <t>43. LAS MARIAS</t>
  </si>
  <si>
    <t>LAS PIEDRAS</t>
  </si>
  <si>
    <t>44. LAS PIEDRAS</t>
  </si>
  <si>
    <t>LOIZA</t>
  </si>
  <si>
    <t>45.LOIZA</t>
  </si>
  <si>
    <t>LUQUILLO</t>
  </si>
  <si>
    <t>46.LUQUILLO</t>
  </si>
  <si>
    <t>MANATI</t>
  </si>
  <si>
    <t>47. MANATI</t>
  </si>
  <si>
    <t>MARICAO</t>
  </si>
  <si>
    <t>48. MARICAO</t>
  </si>
  <si>
    <t>MAUNABO</t>
  </si>
  <si>
    <t>49. MAUNABO</t>
  </si>
  <si>
    <t>MAYAGUEZ</t>
  </si>
  <si>
    <t>50. MAYAGUEZ</t>
  </si>
  <si>
    <t>MOCA</t>
  </si>
  <si>
    <t>51. MOCA</t>
  </si>
  <si>
    <t>MOROVIS</t>
  </si>
  <si>
    <t>52. MOROVIS</t>
  </si>
  <si>
    <t>NAGUABO</t>
  </si>
  <si>
    <t>53. NAGUABO</t>
  </si>
  <si>
    <t>NARANJITO</t>
  </si>
  <si>
    <t>54. NARANJITO</t>
  </si>
  <si>
    <t>OROCOVIS</t>
  </si>
  <si>
    <t>55. OROCOVIS</t>
  </si>
  <si>
    <t>PATILLAS</t>
  </si>
  <si>
    <t>56. PATILLAS</t>
  </si>
  <si>
    <t>PEÑUELAS</t>
  </si>
  <si>
    <t>57. PEÑUELAS</t>
  </si>
  <si>
    <t>PONCE</t>
  </si>
  <si>
    <t>58. PONCE</t>
  </si>
  <si>
    <t>QUEBRADILLAS</t>
  </si>
  <si>
    <t>59. QUEBRADILLAS</t>
  </si>
  <si>
    <t>RINCON</t>
  </si>
  <si>
    <t>RIO GRANDE</t>
  </si>
  <si>
    <t>61. RIO GRANDE</t>
  </si>
  <si>
    <t>SABANA GRANDE</t>
  </si>
  <si>
    <t>62. SABANA GRANDE</t>
  </si>
  <si>
    <t>SALINAS</t>
  </si>
  <si>
    <t>63. SALINAS</t>
  </si>
  <si>
    <t>SAN GERMAN</t>
  </si>
  <si>
    <t>64. SAN GERMAN</t>
  </si>
  <si>
    <t xml:space="preserve">SAN JUAN </t>
  </si>
  <si>
    <t xml:space="preserve">65. SAN JUAN </t>
  </si>
  <si>
    <t>SAN LORENZO</t>
  </si>
  <si>
    <t>66. SAN LORENZO</t>
  </si>
  <si>
    <t>SAN SEBASTIAN</t>
  </si>
  <si>
    <t>67. SAN SEBASTIAN</t>
  </si>
  <si>
    <t>SANTA ISABEL</t>
  </si>
  <si>
    <t>68. SANTA ISABEL</t>
  </si>
  <si>
    <t>TOA ALTA</t>
  </si>
  <si>
    <t>69. TOA ALTA</t>
  </si>
  <si>
    <t>TOA BAJA</t>
  </si>
  <si>
    <t>70.TOA BAJA</t>
  </si>
  <si>
    <t>TRUJILLO ALTO</t>
  </si>
  <si>
    <t>71. TRUJILLO ALTO</t>
  </si>
  <si>
    <t>UTUADO</t>
  </si>
  <si>
    <t>72. UTUADO</t>
  </si>
  <si>
    <t>VEGA ALTA</t>
  </si>
  <si>
    <t>73. VEGA ALTA</t>
  </si>
  <si>
    <t>VEGA BAJA</t>
  </si>
  <si>
    <t>74. VEGA BAJA</t>
  </si>
  <si>
    <t>VIEQUES</t>
  </si>
  <si>
    <t>75. VIEQUES</t>
  </si>
  <si>
    <t>VILLALBA</t>
  </si>
  <si>
    <t>76. VILLALBA</t>
  </si>
  <si>
    <t>YABUCOA</t>
  </si>
  <si>
    <t>77. YABUCOA</t>
  </si>
  <si>
    <t>YAUCO</t>
  </si>
  <si>
    <t>78.YAUCO</t>
  </si>
  <si>
    <t>ESTADOS UNIDOS</t>
  </si>
  <si>
    <t>80. ESTADOS UNIDOS</t>
  </si>
  <si>
    <t>DEAMBULANTE</t>
  </si>
  <si>
    <t xml:space="preserve">500. NO INFORMA </t>
  </si>
  <si>
    <t>Masc.= Masculino     Fem.= Femenino     M= Metropolitano     U= Urbano     R= Rural</t>
  </si>
  <si>
    <t>Gráfica 14</t>
  </si>
  <si>
    <t xml:space="preserve">FEMENINO </t>
  </si>
  <si>
    <t>LUGAR DE PROCEDENCIA</t>
  </si>
  <si>
    <t>BARRIO</t>
  </si>
  <si>
    <t>RESIDENCIAL PUBLICO</t>
  </si>
  <si>
    <t>PROCEDENCIA</t>
  </si>
  <si>
    <t>f</t>
  </si>
  <si>
    <t>t</t>
  </si>
  <si>
    <t>URBANIZACION</t>
  </si>
  <si>
    <t>Gráfica 15</t>
  </si>
  <si>
    <t>PRIMEROS OFENSORES Y REINCIDENTES</t>
  </si>
  <si>
    <t>PRIMEROS OFENSORES</t>
  </si>
  <si>
    <t>REINCIDENTES</t>
  </si>
  <si>
    <t>CLASIFICACION</t>
  </si>
  <si>
    <t>Gráfica 16</t>
  </si>
  <si>
    <t>VECES DE REINCIDENCIA</t>
  </si>
  <si>
    <t>ANTECEDENTES</t>
  </si>
  <si>
    <t>VECES</t>
  </si>
  <si>
    <t>GRAVES</t>
  </si>
  <si>
    <t>MENOS GRAVES</t>
  </si>
  <si>
    <t>AMBOS</t>
  </si>
  <si>
    <t>1RA</t>
  </si>
  <si>
    <t>1ra</t>
  </si>
  <si>
    <t>2DA</t>
  </si>
  <si>
    <t>2da</t>
  </si>
  <si>
    <t>3RA</t>
  </si>
  <si>
    <t>3ra</t>
  </si>
  <si>
    <t>4TA</t>
  </si>
  <si>
    <t>4ta</t>
  </si>
  <si>
    <t>5TA</t>
  </si>
  <si>
    <t>5ta</t>
  </si>
  <si>
    <t>6TA</t>
  </si>
  <si>
    <t>6ta</t>
  </si>
  <si>
    <t>7MA</t>
  </si>
  <si>
    <t>7ma</t>
  </si>
  <si>
    <t>8va</t>
  </si>
  <si>
    <t>9na</t>
  </si>
  <si>
    <t>10ma</t>
  </si>
  <si>
    <t>11ma</t>
  </si>
  <si>
    <t>12ma</t>
  </si>
  <si>
    <t>Más 12</t>
  </si>
  <si>
    <t>No inf.</t>
  </si>
  <si>
    <t>Gráfica 17</t>
  </si>
  <si>
    <t>G</t>
  </si>
  <si>
    <t>MG</t>
  </si>
  <si>
    <t>NI</t>
  </si>
  <si>
    <t>TIPO Y CLASIFICACION DE DELITO</t>
  </si>
  <si>
    <t>CLASIFICACION DE LOS DELITOS</t>
  </si>
  <si>
    <t>ARTICULO</t>
  </si>
  <si>
    <t>GRADO DELITO</t>
  </si>
  <si>
    <t>MENOS GRAVE</t>
  </si>
  <si>
    <t>Violencia Doméstica</t>
  </si>
  <si>
    <t>Art. 2.8 - Incumplimiento de Ordenes de Protección</t>
  </si>
  <si>
    <t>Art. 3.1 - Maltrato</t>
  </si>
  <si>
    <t>Art. 3.2 - Maltrato Agravado</t>
  </si>
  <si>
    <t>Art. 3.3 - Maltrato Mediante Amenaza</t>
  </si>
  <si>
    <t>Art. 3.4 - Maltrato mediante Restricción de la Libertad</t>
  </si>
  <si>
    <t>Gráfica 10</t>
  </si>
  <si>
    <t>MUNICIPIO DE LOS HECHOS</t>
  </si>
  <si>
    <t>G TOTAL</t>
  </si>
  <si>
    <t>9. BARCELONETA</t>
  </si>
  <si>
    <t>15.CANOVANAS</t>
  </si>
  <si>
    <t>19. CEIBA</t>
  </si>
  <si>
    <t>OTROS PAISES</t>
  </si>
  <si>
    <t>TIPO Y TERMINO DE SENTENCIA Y ANTECEDENTES DELICTIVOS</t>
  </si>
  <si>
    <t>SIN ANTECEDENTES</t>
  </si>
  <si>
    <t>SIN ANT.</t>
  </si>
  <si>
    <t>CON ANT.</t>
  </si>
  <si>
    <t>CON ANTECEDENTES</t>
  </si>
  <si>
    <t xml:space="preserve"> 6 MESES 1 DIA A 1 AÑOS</t>
  </si>
  <si>
    <t xml:space="preserve"> 1AÑO 1 DIA A 3 AÑOS</t>
  </si>
  <si>
    <t>SENTENCIAS</t>
  </si>
  <si>
    <t>TOTAL SIN ANT.</t>
  </si>
  <si>
    <t>GRAVE</t>
  </si>
  <si>
    <t>TOTAL CON ANT.</t>
  </si>
  <si>
    <t>Grand Total</t>
  </si>
  <si>
    <t xml:space="preserve"> 3 AÑOS 1 DIA A 5 AÑOS</t>
  </si>
  <si>
    <t xml:space="preserve"> 5 AÑOS 1 DIA A 10 AÑOS</t>
  </si>
  <si>
    <t xml:space="preserve"> MENOS DE 3 MESES</t>
  </si>
  <si>
    <t>10 AÑOS 1 DIA A 15 AÑOS</t>
  </si>
  <si>
    <t xml:space="preserve"> 3 MESES A 6 MESES</t>
  </si>
  <si>
    <t>15 AÑOS 1 DIA A 20 AÑOS</t>
  </si>
  <si>
    <t>20 AÑOS 1 DIA A 25 AÑOS</t>
  </si>
  <si>
    <t>25 AÑOS 1 DIA A 30 AÑOS</t>
  </si>
  <si>
    <t>MAS DE 30 AÑOS</t>
  </si>
  <si>
    <t>99 AÑOS</t>
  </si>
  <si>
    <t>PERPETUA</t>
  </si>
  <si>
    <t>Sin ant. = sin antecedentes  Con ant. = con antecedentes</t>
  </si>
  <si>
    <t>HAY UN CASO DE DELINCUENTE HABITUAL</t>
  </si>
  <si>
    <t>SIN ANTECEDENTES.</t>
  </si>
  <si>
    <t>CON ANTECEDENTES.</t>
  </si>
  <si>
    <t>CLASIFICADA POR INSTITUCION Y TIPO DE CUSTODIA</t>
  </si>
  <si>
    <t>CUSTODIA</t>
  </si>
  <si>
    <t>MIN</t>
  </si>
  <si>
    <t>MED</t>
  </si>
  <si>
    <t>MAX</t>
  </si>
  <si>
    <t xml:space="preserve">REGION ESTE                                              </t>
  </si>
  <si>
    <t>min</t>
  </si>
  <si>
    <t>med</t>
  </si>
  <si>
    <t>max</t>
  </si>
  <si>
    <t xml:space="preserve">Campamento Zarzal                                 </t>
  </si>
  <si>
    <t xml:space="preserve">Institución Correccional Zarzal                         </t>
  </si>
  <si>
    <t xml:space="preserve">Hogar Adaptación Social Fajardo                     </t>
  </si>
  <si>
    <t xml:space="preserve">Hogar Intermedio para Mujeres San Juan                  </t>
  </si>
  <si>
    <t xml:space="preserve">Centro Trat. Res. Usua. S.C. Humacao         </t>
  </si>
  <si>
    <t xml:space="preserve">Hospital Siquiátrico Correccional                        </t>
  </si>
  <si>
    <t xml:space="preserve">Centro Ingresos Metrop. de Bayamón (705)     </t>
  </si>
  <si>
    <t xml:space="preserve">Institución Reg. Met. Bayamón (308)                     </t>
  </si>
  <si>
    <t xml:space="preserve">Anexo Seguridad Máxima Bayamón (292)                      </t>
  </si>
  <si>
    <t xml:space="preserve">Centro Detención Bayamón (1072)                        </t>
  </si>
  <si>
    <t xml:space="preserve">Institución Bayamón (501)                         </t>
  </si>
  <si>
    <t xml:space="preserve">Centro Det. Regional Guayama (945)                </t>
  </si>
  <si>
    <t xml:space="preserve">Anexo 296 Guayama                                 </t>
  </si>
  <si>
    <t xml:space="preserve">Anexo Guayama (500)                               </t>
  </si>
  <si>
    <t xml:space="preserve">Institución Guayama (1000)                               </t>
  </si>
  <si>
    <t xml:space="preserve">Escuela Industrial para Mujeres Vega Alta                    </t>
  </si>
  <si>
    <t xml:space="preserve">Hogar Adaptación Social Vega Alta           </t>
  </si>
  <si>
    <t xml:space="preserve">REGION OESTE                                             </t>
  </si>
  <si>
    <t xml:space="preserve">Institución Correccional Ponce                    </t>
  </si>
  <si>
    <t xml:space="preserve">Centro de Ingresos del Sur (676)                  </t>
  </si>
  <si>
    <t xml:space="preserve">Centro Clasificación Fase III Ponce               </t>
  </si>
  <si>
    <t xml:space="preserve">Modular Detention Unit                            </t>
  </si>
  <si>
    <t xml:space="preserve">Anexo Custodia Mínima Ponce                         </t>
  </si>
  <si>
    <t xml:space="preserve">Institución Jóvenes Adultos Ponce (304)                 </t>
  </si>
  <si>
    <t xml:space="preserve">Institución Jóvenes Adultos Ponce (304)*                </t>
  </si>
  <si>
    <t xml:space="preserve">Vivienda Alterna Anexo 246 Ponce                  </t>
  </si>
  <si>
    <t xml:space="preserve">Centro con Libertad para Trabajar                 </t>
  </si>
  <si>
    <t xml:space="preserve">Institución Máxima Ponce                                </t>
  </si>
  <si>
    <t xml:space="preserve">Institución Adultos Ponce (1000)                        </t>
  </si>
  <si>
    <t xml:space="preserve">Institución Adultos Ponce (1000)  </t>
  </si>
  <si>
    <t xml:space="preserve">Institución Mujeres Ponce                   </t>
  </si>
  <si>
    <t>Facilidad Médica Inst. Ponce 500</t>
  </si>
  <si>
    <t>Institución Correccional Ponce 500</t>
  </si>
  <si>
    <t xml:space="preserve">Campamento La Pica                                </t>
  </si>
  <si>
    <t xml:space="preserve">Centro de Detención del Oeste                           </t>
  </si>
  <si>
    <t xml:space="preserve">Campamento Limón                                  </t>
  </si>
  <si>
    <t xml:space="preserve">Institución Correccional Guerrero                       </t>
  </si>
  <si>
    <t xml:space="preserve">Centro Trat. Res. Usua. S.C. Arecibo        </t>
  </si>
  <si>
    <t xml:space="preserve">Institución Correccional Sabana Hoyos                   </t>
  </si>
  <si>
    <t xml:space="preserve">Campamento Sabana Hoyos                           </t>
  </si>
  <si>
    <t xml:space="preserve">Anexo Sabana Hoyos 384                            </t>
  </si>
  <si>
    <t xml:space="preserve">Hogar Adaptación Social Mayagüez               </t>
  </si>
  <si>
    <t>Programa Aut of State Oklahoma</t>
  </si>
  <si>
    <t>PROGRAMA OUT OF STATE OKLAHOMA</t>
  </si>
  <si>
    <t>ESTE</t>
  </si>
  <si>
    <t>OESTE</t>
  </si>
  <si>
    <t>SENTENCIA Y TIEMPO CUMPLIDO</t>
  </si>
  <si>
    <t>TIEMPO CUMPLIDO</t>
  </si>
  <si>
    <t>SENTENCIA</t>
  </si>
  <si>
    <t>Menos 3 meses</t>
  </si>
  <si>
    <t>&gt;3 a 6 meses</t>
  </si>
  <si>
    <t>&gt;6 meses a 1 año</t>
  </si>
  <si>
    <t>&gt;1 a 3 años</t>
  </si>
  <si>
    <t>&gt;3 a 5 años</t>
  </si>
  <si>
    <t>&gt;5 a 10 años</t>
  </si>
  <si>
    <t>&gt;10 a 15 años</t>
  </si>
  <si>
    <t>&gt;15 a 20 años</t>
  </si>
  <si>
    <t>&gt;20 a 25 años</t>
  </si>
  <si>
    <t>&gt;25 a 30 años</t>
  </si>
  <si>
    <t>Más 30 años</t>
  </si>
  <si>
    <t>99 años o más</t>
  </si>
  <si>
    <t>3 a 6 meses</t>
  </si>
  <si>
    <t>6 meses a 1 año</t>
  </si>
  <si>
    <t>1 uno a 3 años</t>
  </si>
  <si>
    <t>3 a 5 años</t>
  </si>
  <si>
    <t>5 a 10 años</t>
  </si>
  <si>
    <t>10 a 15 años</t>
  </si>
  <si>
    <t>&gt;1 uno a 3 años</t>
  </si>
  <si>
    <t>Sentencia</t>
  </si>
  <si>
    <t>Tiempo Cumplido</t>
  </si>
  <si>
    <t>TERMINO DE SENTENCIA Y NIVEL DE CUSTODIA</t>
  </si>
  <si>
    <t>MINIMA</t>
  </si>
  <si>
    <t>MEDIANA</t>
  </si>
  <si>
    <t>MAXIMA</t>
  </si>
  <si>
    <t>Min</t>
  </si>
  <si>
    <t>Med</t>
  </si>
  <si>
    <t>Max</t>
  </si>
  <si>
    <t>&gt;6 MESES 1 DIA A 1 AÑOS</t>
  </si>
  <si>
    <t>&gt;1 AÑO 1 DIA A 3 AÑOS</t>
  </si>
  <si>
    <t>&gt;3 AÑOS 1 DIA A 5 AÑOS</t>
  </si>
  <si>
    <t xml:space="preserve"> &gt;5 AÑOS 1 DIA A 10 AÑOS</t>
  </si>
  <si>
    <t>&gt;10 AÑOS 1 DIA A 15 AÑOS</t>
  </si>
  <si>
    <t>&gt;15 AÑOS 1 DIA A 20 AÑOS</t>
  </si>
  <si>
    <t>&gt;20 AÑOS 1 DIA A 25 AÑOS</t>
  </si>
  <si>
    <t>&gt;25 AÑOS 1 DIA A 30 AÑOS</t>
  </si>
  <si>
    <t>&gt;MAS DE 30 AÑOS</t>
  </si>
  <si>
    <t>&gt;99 AÑOS</t>
  </si>
  <si>
    <t>N/i</t>
  </si>
  <si>
    <t>DE 6 MESES A 1 AÑO</t>
  </si>
  <si>
    <t>DE 1  A 5 AÑOS</t>
  </si>
  <si>
    <t>DE 3 A 6 MESES</t>
  </si>
  <si>
    <t>MENOS DE 3MESES</t>
  </si>
  <si>
    <t>5 AÑOS O MAS</t>
  </si>
  <si>
    <t>EDAD Y TERMINO DE SENTENCIA</t>
  </si>
  <si>
    <t>15-24</t>
  </si>
  <si>
    <t>DE 3  A 6 MESES</t>
  </si>
  <si>
    <t>MENOS  3 MESES</t>
  </si>
  <si>
    <t>30 ó más</t>
  </si>
  <si>
    <t xml:space="preserve"> T E  R M I N O     D E     S E N T E N C I A</t>
  </si>
  <si>
    <t>MENOS DE 3 MESES</t>
  </si>
  <si>
    <t>DE 3 MESES A 6 MESES</t>
  </si>
  <si>
    <t>DE 1 AÑO A 5 AÑOS</t>
  </si>
  <si>
    <t>GRAFICA 22</t>
  </si>
  <si>
    <t>SENT</t>
  </si>
  <si>
    <t>60-64</t>
  </si>
  <si>
    <t>65-69</t>
  </si>
  <si>
    <t>70-74</t>
  </si>
  <si>
    <t>75-79</t>
  </si>
  <si>
    <t>80  o Más</t>
  </si>
  <si>
    <t>TABLA 14</t>
  </si>
  <si>
    <t xml:space="preserve">POBLACION CORRECCIONAL FEMENINA SENTENCIADA </t>
  </si>
  <si>
    <t>CLASIFICADA POR TIEMPO MAYOR CUMPLIDO</t>
  </si>
  <si>
    <t>LBP</t>
  </si>
  <si>
    <t>CUMPLIDO</t>
  </si>
  <si>
    <t>DE 6 MESES A 1D A 1A</t>
  </si>
  <si>
    <t>DE 1A  A 1D A 3A</t>
  </si>
  <si>
    <t>DE 3A 1D A 5A</t>
  </si>
  <si>
    <t>DE 5A 1D A 10A</t>
  </si>
  <si>
    <t>DE 10A 1D A 15A</t>
  </si>
  <si>
    <t>DE 15A 1D A 20A</t>
  </si>
  <si>
    <t>DE 20A 1D A 30A</t>
  </si>
  <si>
    <t>MAS DE 30A</t>
  </si>
  <si>
    <t>Gráfica 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</si>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</sst>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#,##0.00;[Red]#,##0.00\-"/>
    <numFmt numFmtId="166" formatCode="#,##0;[Red]#,##0\-"/>
    <numFmt numFmtId="167" formatCode="0.0"/>
  </numFmts>
  <fonts count="62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i/>
      <sz val="12"/>
      <name val="MS Sans Serif"/>
      <family val="2"/>
    </font>
    <font>
      <sz val="9"/>
      <name val="MS Sans Serif"/>
      <family val="2"/>
    </font>
    <font>
      <sz val="8"/>
      <name val="Arial"/>
      <family val="2"/>
    </font>
    <font>
      <b/>
      <i/>
      <sz val="10"/>
      <name val="MS Sans Serif"/>
      <family val="2"/>
    </font>
    <font>
      <sz val="12"/>
      <name val="MS Sans Serif"/>
      <family val="2"/>
    </font>
    <font>
      <b/>
      <sz val="9"/>
      <name val="MS Sans Serif"/>
      <family val="2"/>
    </font>
    <font>
      <sz val="8.5"/>
      <name val="MS Sans Serif"/>
      <family val="2"/>
    </font>
    <font>
      <i/>
      <sz val="12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MS Sans Serif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i/>
      <sz val="8.5"/>
      <name val="Calibri"/>
      <family val="2"/>
      <scheme val="minor"/>
    </font>
    <font>
      <b/>
      <sz val="8.5"/>
      <name val="Calibri"/>
      <family val="2"/>
      <scheme val="minor"/>
    </font>
    <font>
      <b/>
      <i/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.5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9.5"/>
      <name val="Calibri"/>
      <family val="2"/>
      <scheme val="minor"/>
    </font>
    <font>
      <i/>
      <sz val="11.5"/>
      <name val="MS Sans Serif"/>
      <family val="2"/>
    </font>
    <font>
      <sz val="11"/>
      <color indexed="8"/>
      <name val="MS Sans Serif"/>
      <family val="2"/>
    </font>
    <font>
      <sz val="9"/>
      <color indexed="8"/>
      <name val="MS Sans Serif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8"/>
      <name val="Calibri"/>
      <family val="2"/>
    </font>
    <font>
      <i/>
      <sz val="8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b/>
      <sz val="10"/>
      <color theme="1"/>
      <name val="MS Sans Serif"/>
      <family val="2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gray0625">
        <bgColor indexed="26"/>
      </patternFill>
    </fill>
    <fill>
      <patternFill patternType="solid">
        <fgColor indexed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2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dotted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4" fillId="0" borderId="1">
      <alignment horizontal="center"/>
    </xf>
    <xf numFmtId="9" fontId="2" fillId="0" borderId="0" applyFont="0" applyFill="0" applyBorder="0" applyAlignment="0" applyProtection="0"/>
  </cellStyleXfs>
  <cellXfs count="1105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4" applyFo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38" fontId="0" fillId="0" borderId="0" xfId="0" applyNumberFormat="1"/>
    <xf numFmtId="0" fontId="0" fillId="0" borderId="0" xfId="0" applyAlignment="1">
      <alignment horizontal="centerContinuous"/>
    </xf>
    <xf numFmtId="164" fontId="0" fillId="0" borderId="0" xfId="0" applyNumberFormat="1"/>
    <xf numFmtId="0" fontId="0" fillId="0" borderId="0" xfId="0" applyBorder="1"/>
    <xf numFmtId="0" fontId="9" fillId="0" borderId="0" xfId="0" applyFont="1"/>
    <xf numFmtId="0" fontId="9" fillId="0" borderId="2" xfId="0" quotePrefix="1" applyFont="1" applyBorder="1" applyAlignment="1">
      <alignment horizontal="left"/>
    </xf>
    <xf numFmtId="3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2" xfId="0" applyFont="1" applyBorder="1" applyAlignment="1">
      <alignment horizontal="centerContinuous" wrapText="1"/>
    </xf>
    <xf numFmtId="0" fontId="4" fillId="0" borderId="2" xfId="0" quotePrefix="1" applyFont="1" applyBorder="1" applyAlignment="1">
      <alignment horizontal="left"/>
    </xf>
    <xf numFmtId="38" fontId="4" fillId="0" borderId="2" xfId="2" applyFont="1" applyBorder="1" applyAlignment="1">
      <alignment horizontal="right"/>
    </xf>
    <xf numFmtId="0" fontId="4" fillId="0" borderId="38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0" xfId="0" applyFont="1"/>
    <xf numFmtId="0" fontId="12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2" fillId="0" borderId="0" xfId="0" applyFont="1" applyAlignment="1"/>
    <xf numFmtId="0" fontId="5" fillId="0" borderId="0" xfId="0" applyFont="1" applyBorder="1" applyAlignment="1">
      <alignment horizontal="centerContinuous"/>
    </xf>
    <xf numFmtId="0" fontId="1" fillId="0" borderId="52" xfId="0" applyFont="1" applyBorder="1" applyAlignment="1">
      <alignment horizontal="centerContinuous" vertical="top" wrapText="1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4" fillId="0" borderId="53" xfId="0" applyFont="1" applyBorder="1" applyAlignment="1">
      <alignment horizontal="centerContinuous"/>
    </xf>
    <xf numFmtId="0" fontId="4" fillId="0" borderId="55" xfId="0" applyFont="1" applyBorder="1" applyAlignment="1">
      <alignment horizontal="centerContinuous"/>
    </xf>
    <xf numFmtId="0" fontId="4" fillId="0" borderId="56" xfId="0" applyFont="1" applyBorder="1" applyAlignment="1">
      <alignment horizontal="centerContinuous"/>
    </xf>
    <xf numFmtId="0" fontId="1" fillId="0" borderId="57" xfId="0" applyFont="1" applyBorder="1" applyAlignment="1">
      <alignment horizontal="centerContinuous" vertical="top" wrapText="1"/>
    </xf>
    <xf numFmtId="0" fontId="1" fillId="0" borderId="50" xfId="0" applyFont="1" applyBorder="1" applyAlignment="1">
      <alignment horizontal="centerContinuous"/>
    </xf>
    <xf numFmtId="0" fontId="1" fillId="1" borderId="58" xfId="0" applyFont="1" applyFill="1" applyBorder="1" applyAlignment="1">
      <alignment horizontal="centerContinuous"/>
    </xf>
    <xf numFmtId="38" fontId="6" fillId="0" borderId="19" xfId="2" applyFont="1" applyBorder="1"/>
    <xf numFmtId="40" fontId="6" fillId="1" borderId="59" xfId="1" applyFont="1" applyFill="1" applyBorder="1"/>
    <xf numFmtId="38" fontId="6" fillId="0" borderId="47" xfId="2" applyFont="1" applyBorder="1"/>
    <xf numFmtId="40" fontId="6" fillId="1" borderId="60" xfId="1" applyFont="1" applyFill="1" applyBorder="1"/>
    <xf numFmtId="0" fontId="6" fillId="0" borderId="2" xfId="0" applyFont="1" applyBorder="1"/>
    <xf numFmtId="0" fontId="6" fillId="0" borderId="61" xfId="0" applyFont="1" applyBorder="1"/>
    <xf numFmtId="38" fontId="6" fillId="0" borderId="50" xfId="2" applyFont="1" applyBorder="1"/>
    <xf numFmtId="40" fontId="6" fillId="1" borderId="58" xfId="1" applyFont="1" applyFill="1" applyBorder="1"/>
    <xf numFmtId="0" fontId="6" fillId="0" borderId="0" xfId="0" applyFont="1"/>
    <xf numFmtId="166" fontId="0" fillId="0" borderId="0" xfId="1" applyNumberFormat="1" applyFont="1"/>
    <xf numFmtId="166" fontId="0" fillId="0" borderId="0" xfId="0" applyNumberFormat="1"/>
    <xf numFmtId="0" fontId="2" fillId="0" borderId="89" xfId="0" applyFont="1" applyBorder="1" applyAlignment="1">
      <alignment horizontal="centerContinuous" vertical="center"/>
    </xf>
    <xf numFmtId="0" fontId="2" fillId="0" borderId="89" xfId="0" applyFont="1" applyBorder="1" applyAlignment="1">
      <alignment horizontal="centerContinuous" vertical="center" wrapText="1"/>
    </xf>
    <xf numFmtId="0" fontId="2" fillId="0" borderId="2" xfId="0" applyNumberFormat="1" applyFont="1" applyBorder="1"/>
    <xf numFmtId="38" fontId="2" fillId="0" borderId="27" xfId="0" applyNumberFormat="1" applyFont="1" applyBorder="1"/>
    <xf numFmtId="0" fontId="2" fillId="0" borderId="2" xfId="0" applyFont="1" applyBorder="1"/>
    <xf numFmtId="0" fontId="2" fillId="0" borderId="90" xfId="0" applyFont="1" applyBorder="1"/>
    <xf numFmtId="0" fontId="17" fillId="0" borderId="0" xfId="0" applyFont="1" applyAlignment="1">
      <alignment horizontal="centerContinuous"/>
    </xf>
    <xf numFmtId="0" fontId="13" fillId="0" borderId="0" xfId="0" applyFont="1"/>
    <xf numFmtId="0" fontId="18" fillId="0" borderId="0" xfId="0" applyFont="1"/>
    <xf numFmtId="0" fontId="17" fillId="0" borderId="0" xfId="0" applyFont="1"/>
    <xf numFmtId="166" fontId="4" fillId="0" borderId="96" xfId="0" applyNumberFormat="1" applyFont="1" applyBorder="1"/>
    <xf numFmtId="3" fontId="0" fillId="0" borderId="0" xfId="0" applyNumberFormat="1"/>
    <xf numFmtId="0" fontId="4" fillId="0" borderId="3" xfId="0" applyFont="1" applyBorder="1"/>
    <xf numFmtId="0" fontId="4" fillId="0" borderId="1" xfId="0" applyFont="1" applyBorder="1"/>
    <xf numFmtId="0" fontId="4" fillId="0" borderId="97" xfId="0" applyFont="1" applyBorder="1" applyAlignment="1"/>
    <xf numFmtId="38" fontId="1" fillId="0" borderId="109" xfId="2" applyFont="1" applyBorder="1" applyAlignment="1">
      <alignment horizontal="center"/>
    </xf>
    <xf numFmtId="0" fontId="4" fillId="0" borderId="117" xfId="0" applyFont="1" applyBorder="1" applyAlignment="1">
      <alignment horizontal="centerContinuous" wrapText="1"/>
    </xf>
    <xf numFmtId="0" fontId="4" fillId="0" borderId="119" xfId="0" applyFont="1" applyBorder="1" applyAlignment="1">
      <alignment horizontal="centerContinuous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 applyAlignment="1" applyProtection="1"/>
    <xf numFmtId="166" fontId="4" fillId="0" borderId="131" xfId="0" applyNumberFormat="1" applyFont="1" applyBorder="1"/>
    <xf numFmtId="0" fontId="1" fillId="0" borderId="0" xfId="0" applyFont="1" applyAlignment="1" applyProtection="1"/>
    <xf numFmtId="0" fontId="0" fillId="0" borderId="0" xfId="0" applyAlignment="1" applyProtection="1"/>
    <xf numFmtId="0" fontId="4" fillId="0" borderId="3" xfId="0" applyFont="1" applyBorder="1" applyAlignment="1"/>
    <xf numFmtId="0" fontId="4" fillId="0" borderId="1" xfId="0" applyFont="1" applyBorder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center" vertical="center" wrapText="1"/>
    </xf>
    <xf numFmtId="40" fontId="2" fillId="0" borderId="0" xfId="1" applyFont="1" applyFill="1" applyBorder="1"/>
    <xf numFmtId="0" fontId="16" fillId="0" borderId="0" xfId="0" applyFont="1"/>
    <xf numFmtId="0" fontId="3" fillId="0" borderId="62" xfId="0" applyFont="1" applyBorder="1" applyAlignment="1">
      <alignment horizontal="centerContinuous" wrapText="1"/>
    </xf>
    <xf numFmtId="38" fontId="6" fillId="0" borderId="19" xfId="2" applyFont="1" applyBorder="1" applyAlignment="1">
      <alignment horizontal="centerContinuous" wrapText="1"/>
    </xf>
    <xf numFmtId="38" fontId="6" fillId="0" borderId="47" xfId="2" applyFont="1" applyBorder="1" applyAlignment="1">
      <alignment horizontal="centerContinuous" wrapText="1"/>
    </xf>
    <xf numFmtId="0" fontId="3" fillId="1" borderId="51" xfId="0" applyFont="1" applyFill="1" applyBorder="1" applyAlignment="1">
      <alignment horizontal="centerContinuous" wrapText="1"/>
    </xf>
    <xf numFmtId="0" fontId="3" fillId="1" borderId="95" xfId="0" applyFont="1" applyFill="1" applyBorder="1" applyAlignment="1">
      <alignment horizontal="centerContinuous" wrapText="1"/>
    </xf>
    <xf numFmtId="40" fontId="6" fillId="1" borderId="39" xfId="1" applyFont="1" applyFill="1" applyBorder="1" applyAlignment="1">
      <alignment horizontal="centerContinuous" wrapText="1"/>
    </xf>
    <xf numFmtId="40" fontId="6" fillId="1" borderId="26" xfId="1" applyFont="1" applyFill="1" applyBorder="1" applyAlignment="1">
      <alignment horizontal="centerContinuous" wrapText="1"/>
    </xf>
    <xf numFmtId="40" fontId="6" fillId="1" borderId="106" xfId="1" applyFont="1" applyFill="1" applyBorder="1" applyAlignment="1">
      <alignment horizontal="centerContinuous" wrapText="1"/>
    </xf>
    <xf numFmtId="40" fontId="6" fillId="1" borderId="95" xfId="1" applyFont="1" applyFill="1" applyBorder="1" applyAlignment="1">
      <alignment horizontal="centerContinuous" wrapText="1"/>
    </xf>
    <xf numFmtId="40" fontId="6" fillId="1" borderId="60" xfId="1" applyFont="1" applyFill="1" applyBorder="1" applyAlignment="1">
      <alignment horizontal="centerContinuous"/>
    </xf>
    <xf numFmtId="40" fontId="6" fillId="1" borderId="58" xfId="1" applyFont="1" applyFill="1" applyBorder="1" applyAlignment="1">
      <alignment horizontal="centerContinuous"/>
    </xf>
    <xf numFmtId="0" fontId="4" fillId="0" borderId="4" xfId="0" applyFont="1" applyFill="1" applyBorder="1"/>
    <xf numFmtId="0" fontId="10" fillId="0" borderId="63" xfId="0" applyFont="1" applyBorder="1" applyAlignment="1">
      <alignment horizontal="centerContinuous"/>
    </xf>
    <xf numFmtId="0" fontId="6" fillId="0" borderId="133" xfId="0" applyFont="1" applyBorder="1"/>
    <xf numFmtId="0" fontId="6" fillId="0" borderId="144" xfId="0" applyFont="1" applyBorder="1"/>
    <xf numFmtId="0" fontId="0" fillId="0" borderId="2" xfId="0" applyBorder="1"/>
    <xf numFmtId="0" fontId="7" fillId="0" borderId="0" xfId="0" applyFont="1"/>
    <xf numFmtId="0" fontId="7" fillId="0" borderId="131" xfId="0" applyFont="1" applyBorder="1" applyAlignment="1">
      <alignment textRotation="90"/>
    </xf>
    <xf numFmtId="1" fontId="0" fillId="0" borderId="0" xfId="0" applyNumberFormat="1"/>
    <xf numFmtId="0" fontId="3" fillId="0" borderId="165" xfId="0" applyFont="1" applyBorder="1" applyAlignment="1">
      <alignment horizontal="centerContinuous" wrapText="1"/>
    </xf>
    <xf numFmtId="0" fontId="3" fillId="0" borderId="5" xfId="0" applyFont="1" applyBorder="1" applyAlignment="1">
      <alignment horizontal="centerContinuous" wrapText="1"/>
    </xf>
    <xf numFmtId="9" fontId="3" fillId="0" borderId="5" xfId="5" applyFont="1" applyBorder="1" applyAlignment="1">
      <alignment horizontal="centerContinuous" wrapText="1"/>
    </xf>
    <xf numFmtId="0" fontId="11" fillId="0" borderId="0" xfId="0" applyFont="1"/>
    <xf numFmtId="0" fontId="11" fillId="0" borderId="157" xfId="0" applyFont="1" applyBorder="1" applyAlignment="1">
      <alignment horizontal="left" indent="2"/>
    </xf>
    <xf numFmtId="0" fontId="11" fillId="3" borderId="172" xfId="0" applyFont="1" applyFill="1" applyBorder="1" applyAlignment="1">
      <alignment horizontal="left" indent="2"/>
    </xf>
    <xf numFmtId="0" fontId="0" fillId="0" borderId="138" xfId="0" applyFill="1" applyBorder="1"/>
    <xf numFmtId="0" fontId="0" fillId="0" borderId="138" xfId="0" applyFill="1" applyBorder="1" applyAlignment="1">
      <alignment horizontal="centerContinuous"/>
    </xf>
    <xf numFmtId="40" fontId="6" fillId="0" borderId="138" xfId="1" applyFont="1" applyFill="1" applyBorder="1" applyAlignment="1">
      <alignment horizontal="right"/>
    </xf>
    <xf numFmtId="40" fontId="6" fillId="0" borderId="76" xfId="1" applyFont="1" applyFill="1" applyBorder="1" applyAlignment="1">
      <alignment horizontal="right"/>
    </xf>
    <xf numFmtId="0" fontId="0" fillId="0" borderId="138" xfId="0" applyFill="1" applyBorder="1" applyAlignment="1">
      <alignment horizontal="left"/>
    </xf>
    <xf numFmtId="0" fontId="4" fillId="0" borderId="187" xfId="0" applyFont="1" applyFill="1" applyBorder="1" applyAlignment="1">
      <alignment horizontal="left" wrapText="1"/>
    </xf>
    <xf numFmtId="38" fontId="6" fillId="0" borderId="93" xfId="2" applyFont="1" applyBorder="1" applyAlignment="1">
      <alignment horizontal="centerContinuous" wrapText="1"/>
    </xf>
    <xf numFmtId="38" fontId="6" fillId="0" borderId="143" xfId="2" applyFont="1" applyBorder="1" applyAlignment="1">
      <alignment horizontal="centerContinuous" wrapText="1"/>
    </xf>
    <xf numFmtId="38" fontId="6" fillId="0" borderId="76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Continuous" wrapText="1"/>
    </xf>
    <xf numFmtId="0" fontId="14" fillId="0" borderId="0" xfId="0" applyFont="1" applyAlignment="1">
      <alignment horizontal="centerContinuous"/>
    </xf>
    <xf numFmtId="0" fontId="0" fillId="0" borderId="189" xfId="0" applyNumberFormat="1" applyBorder="1"/>
    <xf numFmtId="0" fontId="0" fillId="0" borderId="190" xfId="0" applyNumberFormat="1" applyBorder="1"/>
    <xf numFmtId="0" fontId="0" fillId="0" borderId="0" xfId="0" applyNumberFormat="1"/>
    <xf numFmtId="1" fontId="0" fillId="0" borderId="0" xfId="0" applyNumberFormat="1" applyAlignment="1">
      <alignment horizontal="left"/>
    </xf>
    <xf numFmtId="0" fontId="4" fillId="0" borderId="196" xfId="0" applyFont="1" applyFill="1" applyBorder="1" applyAlignment="1">
      <alignment horizontal="centerContinuous" wrapText="1"/>
    </xf>
    <xf numFmtId="0" fontId="7" fillId="0" borderId="0" xfId="0" applyFont="1" applyBorder="1" applyAlignment="1">
      <alignment horizontal="center" textRotation="90"/>
    </xf>
    <xf numFmtId="2" fontId="7" fillId="0" borderId="0" xfId="0" applyNumberFormat="1" applyFont="1" applyBorder="1"/>
    <xf numFmtId="0" fontId="7" fillId="0" borderId="17" xfId="0" applyFont="1" applyBorder="1"/>
    <xf numFmtId="0" fontId="7" fillId="0" borderId="33" xfId="0" applyFont="1" applyBorder="1"/>
    <xf numFmtId="0" fontId="7" fillId="0" borderId="0" xfId="0" applyFont="1" applyBorder="1" applyAlignment="1">
      <alignment horizontal="left" wrapText="1"/>
    </xf>
    <xf numFmtId="0" fontId="24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8" fillId="0" borderId="0" xfId="0" applyFont="1" applyAlignment="1">
      <alignment horizontal="centerContinuous" wrapText="1"/>
    </xf>
    <xf numFmtId="0" fontId="28" fillId="0" borderId="0" xfId="0" applyFont="1" applyAlignment="1"/>
    <xf numFmtId="0" fontId="30" fillId="0" borderId="0" xfId="0" applyFont="1" applyBorder="1" applyAlignment="1">
      <alignment horizontal="centerContinuous"/>
    </xf>
    <xf numFmtId="0" fontId="28" fillId="0" borderId="0" xfId="0" applyFont="1" applyBorder="1"/>
    <xf numFmtId="38" fontId="33" fillId="0" borderId="19" xfId="2" applyFont="1" applyBorder="1" applyAlignment="1"/>
    <xf numFmtId="38" fontId="33" fillId="0" borderId="19" xfId="2" applyFont="1" applyBorder="1"/>
    <xf numFmtId="38" fontId="33" fillId="0" borderId="24" xfId="2" applyFont="1" applyBorder="1"/>
    <xf numFmtId="38" fontId="33" fillId="0" borderId="135" xfId="2" applyFont="1" applyBorder="1"/>
    <xf numFmtId="38" fontId="33" fillId="0" borderId="171" xfId="2" applyFont="1" applyBorder="1" applyAlignment="1"/>
    <xf numFmtId="40" fontId="33" fillId="1" borderId="191" xfId="1" applyFont="1" applyFill="1" applyBorder="1" applyAlignment="1">
      <alignment horizontal="center"/>
    </xf>
    <xf numFmtId="40" fontId="33" fillId="1" borderId="193" xfId="1" applyFont="1" applyFill="1" applyBorder="1" applyAlignment="1">
      <alignment horizontal="center"/>
    </xf>
    <xf numFmtId="40" fontId="33" fillId="1" borderId="195" xfId="1" applyFont="1" applyFill="1" applyBorder="1" applyAlignment="1">
      <alignment horizontal="center"/>
    </xf>
    <xf numFmtId="40" fontId="33" fillId="1" borderId="105" xfId="1" applyFont="1" applyFill="1" applyBorder="1" applyAlignment="1">
      <alignment horizontal="center"/>
    </xf>
    <xf numFmtId="38" fontId="33" fillId="0" borderId="47" xfId="2" applyFont="1" applyBorder="1" applyAlignment="1"/>
    <xf numFmtId="40" fontId="33" fillId="1" borderId="86" xfId="1" applyFont="1" applyFill="1" applyBorder="1" applyAlignment="1">
      <alignment horizontal="center"/>
    </xf>
    <xf numFmtId="40" fontId="33" fillId="1" borderId="76" xfId="1" applyFont="1" applyFill="1" applyBorder="1" applyAlignment="1">
      <alignment horizontal="center"/>
    </xf>
    <xf numFmtId="40" fontId="33" fillId="1" borderId="48" xfId="1" applyFont="1" applyFill="1" applyBorder="1" applyAlignment="1">
      <alignment horizontal="center"/>
    </xf>
    <xf numFmtId="40" fontId="33" fillId="1" borderId="114" xfId="1" applyFont="1" applyFill="1" applyBorder="1" applyAlignment="1">
      <alignment horizontal="center"/>
    </xf>
    <xf numFmtId="38" fontId="33" fillId="0" borderId="50" xfId="2" applyFont="1" applyBorder="1" applyAlignment="1"/>
    <xf numFmtId="40" fontId="33" fillId="1" borderId="58" xfId="1" applyFont="1" applyFill="1" applyBorder="1" applyAlignment="1">
      <alignment horizontal="center"/>
    </xf>
    <xf numFmtId="40" fontId="33" fillId="1" borderId="107" xfId="1" applyFont="1" applyFill="1" applyBorder="1" applyAlignment="1">
      <alignment horizontal="center"/>
    </xf>
    <xf numFmtId="40" fontId="33" fillId="1" borderId="51" xfId="1" applyFont="1" applyFill="1" applyBorder="1" applyAlignment="1">
      <alignment horizontal="center"/>
    </xf>
    <xf numFmtId="40" fontId="33" fillId="1" borderId="95" xfId="1" applyFont="1" applyFill="1" applyBorder="1" applyAlignment="1">
      <alignment horizontal="center"/>
    </xf>
    <xf numFmtId="0" fontId="28" fillId="0" borderId="0" xfId="0" applyFont="1"/>
    <xf numFmtId="0" fontId="30" fillId="0" borderId="0" xfId="0" applyFont="1" applyAlignment="1">
      <alignment horizontal="centerContinuous"/>
    </xf>
    <xf numFmtId="0" fontId="30" fillId="0" borderId="0" xfId="0" applyFont="1" applyAlignment="1">
      <alignment horizontal="centerContinuous" wrapText="1"/>
    </xf>
    <xf numFmtId="38" fontId="28" fillId="0" borderId="19" xfId="2" applyFont="1" applyBorder="1" applyAlignment="1"/>
    <xf numFmtId="0" fontId="35" fillId="0" borderId="0" xfId="0" applyFont="1" applyAlignment="1">
      <alignment horizontal="centerContinuous" wrapText="1"/>
    </xf>
    <xf numFmtId="0" fontId="20" fillId="0" borderId="0" xfId="0" applyFont="1" applyAlignment="1">
      <alignment horizontal="centerContinuous" wrapText="1"/>
    </xf>
    <xf numFmtId="0" fontId="27" fillId="0" borderId="0" xfId="0" applyFont="1" applyAlignment="1"/>
    <xf numFmtId="0" fontId="36" fillId="0" borderId="0" xfId="0" applyFont="1" applyAlignment="1">
      <alignment horizontal="centerContinuous" wrapText="1"/>
    </xf>
    <xf numFmtId="0" fontId="37" fillId="0" borderId="0" xfId="0" applyFont="1" applyAlignment="1">
      <alignment horizontal="centerContinuous" wrapText="1"/>
    </xf>
    <xf numFmtId="0" fontId="38" fillId="0" borderId="0" xfId="0" applyFont="1" applyAlignment="1">
      <alignment horizontal="centerContinuous" wrapText="1"/>
    </xf>
    <xf numFmtId="0" fontId="38" fillId="0" borderId="0" xfId="0" applyFont="1" applyBorder="1" applyAlignment="1">
      <alignment horizontal="centerContinuous"/>
    </xf>
    <xf numFmtId="0" fontId="37" fillId="0" borderId="0" xfId="0" applyFont="1"/>
    <xf numFmtId="0" fontId="38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40" fontId="28" fillId="1" borderId="26" xfId="1" applyFont="1" applyFill="1" applyBorder="1" applyAlignment="1"/>
    <xf numFmtId="0" fontId="37" fillId="0" borderId="13" xfId="0" applyFont="1" applyBorder="1"/>
    <xf numFmtId="0" fontId="37" fillId="0" borderId="11" xfId="0" applyFont="1" applyBorder="1"/>
    <xf numFmtId="0" fontId="37" fillId="0" borderId="11" xfId="0" applyFont="1" applyFill="1" applyBorder="1"/>
    <xf numFmtId="0" fontId="37" fillId="0" borderId="21" xfId="0" applyFont="1" applyFill="1" applyBorder="1"/>
    <xf numFmtId="0" fontId="38" fillId="0" borderId="63" xfId="0" applyFont="1" applyBorder="1" applyAlignment="1">
      <alignment horizontal="center"/>
    </xf>
    <xf numFmtId="0" fontId="38" fillId="0" borderId="19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Continuous" wrapText="1"/>
    </xf>
    <xf numFmtId="0" fontId="38" fillId="1" borderId="26" xfId="0" applyFont="1" applyFill="1" applyBorder="1" applyAlignment="1">
      <alignment horizontal="center"/>
    </xf>
    <xf numFmtId="0" fontId="35" fillId="0" borderId="0" xfId="0" applyFont="1" applyAlignment="1">
      <alignment horizontal="centerContinuous"/>
    </xf>
    <xf numFmtId="0" fontId="40" fillId="0" borderId="0" xfId="0" applyFont="1" applyAlignment="1">
      <alignment horizontal="centerContinuous" wrapText="1"/>
    </xf>
    <xf numFmtId="0" fontId="28" fillId="0" borderId="11" xfId="0" applyFont="1" applyBorder="1" applyAlignment="1">
      <alignment horizontal="centerContinuous"/>
    </xf>
    <xf numFmtId="0" fontId="22" fillId="0" borderId="0" xfId="0" applyFont="1"/>
    <xf numFmtId="0" fontId="41" fillId="0" borderId="0" xfId="0" applyFont="1" applyAlignment="1">
      <alignment horizontal="centerContinuous" wrapText="1"/>
    </xf>
    <xf numFmtId="0" fontId="38" fillId="0" borderId="13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7" fillId="0" borderId="8" xfId="0" applyFont="1" applyBorder="1" applyAlignment="1">
      <alignment horizontal="centerContinuous"/>
    </xf>
    <xf numFmtId="0" fontId="38" fillId="0" borderId="7" xfId="0" applyFont="1" applyBorder="1" applyAlignment="1">
      <alignment horizontal="centerContinuous"/>
    </xf>
    <xf numFmtId="0" fontId="37" fillId="0" borderId="11" xfId="0" applyFont="1" applyBorder="1" applyAlignment="1">
      <alignment horizontal="centerContinuous"/>
    </xf>
    <xf numFmtId="0" fontId="38" fillId="0" borderId="5" xfId="0" applyFont="1" applyBorder="1" applyAlignment="1">
      <alignment horizontal="centerContinuous"/>
    </xf>
    <xf numFmtId="0" fontId="38" fillId="0" borderId="14" xfId="0" applyFont="1" applyBorder="1" applyAlignment="1">
      <alignment horizontal="centerContinuous"/>
    </xf>
    <xf numFmtId="0" fontId="38" fillId="0" borderId="21" xfId="0" applyFont="1" applyBorder="1" applyAlignment="1">
      <alignment horizontal="centerContinuous"/>
    </xf>
    <xf numFmtId="0" fontId="38" fillId="0" borderId="38" xfId="0" applyFont="1" applyBorder="1" applyAlignment="1">
      <alignment wrapText="1"/>
    </xf>
    <xf numFmtId="0" fontId="38" fillId="0" borderId="82" xfId="0" applyFont="1" applyBorder="1" applyAlignment="1">
      <alignment horizontal="centerContinuous" wrapText="1"/>
    </xf>
    <xf numFmtId="0" fontId="38" fillId="0" borderId="76" xfId="0" applyFont="1" applyBorder="1" applyAlignment="1">
      <alignment horizontal="centerContinuous" wrapText="1"/>
    </xf>
    <xf numFmtId="0" fontId="38" fillId="0" borderId="2" xfId="0" applyFont="1" applyBorder="1" applyAlignment="1">
      <alignment horizontal="centerContinuous" wrapText="1"/>
    </xf>
    <xf numFmtId="0" fontId="38" fillId="0" borderId="155" xfId="0" applyFont="1" applyBorder="1" applyAlignment="1">
      <alignment horizontal="centerContinuous" wrapText="1"/>
    </xf>
    <xf numFmtId="0" fontId="38" fillId="0" borderId="15" xfId="0" applyFont="1" applyBorder="1"/>
    <xf numFmtId="0" fontId="38" fillId="0" borderId="12" xfId="0" applyFont="1" applyBorder="1" applyAlignment="1">
      <alignment horizontal="center"/>
    </xf>
    <xf numFmtId="0" fontId="36" fillId="0" borderId="16" xfId="0" applyFont="1" applyBorder="1" applyAlignment="1">
      <alignment horizontal="centerContinuous" vertical="top" wrapText="1"/>
    </xf>
    <xf numFmtId="3" fontId="38" fillId="0" borderId="19" xfId="0" applyNumberFormat="1" applyFont="1" applyBorder="1" applyAlignment="1">
      <alignment vertical="top" wrapText="1"/>
    </xf>
    <xf numFmtId="40" fontId="38" fillId="1" borderId="59" xfId="0" applyNumberFormat="1" applyFont="1" applyFill="1" applyBorder="1" applyAlignment="1">
      <alignment vertical="top" wrapText="1"/>
    </xf>
    <xf numFmtId="0" fontId="37" fillId="0" borderId="17" xfId="0" applyFont="1" applyBorder="1" applyAlignment="1">
      <alignment horizontal="center"/>
    </xf>
    <xf numFmtId="38" fontId="37" fillId="0" borderId="96" xfId="0" applyNumberFormat="1" applyFont="1" applyBorder="1" applyAlignment="1">
      <alignment vertical="top" wrapText="1"/>
    </xf>
    <xf numFmtId="40" fontId="37" fillId="1" borderId="64" xfId="1" applyFont="1" applyFill="1" applyBorder="1" applyAlignment="1"/>
    <xf numFmtId="40" fontId="37" fillId="1" borderId="125" xfId="1" applyFont="1" applyFill="1" applyBorder="1" applyAlignment="1"/>
    <xf numFmtId="0" fontId="37" fillId="0" borderId="17" xfId="4" applyFont="1" applyBorder="1">
      <alignment horizontal="center"/>
    </xf>
    <xf numFmtId="0" fontId="37" fillId="0" borderId="18" xfId="0" applyFont="1" applyBorder="1" applyAlignment="1">
      <alignment horizontal="center"/>
    </xf>
    <xf numFmtId="38" fontId="37" fillId="0" borderId="50" xfId="0" applyNumberFormat="1" applyFont="1" applyBorder="1" applyAlignment="1">
      <alignment vertical="top" wrapText="1"/>
    </xf>
    <xf numFmtId="40" fontId="37" fillId="1" borderId="58" xfId="1" applyFont="1" applyFill="1" applyBorder="1" applyAlignment="1"/>
    <xf numFmtId="0" fontId="21" fillId="0" borderId="0" xfId="0" applyFont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0" fontId="28" fillId="0" borderId="72" xfId="0" applyFont="1" applyBorder="1" applyAlignment="1"/>
    <xf numFmtId="0" fontId="35" fillId="0" borderId="72" xfId="0" applyFont="1" applyBorder="1" applyAlignment="1">
      <alignment horizontal="centerContinuous"/>
    </xf>
    <xf numFmtId="38" fontId="35" fillId="0" borderId="72" xfId="0" applyNumberFormat="1" applyFont="1" applyBorder="1" applyAlignment="1">
      <alignment horizontal="centerContinuous"/>
    </xf>
    <xf numFmtId="0" fontId="24" fillId="0" borderId="72" xfId="0" applyFont="1" applyBorder="1" applyAlignment="1">
      <alignment horizontal="centerContinuous"/>
    </xf>
    <xf numFmtId="0" fontId="30" fillId="0" borderId="13" xfId="0" applyFont="1" applyBorder="1" applyAlignment="1">
      <alignment wrapText="1"/>
    </xf>
    <xf numFmtId="0" fontId="25" fillId="0" borderId="9" xfId="0" applyFont="1" applyBorder="1" applyAlignment="1">
      <alignment horizontal="centerContinuous" wrapText="1"/>
    </xf>
    <xf numFmtId="0" fontId="30" fillId="0" borderId="11" xfId="0" applyFont="1" applyBorder="1" applyAlignment="1">
      <alignment horizontal="centerContinuous" wrapText="1"/>
    </xf>
    <xf numFmtId="0" fontId="29" fillId="0" borderId="73" xfId="0" applyFont="1" applyBorder="1" applyAlignment="1">
      <alignment horizontal="centerContinuous"/>
    </xf>
    <xf numFmtId="0" fontId="29" fillId="0" borderId="55" xfId="0" applyFont="1" applyBorder="1" applyAlignment="1">
      <alignment horizontal="centerContinuous"/>
    </xf>
    <xf numFmtId="0" fontId="22" fillId="0" borderId="56" xfId="0" applyFont="1" applyBorder="1" applyAlignment="1">
      <alignment horizontal="centerContinuous"/>
    </xf>
    <xf numFmtId="0" fontId="22" fillId="0" borderId="32" xfId="0" applyFont="1" applyBorder="1" applyAlignment="1">
      <alignment horizontal="centerContinuous" wrapText="1"/>
    </xf>
    <xf numFmtId="0" fontId="22" fillId="0" borderId="74" xfId="0" applyFont="1" applyBorder="1" applyAlignment="1">
      <alignment horizontal="centerContinuous" wrapText="1"/>
    </xf>
    <xf numFmtId="0" fontId="22" fillId="0" borderId="76" xfId="0" applyFont="1" applyBorder="1" applyAlignment="1">
      <alignment horizontal="centerContinuous" wrapText="1"/>
    </xf>
    <xf numFmtId="0" fontId="22" fillId="1" borderId="28" xfId="0" applyFont="1" applyFill="1" applyBorder="1" applyAlignment="1">
      <alignment horizontal="centerContinuous" wrapText="1"/>
    </xf>
    <xf numFmtId="0" fontId="22" fillId="0" borderId="2" xfId="0" applyFont="1" applyBorder="1" applyAlignment="1">
      <alignment horizontal="centerContinuous"/>
    </xf>
    <xf numFmtId="0" fontId="22" fillId="0" borderId="155" xfId="0" applyFont="1" applyBorder="1" applyAlignment="1">
      <alignment horizontal="center"/>
    </xf>
    <xf numFmtId="0" fontId="29" fillId="0" borderId="16" xfId="0" applyFont="1" applyBorder="1" applyAlignment="1">
      <alignment horizontal="left" wrapText="1"/>
    </xf>
    <xf numFmtId="38" fontId="22" fillId="0" borderId="40" xfId="0" applyNumberFormat="1" applyFont="1" applyBorder="1" applyProtection="1"/>
    <xf numFmtId="0" fontId="22" fillId="0" borderId="17" xfId="0" applyFont="1" applyBorder="1"/>
    <xf numFmtId="40" fontId="22" fillId="1" borderId="28" xfId="1" applyFont="1" applyFill="1" applyBorder="1"/>
    <xf numFmtId="0" fontId="22" fillId="0" borderId="18" xfId="0" applyFont="1" applyBorder="1"/>
    <xf numFmtId="40" fontId="22" fillId="1" borderId="84" xfId="1" applyFont="1" applyFill="1" applyBorder="1"/>
    <xf numFmtId="0" fontId="35" fillId="0" borderId="0" xfId="0" applyFont="1" applyBorder="1" applyAlignment="1">
      <alignment horizontal="centerContinuous" wrapText="1"/>
    </xf>
    <xf numFmtId="0" fontId="35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Continuous"/>
    </xf>
    <xf numFmtId="0" fontId="30" fillId="0" borderId="0" xfId="0" applyFont="1" applyBorder="1" applyAlignment="1"/>
    <xf numFmtId="38" fontId="22" fillId="0" borderId="82" xfId="0" applyNumberFormat="1" applyFont="1" applyBorder="1"/>
    <xf numFmtId="0" fontId="22" fillId="0" borderId="33" xfId="0" applyFont="1" applyBorder="1" applyAlignment="1">
      <alignment horizontal="left" vertical="center"/>
    </xf>
    <xf numFmtId="0" fontId="22" fillId="0" borderId="33" xfId="0" applyFont="1" applyBorder="1"/>
    <xf numFmtId="38" fontId="22" fillId="0" borderId="83" xfId="0" applyNumberFormat="1" applyFont="1" applyBorder="1"/>
    <xf numFmtId="0" fontId="22" fillId="0" borderId="0" xfId="0" applyFont="1" applyBorder="1"/>
    <xf numFmtId="38" fontId="22" fillId="0" borderId="0" xfId="0" applyNumberFormat="1" applyFont="1" applyBorder="1"/>
    <xf numFmtId="38" fontId="22" fillId="2" borderId="0" xfId="0" applyNumberFormat="1" applyFont="1" applyFill="1" applyAlignment="1">
      <alignment horizontal="centerContinuous" wrapText="1"/>
    </xf>
    <xf numFmtId="38" fontId="22" fillId="0" borderId="0" xfId="0" applyNumberFormat="1" applyFont="1" applyProtection="1"/>
    <xf numFmtId="38" fontId="29" fillId="0" borderId="0" xfId="0" applyNumberFormat="1" applyFont="1" applyBorder="1" applyAlignment="1">
      <alignment horizontal="centerContinuous"/>
    </xf>
    <xf numFmtId="38" fontId="29" fillId="2" borderId="0" xfId="0" applyNumberFormat="1" applyFont="1" applyFill="1" applyAlignment="1">
      <alignment horizontal="centerContinuous" wrapText="1"/>
    </xf>
    <xf numFmtId="38" fontId="29" fillId="0" borderId="0" xfId="0" applyNumberFormat="1" applyFont="1" applyAlignment="1" applyProtection="1">
      <alignment horizontal="centerContinuous"/>
    </xf>
    <xf numFmtId="38" fontId="28" fillId="0" borderId="0" xfId="0" applyNumberFormat="1" applyFont="1" applyBorder="1"/>
    <xf numFmtId="38" fontId="28" fillId="2" borderId="0" xfId="0" applyNumberFormat="1" applyFont="1" applyFill="1" applyAlignment="1">
      <alignment horizontal="centerContinuous" wrapText="1"/>
    </xf>
    <xf numFmtId="38" fontId="28" fillId="0" borderId="0" xfId="0" applyNumberFormat="1" applyFont="1" applyProtection="1"/>
    <xf numFmtId="0" fontId="28" fillId="2" borderId="0" xfId="0" applyFont="1" applyFill="1"/>
    <xf numFmtId="0" fontId="39" fillId="0" borderId="0" xfId="0" applyNumberFormat="1" applyFont="1" applyBorder="1" applyAlignment="1">
      <alignment horizontal="centerContinuous" wrapText="1"/>
    </xf>
    <xf numFmtId="0" fontId="26" fillId="0" borderId="0" xfId="0" applyFont="1" applyBorder="1" applyAlignment="1">
      <alignment horizontal="centerContinuous" wrapText="1"/>
    </xf>
    <xf numFmtId="0" fontId="33" fillId="0" borderId="0" xfId="0" applyFont="1" applyAlignment="1">
      <alignment horizontal="centerContinuous" wrapText="1"/>
    </xf>
    <xf numFmtId="0" fontId="28" fillId="0" borderId="0" xfId="0" applyFont="1" applyAlignment="1">
      <alignment horizontal="centerContinuous"/>
    </xf>
    <xf numFmtId="0" fontId="28" fillId="0" borderId="0" xfId="0" applyFont="1" applyBorder="1" applyAlignment="1"/>
    <xf numFmtId="0" fontId="28" fillId="0" borderId="91" xfId="0" applyFont="1" applyBorder="1" applyAlignment="1">
      <alignment horizontal="centerContinuous"/>
    </xf>
    <xf numFmtId="0" fontId="28" fillId="0" borderId="34" xfId="0" applyFont="1" applyBorder="1" applyAlignment="1">
      <alignment horizontal="centerContinuous"/>
    </xf>
    <xf numFmtId="0" fontId="28" fillId="1" borderId="35" xfId="0" applyFont="1" applyFill="1" applyBorder="1" applyAlignment="1">
      <alignment horizontal="centerContinuous"/>
    </xf>
    <xf numFmtId="0" fontId="21" fillId="0" borderId="63" xfId="0" applyFont="1" applyBorder="1" applyAlignment="1">
      <alignment horizontal="centerContinuous"/>
    </xf>
    <xf numFmtId="0" fontId="29" fillId="0" borderId="19" xfId="0" applyFont="1" applyBorder="1" applyAlignment="1">
      <alignment horizontal="center"/>
    </xf>
    <xf numFmtId="0" fontId="29" fillId="1" borderId="39" xfId="0" applyFont="1" applyFill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40" xfId="0" applyFont="1" applyBorder="1" applyAlignment="1">
      <alignment horizontal="centerContinuous"/>
    </xf>
    <xf numFmtId="0" fontId="29" fillId="0" borderId="40" xfId="0" applyFont="1" applyBorder="1" applyAlignment="1">
      <alignment horizontal="justify" wrapText="1"/>
    </xf>
    <xf numFmtId="0" fontId="29" fillId="0" borderId="24" xfId="0" applyFont="1" applyBorder="1" applyAlignment="1">
      <alignment horizontal="center" wrapText="1"/>
    </xf>
    <xf numFmtId="0" fontId="29" fillId="0" borderId="146" xfId="0" applyFont="1" applyBorder="1" applyAlignment="1">
      <alignment horizontal="centerContinuous"/>
    </xf>
    <xf numFmtId="38" fontId="22" fillId="0" borderId="42" xfId="0" applyNumberFormat="1" applyFont="1" applyBorder="1" applyAlignment="1">
      <alignment horizontal="right"/>
    </xf>
    <xf numFmtId="40" fontId="22" fillId="1" borderId="43" xfId="1" applyFont="1" applyFill="1" applyBorder="1" applyAlignment="1">
      <alignment horizontal="right"/>
    </xf>
    <xf numFmtId="38" fontId="22" fillId="0" borderId="44" xfId="2" applyFont="1" applyBorder="1" applyAlignment="1">
      <alignment horizontal="right"/>
    </xf>
    <xf numFmtId="38" fontId="22" fillId="0" borderId="45" xfId="2" applyFont="1" applyBorder="1" applyAlignment="1"/>
    <xf numFmtId="38" fontId="22" fillId="0" borderId="46" xfId="2" applyFont="1" applyBorder="1" applyAlignment="1">
      <alignment horizontal="right"/>
    </xf>
    <xf numFmtId="0" fontId="22" fillId="0" borderId="133" xfId="0" quotePrefix="1" applyFont="1" applyBorder="1" applyAlignment="1">
      <alignment horizontal="left"/>
    </xf>
    <xf numFmtId="38" fontId="22" fillId="0" borderId="47" xfId="0" applyNumberFormat="1" applyFont="1" applyBorder="1" applyAlignment="1">
      <alignment horizontal="right"/>
    </xf>
    <xf numFmtId="40" fontId="22" fillId="1" borderId="48" xfId="1" applyFont="1" applyFill="1" applyBorder="1" applyAlignment="1">
      <alignment horizontal="right"/>
    </xf>
    <xf numFmtId="38" fontId="22" fillId="0" borderId="47" xfId="2" applyFont="1" applyBorder="1" applyAlignment="1">
      <alignment horizontal="right"/>
    </xf>
    <xf numFmtId="41" fontId="22" fillId="0" borderId="131" xfId="2" applyNumberFormat="1" applyFont="1" applyBorder="1" applyAlignment="1"/>
    <xf numFmtId="41" fontId="22" fillId="0" borderId="27" xfId="2" applyNumberFormat="1" applyFont="1" applyBorder="1" applyAlignment="1">
      <alignment horizontal="right"/>
    </xf>
    <xf numFmtId="43" fontId="22" fillId="1" borderId="48" xfId="1" applyNumberFormat="1" applyFont="1" applyFill="1" applyBorder="1" applyAlignment="1">
      <alignment horizontal="right"/>
    </xf>
    <xf numFmtId="41" fontId="22" fillId="0" borderId="192" xfId="2" applyNumberFormat="1" applyFont="1" applyBorder="1" applyAlignment="1"/>
    <xf numFmtId="41" fontId="22" fillId="0" borderId="2" xfId="2" applyNumberFormat="1" applyFont="1" applyBorder="1" applyAlignment="1"/>
    <xf numFmtId="0" fontId="22" fillId="0" borderId="133" xfId="0" applyFont="1" applyBorder="1" applyAlignment="1">
      <alignment horizontal="left"/>
    </xf>
    <xf numFmtId="0" fontId="22" fillId="0" borderId="133" xfId="0" applyFont="1" applyBorder="1"/>
    <xf numFmtId="0" fontId="22" fillId="0" borderId="144" xfId="0" applyFont="1" applyBorder="1"/>
    <xf numFmtId="38" fontId="22" fillId="0" borderId="50" xfId="0" applyNumberFormat="1" applyFont="1" applyBorder="1" applyAlignment="1">
      <alignment horizontal="right"/>
    </xf>
    <xf numFmtId="40" fontId="22" fillId="1" borderId="51" xfId="1" applyFont="1" applyFill="1" applyBorder="1" applyAlignment="1">
      <alignment horizontal="right"/>
    </xf>
    <xf numFmtId="38" fontId="22" fillId="0" borderId="50" xfId="2" applyFont="1" applyBorder="1" applyAlignment="1">
      <alignment horizontal="right"/>
    </xf>
    <xf numFmtId="41" fontId="22" fillId="0" borderId="61" xfId="2" applyNumberFormat="1" applyFont="1" applyBorder="1" applyAlignment="1"/>
    <xf numFmtId="41" fontId="22" fillId="0" borderId="62" xfId="2" applyNumberFormat="1" applyFont="1" applyBorder="1" applyAlignment="1">
      <alignment horizontal="right"/>
    </xf>
    <xf numFmtId="43" fontId="22" fillId="1" borderId="51" xfId="1" applyNumberFormat="1" applyFont="1" applyFill="1" applyBorder="1" applyAlignment="1">
      <alignment horizontal="right"/>
    </xf>
    <xf numFmtId="0" fontId="34" fillId="0" borderId="0" xfId="0" applyFont="1" applyFill="1" applyBorder="1"/>
    <xf numFmtId="0" fontId="30" fillId="0" borderId="0" xfId="0" applyFont="1" applyBorder="1" applyAlignment="1">
      <alignment horizontal="centerContinuous" wrapText="1"/>
    </xf>
    <xf numFmtId="0" fontId="38" fillId="0" borderId="0" xfId="0" applyFont="1" applyBorder="1" applyAlignment="1">
      <alignment horizontal="centerContinuous" wrapText="1"/>
    </xf>
    <xf numFmtId="0" fontId="31" fillId="0" borderId="0" xfId="0" applyFont="1" applyAlignment="1">
      <alignment horizontal="centerContinuous"/>
    </xf>
    <xf numFmtId="0" fontId="31" fillId="0" borderId="118" xfId="0" applyFont="1" applyBorder="1" applyAlignment="1">
      <alignment horizontal="centerContinuous"/>
    </xf>
    <xf numFmtId="166" fontId="31" fillId="0" borderId="0" xfId="0" applyNumberFormat="1" applyFont="1" applyAlignment="1">
      <alignment horizontal="centerContinuous"/>
    </xf>
    <xf numFmtId="0" fontId="30" fillId="0" borderId="120" xfId="0" quotePrefix="1" applyFont="1" applyBorder="1" applyAlignment="1">
      <alignment horizontal="centerContinuous"/>
    </xf>
    <xf numFmtId="0" fontId="22" fillId="0" borderId="121" xfId="0" applyFont="1" applyBorder="1" applyAlignment="1">
      <alignment horizontal="centerContinuous"/>
    </xf>
    <xf numFmtId="0" fontId="22" fillId="0" borderId="42" xfId="0" applyFont="1" applyBorder="1" applyAlignment="1">
      <alignment horizontal="centerContinuous"/>
    </xf>
    <xf numFmtId="0" fontId="22" fillId="1" borderId="75" xfId="0" applyFont="1" applyFill="1" applyBorder="1" applyAlignment="1">
      <alignment horizontal="centerContinuous"/>
    </xf>
    <xf numFmtId="0" fontId="22" fillId="0" borderId="89" xfId="0" applyFont="1" applyBorder="1" applyAlignment="1">
      <alignment horizontal="centerContinuous" wrapText="1"/>
    </xf>
    <xf numFmtId="0" fontId="22" fillId="1" borderId="92" xfId="0" applyFont="1" applyFill="1" applyBorder="1" applyAlignment="1">
      <alignment horizontal="centerContinuous" wrapText="1"/>
    </xf>
    <xf numFmtId="0" fontId="33" fillId="0" borderId="123" xfId="0" applyFont="1" applyBorder="1" applyAlignment="1">
      <alignment horizontal="center"/>
    </xf>
    <xf numFmtId="38" fontId="33" fillId="0" borderId="19" xfId="2" applyFont="1" applyFill="1" applyBorder="1" applyAlignment="1">
      <alignment horizontal="right"/>
    </xf>
    <xf numFmtId="40" fontId="33" fillId="1" borderId="59" xfId="1" applyFont="1" applyFill="1" applyBorder="1" applyAlignment="1">
      <alignment horizontal="right"/>
    </xf>
    <xf numFmtId="40" fontId="33" fillId="1" borderId="86" xfId="1" applyFont="1" applyFill="1" applyBorder="1" applyAlignment="1">
      <alignment horizontal="right"/>
    </xf>
    <xf numFmtId="38" fontId="33" fillId="0" borderId="96" xfId="2" applyFont="1" applyFill="1" applyBorder="1" applyAlignment="1">
      <alignment horizontal="right"/>
    </xf>
    <xf numFmtId="0" fontId="29" fillId="0" borderId="0" xfId="0" applyFont="1" applyAlignment="1">
      <alignment horizontal="centerContinuous"/>
    </xf>
    <xf numFmtId="0" fontId="30" fillId="0" borderId="0" xfId="0" applyFont="1"/>
    <xf numFmtId="0" fontId="28" fillId="0" borderId="0" xfId="0" applyFont="1" applyAlignment="1">
      <alignment vertical="top"/>
    </xf>
    <xf numFmtId="0" fontId="22" fillId="0" borderId="0" xfId="0" applyFont="1" applyAlignment="1">
      <alignment horizontal="centerContinuous" wrapText="1"/>
    </xf>
    <xf numFmtId="0" fontId="22" fillId="0" borderId="148" xfId="0" applyFont="1" applyBorder="1"/>
    <xf numFmtId="0" fontId="22" fillId="0" borderId="149" xfId="0" applyFont="1" applyBorder="1"/>
    <xf numFmtId="0" fontId="29" fillId="0" borderId="150" xfId="0" applyFont="1" applyBorder="1" applyAlignment="1">
      <alignment horizontal="centerContinuous" wrapText="1"/>
    </xf>
    <xf numFmtId="0" fontId="22" fillId="0" borderId="150" xfId="0" applyFont="1" applyBorder="1" applyAlignment="1">
      <alignment horizontal="centerContinuous" wrapText="1"/>
    </xf>
    <xf numFmtId="0" fontId="22" fillId="0" borderId="151" xfId="0" applyFont="1" applyBorder="1" applyAlignment="1">
      <alignment horizontal="centerContinuous" wrapText="1"/>
    </xf>
    <xf numFmtId="0" fontId="29" fillId="0" borderId="15" xfId="0" applyFont="1" applyBorder="1" applyAlignment="1">
      <alignment vertical="center"/>
    </xf>
    <xf numFmtId="0" fontId="22" fillId="0" borderId="200" xfId="0" applyFont="1" applyBorder="1" applyAlignment="1">
      <alignment textRotation="90"/>
    </xf>
    <xf numFmtId="0" fontId="22" fillId="0" borderId="138" xfId="0" applyFont="1" applyBorder="1" applyAlignment="1">
      <alignment textRotation="90"/>
    </xf>
    <xf numFmtId="0" fontId="22" fillId="0" borderId="196" xfId="0" applyFont="1" applyBorder="1" applyAlignment="1">
      <alignment horizontal="center" textRotation="90"/>
    </xf>
    <xf numFmtId="0" fontId="22" fillId="0" borderId="196" xfId="0" applyFont="1" applyBorder="1" applyAlignment="1">
      <alignment textRotation="90"/>
    </xf>
    <xf numFmtId="0" fontId="22" fillId="0" borderId="201" xfId="0" applyFont="1" applyBorder="1" applyAlignment="1">
      <alignment textRotation="90"/>
    </xf>
    <xf numFmtId="0" fontId="22" fillId="0" borderId="202" xfId="0" applyFont="1" applyBorder="1" applyAlignment="1">
      <alignment horizontal="center" textRotation="90"/>
    </xf>
    <xf numFmtId="0" fontId="22" fillId="0" borderId="98" xfId="0" applyFont="1" applyBorder="1" applyAlignment="1">
      <alignment horizontal="center"/>
    </xf>
    <xf numFmtId="0" fontId="22" fillId="0" borderId="199" xfId="0" applyFont="1" applyBorder="1"/>
    <xf numFmtId="0" fontId="22" fillId="0" borderId="99" xfId="0" applyFont="1" applyBorder="1"/>
    <xf numFmtId="167" fontId="22" fillId="0" borderId="203" xfId="0" applyNumberFormat="1" applyFont="1" applyBorder="1"/>
    <xf numFmtId="0" fontId="22" fillId="0" borderId="203" xfId="0" applyFont="1" applyBorder="1"/>
    <xf numFmtId="167" fontId="22" fillId="0" borderId="204" xfId="0" applyNumberFormat="1" applyFont="1" applyBorder="1"/>
    <xf numFmtId="0" fontId="22" fillId="0" borderId="197" xfId="0" applyFont="1" applyBorder="1"/>
    <xf numFmtId="167" fontId="22" fillId="0" borderId="2" xfId="0" applyNumberFormat="1" applyFont="1" applyBorder="1"/>
    <xf numFmtId="0" fontId="22" fillId="0" borderId="2" xfId="0" applyFont="1" applyBorder="1"/>
    <xf numFmtId="167" fontId="22" fillId="0" borderId="79" xfId="0" applyNumberFormat="1" applyFont="1" applyBorder="1"/>
    <xf numFmtId="0" fontId="22" fillId="0" borderId="198" xfId="0" applyFont="1" applyBorder="1"/>
    <xf numFmtId="0" fontId="22" fillId="0" borderId="107" xfId="0" applyFont="1" applyBorder="1"/>
    <xf numFmtId="167" fontId="22" fillId="0" borderId="61" xfId="0" applyNumberFormat="1" applyFont="1" applyBorder="1"/>
    <xf numFmtId="0" fontId="22" fillId="0" borderId="61" xfId="0" applyFont="1" applyBorder="1"/>
    <xf numFmtId="167" fontId="22" fillId="0" borderId="145" xfId="0" applyNumberFormat="1" applyFont="1" applyBorder="1"/>
    <xf numFmtId="0" fontId="30" fillId="0" borderId="0" xfId="0" applyFont="1" applyFill="1" applyBorder="1" applyAlignment="1">
      <alignment horizontal="centerContinuous" wrapText="1"/>
    </xf>
    <xf numFmtId="0" fontId="28" fillId="0" borderId="20" xfId="0" applyFont="1" applyBorder="1"/>
    <xf numFmtId="0" fontId="33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42" fillId="0" borderId="0" xfId="0" applyFont="1" applyAlignment="1">
      <alignment horizontal="centerContinuous" wrapText="1"/>
    </xf>
    <xf numFmtId="0" fontId="30" fillId="0" borderId="120" xfId="0" applyFont="1" applyBorder="1" applyAlignment="1">
      <alignment horizontal="centerContinuous" vertical="center" wrapText="1"/>
    </xf>
    <xf numFmtId="0" fontId="30" fillId="0" borderId="53" xfId="0" applyFont="1" applyBorder="1" applyAlignment="1">
      <alignment horizontal="centerContinuous"/>
    </xf>
    <xf numFmtId="0" fontId="30" fillId="0" borderId="55" xfId="0" applyFont="1" applyBorder="1" applyAlignment="1">
      <alignment horizontal="centerContinuous"/>
    </xf>
    <xf numFmtId="0" fontId="30" fillId="0" borderId="97" xfId="0" applyFont="1" applyBorder="1" applyAlignment="1" applyProtection="1">
      <alignment horizontal="centerContinuous"/>
    </xf>
    <xf numFmtId="0" fontId="29" fillId="0" borderId="56" xfId="0" applyFont="1" applyBorder="1" applyAlignment="1" applyProtection="1">
      <alignment horizontal="centerContinuous"/>
    </xf>
    <xf numFmtId="0" fontId="29" fillId="0" borderId="14" xfId="0" applyFont="1" applyBorder="1" applyAlignment="1">
      <alignment horizontal="centerContinuous" vertical="center" wrapText="1"/>
    </xf>
    <xf numFmtId="0" fontId="22" fillId="0" borderId="32" xfId="0" applyFont="1" applyBorder="1" applyAlignment="1">
      <alignment horizontal="centerContinuous" vertical="center" wrapText="1"/>
    </xf>
    <xf numFmtId="0" fontId="29" fillId="0" borderId="68" xfId="0" applyFont="1" applyBorder="1" applyAlignment="1">
      <alignment horizontal="center" wrapText="1"/>
    </xf>
    <xf numFmtId="0" fontId="29" fillId="1" borderId="125" xfId="0" applyFont="1" applyFill="1" applyBorder="1" applyAlignment="1">
      <alignment horizontal="centerContinuous" wrapText="1"/>
    </xf>
    <xf numFmtId="0" fontId="29" fillId="0" borderId="27" xfId="0" applyFont="1" applyBorder="1" applyAlignment="1" applyProtection="1">
      <alignment horizontal="center"/>
    </xf>
    <xf numFmtId="0" fontId="29" fillId="1" borderId="69" xfId="0" applyFont="1" applyFill="1" applyBorder="1" applyAlignment="1">
      <alignment horizontal="centerContinuous" wrapText="1"/>
    </xf>
    <xf numFmtId="0" fontId="29" fillId="0" borderId="93" xfId="0" applyFont="1" applyBorder="1" applyAlignment="1" applyProtection="1">
      <alignment horizontal="center"/>
    </xf>
    <xf numFmtId="0" fontId="32" fillId="0" borderId="22" xfId="0" applyFont="1" applyBorder="1"/>
    <xf numFmtId="166" fontId="22" fillId="0" borderId="19" xfId="0" applyNumberFormat="1" applyFont="1" applyBorder="1"/>
    <xf numFmtId="40" fontId="22" fillId="1" borderId="59" xfId="1" applyFont="1" applyFill="1" applyBorder="1"/>
    <xf numFmtId="40" fontId="22" fillId="1" borderId="26" xfId="1" applyFont="1" applyFill="1" applyBorder="1"/>
    <xf numFmtId="166" fontId="22" fillId="0" borderId="96" xfId="0" applyNumberFormat="1" applyFont="1" applyBorder="1"/>
    <xf numFmtId="40" fontId="22" fillId="1" borderId="60" xfId="1" applyFont="1" applyFill="1" applyBorder="1"/>
    <xf numFmtId="40" fontId="22" fillId="1" borderId="106" xfId="1" applyFont="1" applyFill="1" applyBorder="1"/>
    <xf numFmtId="0" fontId="22" fillId="0" borderId="17" xfId="0" applyFont="1" applyBorder="1" applyAlignment="1">
      <alignment horizontal="left"/>
    </xf>
    <xf numFmtId="40" fontId="22" fillId="1" borderId="114" xfId="1" applyFont="1" applyFill="1" applyBorder="1"/>
    <xf numFmtId="40" fontId="22" fillId="1" borderId="86" xfId="1" applyFont="1" applyFill="1" applyBorder="1"/>
    <xf numFmtId="0" fontId="32" fillId="0" borderId="22" xfId="0" applyFont="1" applyBorder="1" applyAlignment="1"/>
    <xf numFmtId="40" fontId="22" fillId="1" borderId="25" xfId="1" applyFont="1" applyFill="1" applyBorder="1"/>
    <xf numFmtId="0" fontId="22" fillId="0" borderId="17" xfId="0" quotePrefix="1" applyFont="1" applyBorder="1" applyAlignment="1">
      <alignment horizontal="left"/>
    </xf>
    <xf numFmtId="0" fontId="32" fillId="0" borderId="16" xfId="0" applyFont="1" applyBorder="1"/>
    <xf numFmtId="166" fontId="22" fillId="0" borderId="70" xfId="0" applyNumberFormat="1" applyFont="1" applyBorder="1"/>
    <xf numFmtId="40" fontId="22" fillId="1" borderId="108" xfId="1" applyFont="1" applyFill="1" applyBorder="1"/>
    <xf numFmtId="40" fontId="22" fillId="1" borderId="95" xfId="1" applyFont="1" applyFill="1" applyBorder="1"/>
    <xf numFmtId="0" fontId="22" fillId="0" borderId="0" xfId="0" quotePrefix="1" applyFont="1" applyBorder="1" applyAlignment="1">
      <alignment horizontal="left"/>
    </xf>
    <xf numFmtId="166" fontId="22" fillId="0" borderId="0" xfId="0" applyNumberFormat="1" applyFont="1" applyBorder="1"/>
    <xf numFmtId="0" fontId="30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30" fillId="0" borderId="13" xfId="0" applyFont="1" applyBorder="1" applyAlignment="1">
      <alignment horizontal="centerContinuous" vertical="center" wrapText="1"/>
    </xf>
    <xf numFmtId="0" fontId="30" fillId="0" borderId="132" xfId="0" applyFont="1" applyBorder="1" applyAlignment="1">
      <alignment horizontal="centerContinuous"/>
    </xf>
    <xf numFmtId="0" fontId="22" fillId="0" borderId="55" xfId="0" applyFont="1" applyBorder="1" applyAlignment="1" applyProtection="1">
      <alignment horizontal="centerContinuous"/>
    </xf>
    <xf numFmtId="0" fontId="22" fillId="0" borderId="21" xfId="0" applyFont="1" applyBorder="1" applyAlignment="1">
      <alignment horizontal="centerContinuous" vertical="center" wrapText="1"/>
    </xf>
    <xf numFmtId="0" fontId="22" fillId="0" borderId="13" xfId="0" applyFont="1" applyBorder="1" applyAlignment="1">
      <alignment horizontal="centerContinuous" vertical="center" wrapText="1"/>
    </xf>
    <xf numFmtId="0" fontId="29" fillId="0" borderId="34" xfId="0" applyFont="1" applyBorder="1" applyAlignment="1">
      <alignment horizontal="centerContinuous" wrapText="1"/>
    </xf>
    <xf numFmtId="0" fontId="29" fillId="1" borderId="128" xfId="0" applyFont="1" applyFill="1" applyBorder="1" applyAlignment="1">
      <alignment horizontal="centerContinuous" wrapText="1"/>
    </xf>
    <xf numFmtId="0" fontId="29" fillId="0" borderId="36" xfId="0" applyFont="1" applyBorder="1" applyAlignment="1" applyProtection="1">
      <alignment horizontal="center"/>
    </xf>
    <xf numFmtId="0" fontId="29" fillId="1" borderId="129" xfId="0" applyFont="1" applyFill="1" applyBorder="1" applyAlignment="1">
      <alignment horizontal="centerContinuous" wrapText="1"/>
    </xf>
    <xf numFmtId="0" fontId="29" fillId="0" borderId="142" xfId="0" applyFont="1" applyBorder="1" applyAlignment="1" applyProtection="1">
      <alignment horizontal="center"/>
    </xf>
    <xf numFmtId="40" fontId="22" fillId="0" borderId="15" xfId="1" applyFont="1" applyBorder="1" applyAlignment="1">
      <alignment horizontal="left"/>
    </xf>
    <xf numFmtId="40" fontId="22" fillId="0" borderId="17" xfId="1" applyFont="1" applyBorder="1" applyAlignment="1">
      <alignment horizontal="left"/>
    </xf>
    <xf numFmtId="6" fontId="22" fillId="0" borderId="17" xfId="3" applyFont="1" applyBorder="1" applyAlignment="1">
      <alignment horizontal="left"/>
    </xf>
    <xf numFmtId="40" fontId="22" fillId="0" borderId="33" xfId="1" applyFont="1" applyBorder="1" applyAlignment="1">
      <alignment horizontal="left"/>
    </xf>
    <xf numFmtId="0" fontId="32" fillId="0" borderId="22" xfId="0" quotePrefix="1" applyFont="1" applyBorder="1" applyAlignment="1">
      <alignment horizontal="left"/>
    </xf>
    <xf numFmtId="166" fontId="22" fillId="0" borderId="19" xfId="0" quotePrefix="1" applyNumberFormat="1" applyFont="1" applyBorder="1" applyAlignment="1">
      <alignment horizontal="right"/>
    </xf>
    <xf numFmtId="40" fontId="22" fillId="1" borderId="26" xfId="1" quotePrefix="1" applyFont="1" applyFill="1" applyBorder="1" applyAlignment="1">
      <alignment horizontal="right"/>
    </xf>
    <xf numFmtId="0" fontId="22" fillId="0" borderId="15" xfId="0" applyFont="1" applyBorder="1"/>
    <xf numFmtId="0" fontId="32" fillId="0" borderId="16" xfId="0" quotePrefix="1" applyFont="1" applyBorder="1" applyAlignment="1">
      <alignment horizontal="left"/>
    </xf>
    <xf numFmtId="40" fontId="22" fillId="1" borderId="59" xfId="1" quotePrefix="1" applyFont="1" applyFill="1" applyBorder="1" applyAlignment="1">
      <alignment horizontal="right"/>
    </xf>
    <xf numFmtId="0" fontId="40" fillId="0" borderId="0" xfId="0" applyFont="1" applyAlignment="1">
      <alignment horizontal="centerContinuous"/>
    </xf>
    <xf numFmtId="0" fontId="30" fillId="0" borderId="153" xfId="0" applyFont="1" applyBorder="1" applyAlignment="1">
      <alignment horizontal="centerContinuous"/>
    </xf>
    <xf numFmtId="0" fontId="40" fillId="0" borderId="55" xfId="0" applyFont="1" applyBorder="1" applyAlignment="1">
      <alignment horizontal="centerContinuous"/>
    </xf>
    <xf numFmtId="0" fontId="31" fillId="0" borderId="55" xfId="0" quotePrefix="1" applyFont="1" applyBorder="1" applyAlignment="1">
      <alignment horizontal="centerContinuous"/>
    </xf>
    <xf numFmtId="0" fontId="31" fillId="0" borderId="56" xfId="0" quotePrefix="1" applyFont="1" applyBorder="1" applyAlignment="1">
      <alignment horizontal="centerContinuous"/>
    </xf>
    <xf numFmtId="0" fontId="30" fillId="0" borderId="146" xfId="0" applyFont="1" applyBorder="1" applyAlignment="1">
      <alignment horizontal="centerContinuous"/>
    </xf>
    <xf numFmtId="0" fontId="30" fillId="0" borderId="137" xfId="0" applyFont="1" applyBorder="1" applyAlignment="1">
      <alignment horizontal="centerContinuous"/>
    </xf>
    <xf numFmtId="0" fontId="30" fillId="1" borderId="104" xfId="0" applyFont="1" applyFill="1" applyBorder="1" applyAlignment="1">
      <alignment horizontal="centerContinuous" wrapText="1"/>
    </xf>
    <xf numFmtId="0" fontId="30" fillId="0" borderId="46" xfId="0" applyFont="1" applyBorder="1" applyAlignment="1">
      <alignment horizontal="centerContinuous" wrapText="1"/>
    </xf>
    <xf numFmtId="0" fontId="30" fillId="1" borderId="187" xfId="0" applyFont="1" applyFill="1" applyBorder="1" applyAlignment="1">
      <alignment horizontal="centerContinuous" wrapText="1"/>
    </xf>
    <xf numFmtId="0" fontId="30" fillId="0" borderId="137" xfId="0" applyFont="1" applyBorder="1" applyAlignment="1">
      <alignment horizontal="center" wrapText="1"/>
    </xf>
    <xf numFmtId="0" fontId="30" fillId="1" borderId="92" xfId="0" applyFont="1" applyFill="1" applyBorder="1" applyAlignment="1">
      <alignment horizontal="centerContinuous" wrapText="1"/>
    </xf>
    <xf numFmtId="0" fontId="28" fillId="0" borderId="65" xfId="0" applyFont="1" applyBorder="1" applyAlignment="1">
      <alignment horizontal="center"/>
    </xf>
    <xf numFmtId="38" fontId="28" fillId="0" borderId="137" xfId="2" applyFont="1" applyBorder="1" applyAlignment="1"/>
    <xf numFmtId="40" fontId="28" fillId="1" borderId="104" xfId="1" applyFont="1" applyFill="1" applyBorder="1" applyAlignment="1"/>
    <xf numFmtId="38" fontId="28" fillId="0" borderId="127" xfId="2" applyFont="1" applyBorder="1" applyAlignment="1"/>
    <xf numFmtId="40" fontId="28" fillId="1" borderId="66" xfId="1" applyFont="1" applyFill="1" applyBorder="1" applyAlignment="1"/>
    <xf numFmtId="0" fontId="28" fillId="0" borderId="133" xfId="0" applyFont="1" applyBorder="1" applyAlignment="1">
      <alignment horizontal="center"/>
    </xf>
    <xf numFmtId="38" fontId="28" fillId="0" borderId="77" xfId="2" applyFont="1" applyBorder="1" applyAlignment="1"/>
    <xf numFmtId="40" fontId="28" fillId="1" borderId="86" xfId="1" applyFont="1" applyFill="1" applyBorder="1" applyAlignment="1"/>
    <xf numFmtId="40" fontId="28" fillId="1" borderId="114" xfId="1" applyFont="1" applyFill="1" applyBorder="1" applyAlignment="1"/>
    <xf numFmtId="38" fontId="28" fillId="0" borderId="135" xfId="2" applyFont="1" applyBorder="1" applyAlignment="1"/>
    <xf numFmtId="40" fontId="28" fillId="1" borderId="59" xfId="1" applyFont="1" applyFill="1" applyBorder="1" applyAlignment="1"/>
    <xf numFmtId="40" fontId="28" fillId="1" borderId="191" xfId="1" applyFont="1" applyFill="1" applyBorder="1" applyAlignment="1"/>
    <xf numFmtId="38" fontId="30" fillId="0" borderId="0" xfId="2" applyFont="1" applyAlignment="1">
      <alignment horizontal="centerContinuous"/>
    </xf>
    <xf numFmtId="40" fontId="30" fillId="0" borderId="0" xfId="1" applyFont="1" applyBorder="1" applyAlignment="1">
      <alignment horizontal="centerContinuous"/>
    </xf>
    <xf numFmtId="38" fontId="30" fillId="0" borderId="0" xfId="2" applyFont="1" applyBorder="1" applyAlignment="1">
      <alignment horizontal="centerContinuous"/>
    </xf>
    <xf numFmtId="40" fontId="30" fillId="0" borderId="0" xfId="1" applyFont="1" applyAlignment="1">
      <alignment horizontal="centerContinuous"/>
    </xf>
    <xf numFmtId="38" fontId="28" fillId="0" borderId="0" xfId="2" applyFont="1" applyFill="1" applyBorder="1" applyAlignment="1"/>
    <xf numFmtId="40" fontId="28" fillId="0" borderId="0" xfId="1" applyFont="1" applyFill="1" applyBorder="1" applyAlignment="1"/>
    <xf numFmtId="0" fontId="28" fillId="0" borderId="0" xfId="0" applyFont="1" applyBorder="1" applyAlignment="1">
      <alignment horizontal="right"/>
    </xf>
    <xf numFmtId="0" fontId="28" fillId="0" borderId="72" xfId="0" applyFont="1" applyBorder="1" applyAlignment="1">
      <alignment horizontal="centerContinuous"/>
    </xf>
    <xf numFmtId="0" fontId="31" fillId="0" borderId="72" xfId="0" applyFont="1" applyBorder="1" applyAlignment="1">
      <alignment horizontal="centerContinuous"/>
    </xf>
    <xf numFmtId="40" fontId="31" fillId="0" borderId="72" xfId="0" applyNumberFormat="1" applyFont="1" applyBorder="1" applyAlignment="1">
      <alignment horizontal="centerContinuous"/>
    </xf>
    <xf numFmtId="0" fontId="31" fillId="0" borderId="164" xfId="0" applyFont="1" applyBorder="1" applyAlignment="1">
      <alignment horizontal="centerContinuous" vertical="center" wrapText="1"/>
    </xf>
    <xf numFmtId="0" fontId="29" fillId="0" borderId="5" xfId="0" applyFont="1" applyBorder="1" applyAlignment="1">
      <alignment horizontal="centerContinuous" wrapText="1"/>
    </xf>
    <xf numFmtId="0" fontId="33" fillId="0" borderId="110" xfId="0" applyFont="1" applyBorder="1" applyAlignment="1">
      <alignment horizontal="centerContinuous" vertical="center" wrapText="1"/>
    </xf>
    <xf numFmtId="0" fontId="33" fillId="0" borderId="111" xfId="0" applyFont="1" applyBorder="1" applyAlignment="1">
      <alignment horizontal="center"/>
    </xf>
    <xf numFmtId="0" fontId="28" fillId="1" borderId="112" xfId="0" applyFont="1" applyFill="1" applyBorder="1" applyAlignment="1">
      <alignment horizontal="center"/>
    </xf>
    <xf numFmtId="0" fontId="22" fillId="0" borderId="113" xfId="0" applyFont="1" applyBorder="1" applyAlignment="1">
      <alignment horizontal="centerContinuous"/>
    </xf>
    <xf numFmtId="0" fontId="22" fillId="1" borderId="48" xfId="0" applyFont="1" applyFill="1" applyBorder="1" applyAlignment="1">
      <alignment horizontal="centerContinuous" wrapText="1"/>
    </xf>
    <xf numFmtId="0" fontId="22" fillId="0" borderId="162" xfId="0" applyFont="1" applyBorder="1" applyAlignment="1">
      <alignment horizontal="centerContinuous"/>
    </xf>
    <xf numFmtId="0" fontId="22" fillId="1" borderId="114" xfId="0" applyFont="1" applyFill="1" applyBorder="1" applyAlignment="1">
      <alignment horizontal="centerContinuous" wrapText="1"/>
    </xf>
    <xf numFmtId="0" fontId="28" fillId="0" borderId="63" xfId="0" applyFont="1" applyBorder="1" applyAlignment="1">
      <alignment horizontal="centerContinuous"/>
    </xf>
    <xf numFmtId="38" fontId="28" fillId="0" borderId="115" xfId="2" applyFont="1" applyBorder="1" applyAlignment="1">
      <alignment horizontal="right"/>
    </xf>
    <xf numFmtId="40" fontId="28" fillId="1" borderId="59" xfId="1" applyFont="1" applyFill="1" applyBorder="1" applyAlignment="1">
      <alignment horizontal="right"/>
    </xf>
    <xf numFmtId="40" fontId="28" fillId="1" borderId="39" xfId="1" applyFont="1" applyFill="1" applyBorder="1" applyAlignment="1">
      <alignment horizontal="right"/>
    </xf>
    <xf numFmtId="38" fontId="28" fillId="0" borderId="163" xfId="2" applyFont="1" applyBorder="1" applyAlignment="1">
      <alignment horizontal="right"/>
    </xf>
    <xf numFmtId="40" fontId="28" fillId="1" borderId="26" xfId="1" applyFont="1" applyFill="1" applyBorder="1" applyAlignment="1">
      <alignment horizontal="right"/>
    </xf>
    <xf numFmtId="0" fontId="28" fillId="0" borderId="38" xfId="0" applyFont="1" applyBorder="1" applyAlignment="1">
      <alignment horizontal="center"/>
    </xf>
    <xf numFmtId="38" fontId="28" fillId="0" borderId="205" xfId="2" applyFont="1" applyBorder="1" applyAlignment="1">
      <alignment horizontal="right"/>
    </xf>
    <xf numFmtId="40" fontId="28" fillId="1" borderId="191" xfId="1" applyFont="1" applyFill="1" applyBorder="1" applyAlignment="1">
      <alignment horizontal="right"/>
    </xf>
    <xf numFmtId="38" fontId="28" fillId="0" borderId="113" xfId="2" applyFont="1" applyBorder="1" applyAlignment="1">
      <alignment horizontal="right"/>
    </xf>
    <xf numFmtId="40" fontId="28" fillId="1" borderId="86" xfId="1" applyFont="1" applyFill="1" applyBorder="1" applyAlignment="1">
      <alignment horizontal="right"/>
    </xf>
    <xf numFmtId="0" fontId="28" fillId="0" borderId="144" xfId="0" applyFont="1" applyBorder="1" applyAlignment="1">
      <alignment horizontal="center"/>
    </xf>
    <xf numFmtId="38" fontId="28" fillId="0" borderId="147" xfId="2" applyFont="1" applyBorder="1" applyAlignment="1">
      <alignment horizontal="right"/>
    </xf>
    <xf numFmtId="40" fontId="28" fillId="1" borderId="58" xfId="1" applyFont="1" applyFill="1" applyBorder="1" applyAlignment="1">
      <alignment horizontal="right"/>
    </xf>
    <xf numFmtId="0" fontId="33" fillId="0" borderId="0" xfId="0" applyFont="1" applyBorder="1" applyAlignment="1">
      <alignment horizontal="left" wrapText="1"/>
    </xf>
    <xf numFmtId="0" fontId="33" fillId="0" borderId="0" xfId="0" applyFont="1" applyAlignment="1"/>
    <xf numFmtId="0" fontId="21" fillId="0" borderId="0" xfId="0" applyFont="1" applyBorder="1" applyAlignment="1">
      <alignment horizontal="left" wrapText="1"/>
    </xf>
    <xf numFmtId="0" fontId="33" fillId="0" borderId="0" xfId="0" applyFont="1" applyBorder="1"/>
    <xf numFmtId="0" fontId="33" fillId="0" borderId="98" xfId="0" applyFont="1" applyBorder="1" applyAlignment="1">
      <alignment horizontal="left" wrapText="1"/>
    </xf>
    <xf numFmtId="0" fontId="33" fillId="0" borderId="16" xfId="0" applyFont="1" applyBorder="1"/>
    <xf numFmtId="0" fontId="21" fillId="0" borderId="103" xfId="0" applyFont="1" applyBorder="1" applyAlignment="1">
      <alignment horizontal="center"/>
    </xf>
    <xf numFmtId="0" fontId="21" fillId="0" borderId="33" xfId="0" applyFont="1" applyBorder="1" applyAlignment="1">
      <alignment horizontal="right"/>
    </xf>
    <xf numFmtId="0" fontId="33" fillId="0" borderId="193" xfId="0" applyFont="1" applyBorder="1" applyAlignment="1">
      <alignment horizontal="left"/>
    </xf>
    <xf numFmtId="0" fontId="33" fillId="0" borderId="76" xfId="0" applyFont="1" applyBorder="1"/>
    <xf numFmtId="0" fontId="33" fillId="0" borderId="76" xfId="0" applyFont="1" applyBorder="1" applyAlignment="1">
      <alignment horizontal="justify" wrapText="1"/>
    </xf>
    <xf numFmtId="0" fontId="33" fillId="0" borderId="76" xfId="0" quotePrefix="1" applyFont="1" applyBorder="1" applyAlignment="1">
      <alignment horizontal="left"/>
    </xf>
    <xf numFmtId="0" fontId="21" fillId="0" borderId="33" xfId="0" quotePrefix="1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0" borderId="94" xfId="0" applyFont="1" applyBorder="1" applyAlignment="1">
      <alignment horizontal="right"/>
    </xf>
    <xf numFmtId="0" fontId="33" fillId="0" borderId="107" xfId="0" applyFont="1" applyBorder="1"/>
    <xf numFmtId="0" fontId="33" fillId="0" borderId="0" xfId="0" applyFont="1"/>
    <xf numFmtId="38" fontId="22" fillId="0" borderId="81" xfId="0" applyNumberFormat="1" applyFont="1" applyBorder="1" applyProtection="1"/>
    <xf numFmtId="40" fontId="22" fillId="1" borderId="25" xfId="1" applyFont="1" applyFill="1" applyBorder="1" applyProtection="1"/>
    <xf numFmtId="38" fontId="22" fillId="0" borderId="78" xfId="0" applyNumberFormat="1" applyFont="1" applyBorder="1" applyAlignment="1">
      <alignment horizontal="right" wrapText="1"/>
    </xf>
    <xf numFmtId="40" fontId="22" fillId="1" borderId="48" xfId="1" applyFont="1" applyFill="1" applyBorder="1"/>
    <xf numFmtId="38" fontId="22" fillId="0" borderId="50" xfId="0" applyNumberFormat="1" applyFont="1" applyBorder="1"/>
    <xf numFmtId="0" fontId="24" fillId="0" borderId="0" xfId="0" applyFont="1" applyBorder="1" applyAlignment="1">
      <alignment horizontal="centerContinuous"/>
    </xf>
    <xf numFmtId="0" fontId="30" fillId="0" borderId="10" xfId="0" applyFont="1" applyBorder="1" applyAlignment="1">
      <alignment horizontal="centerContinuous" wrapText="1"/>
    </xf>
    <xf numFmtId="0" fontId="22" fillId="0" borderId="2" xfId="0" applyFont="1" applyBorder="1" applyAlignment="1">
      <alignment horizontal="center"/>
    </xf>
    <xf numFmtId="0" fontId="22" fillId="0" borderId="38" xfId="0" applyFont="1" applyBorder="1"/>
    <xf numFmtId="0" fontId="22" fillId="0" borderId="87" xfId="0" applyFont="1" applyBorder="1"/>
    <xf numFmtId="0" fontId="22" fillId="0" borderId="49" xfId="0" applyFont="1" applyBorder="1"/>
    <xf numFmtId="38" fontId="22" fillId="0" borderId="85" xfId="0" applyNumberFormat="1" applyFont="1" applyBorder="1" applyAlignment="1">
      <alignment horizontal="right" wrapText="1"/>
    </xf>
    <xf numFmtId="0" fontId="20" fillId="0" borderId="0" xfId="0" applyFont="1" applyAlignment="1"/>
    <xf numFmtId="0" fontId="27" fillId="0" borderId="20" xfId="0" applyFont="1" applyBorder="1" applyAlignment="1"/>
    <xf numFmtId="0" fontId="27" fillId="0" borderId="0" xfId="0" applyFont="1" applyBorder="1" applyAlignment="1"/>
    <xf numFmtId="0" fontId="30" fillId="0" borderId="91" xfId="0" applyFont="1" applyBorder="1" applyAlignment="1">
      <alignment horizontal="center" wrapText="1"/>
    </xf>
    <xf numFmtId="0" fontId="30" fillId="0" borderId="53" xfId="0" applyFont="1" applyBorder="1" applyAlignment="1">
      <alignment horizontal="centerContinuous" vertical="top" wrapText="1"/>
    </xf>
    <xf numFmtId="0" fontId="30" fillId="0" borderId="11" xfId="0" applyFont="1" applyBorder="1" applyAlignment="1">
      <alignment horizontal="centerContinuous" vertical="top" wrapText="1"/>
    </xf>
    <xf numFmtId="0" fontId="28" fillId="0" borderId="55" xfId="0" applyFont="1" applyBorder="1"/>
    <xf numFmtId="0" fontId="30" fillId="0" borderId="55" xfId="0" applyFont="1" applyBorder="1" applyAlignment="1">
      <alignment horizontal="centerContinuous" vertical="center" wrapText="1"/>
    </xf>
    <xf numFmtId="0" fontId="30" fillId="0" borderId="56" xfId="0" applyFont="1" applyBorder="1" applyAlignment="1">
      <alignment horizontal="centerContinuous" vertical="center" wrapText="1"/>
    </xf>
    <xf numFmtId="0" fontId="30" fillId="0" borderId="67" xfId="0" applyFont="1" applyBorder="1" applyAlignment="1">
      <alignment horizontal="center" wrapText="1"/>
    </xf>
    <xf numFmtId="0" fontId="30" fillId="0" borderId="42" xfId="0" applyFont="1" applyBorder="1" applyAlignment="1">
      <alignment horizontal="centerContinuous" vertical="center" wrapText="1"/>
    </xf>
    <xf numFmtId="0" fontId="30" fillId="0" borderId="134" xfId="0" applyFont="1" applyBorder="1" applyAlignment="1">
      <alignment horizontal="centerContinuous" vertical="center"/>
    </xf>
    <xf numFmtId="0" fontId="30" fillId="1" borderId="92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40" fontId="28" fillId="1" borderId="59" xfId="1" applyFont="1" applyFill="1" applyBorder="1" applyAlignment="1">
      <alignment horizontal="centerContinuous" wrapText="1"/>
    </xf>
    <xf numFmtId="38" fontId="28" fillId="0" borderId="135" xfId="0" applyNumberFormat="1" applyFont="1" applyBorder="1"/>
    <xf numFmtId="40" fontId="28" fillId="1" borderId="26" xfId="1" applyFont="1" applyFill="1" applyBorder="1"/>
    <xf numFmtId="38" fontId="28" fillId="0" borderId="47" xfId="2" applyFont="1" applyBorder="1"/>
    <xf numFmtId="40" fontId="28" fillId="1" borderId="86" xfId="1" applyFont="1" applyFill="1" applyBorder="1" applyAlignment="1">
      <alignment horizontal="centerContinuous" wrapText="1"/>
    </xf>
    <xf numFmtId="38" fontId="28" fillId="0" borderId="93" xfId="0" applyNumberFormat="1" applyFont="1" applyBorder="1"/>
    <xf numFmtId="40" fontId="28" fillId="1" borderId="105" xfId="1" applyFont="1" applyFill="1" applyBorder="1"/>
    <xf numFmtId="0" fontId="28" fillId="0" borderId="38" xfId="0" applyFont="1" applyBorder="1"/>
    <xf numFmtId="0" fontId="28" fillId="0" borderId="94" xfId="0" applyFont="1" applyBorder="1"/>
    <xf numFmtId="38" fontId="28" fillId="0" borderId="50" xfId="2" applyFont="1" applyBorder="1"/>
    <xf numFmtId="40" fontId="28" fillId="1" borderId="58" xfId="1" applyFont="1" applyFill="1" applyBorder="1" applyAlignment="1">
      <alignment horizontal="centerContinuous" wrapText="1"/>
    </xf>
    <xf numFmtId="40" fontId="28" fillId="1" borderId="95" xfId="1" applyFont="1" applyFill="1" applyBorder="1"/>
    <xf numFmtId="0" fontId="8" fillId="0" borderId="0" xfId="0" applyFont="1" applyBorder="1" applyAlignment="1">
      <alignment horizontal="left"/>
    </xf>
    <xf numFmtId="0" fontId="0" fillId="0" borderId="174" xfId="0" applyNumberFormat="1" applyBorder="1"/>
    <xf numFmtId="0" fontId="0" fillId="0" borderId="77" xfId="0" applyNumberFormat="1" applyBorder="1"/>
    <xf numFmtId="0" fontId="0" fillId="0" borderId="88" xfId="0" applyNumberFormat="1" applyBorder="1"/>
    <xf numFmtId="0" fontId="29" fillId="0" borderId="97" xfId="0" applyFont="1" applyBorder="1" applyAlignment="1" applyProtection="1">
      <alignment horizontal="centerContinuous"/>
    </xf>
    <xf numFmtId="0" fontId="29" fillId="1" borderId="112" xfId="0" applyFont="1" applyFill="1" applyBorder="1" applyAlignment="1">
      <alignment horizontal="centerContinuous" wrapText="1"/>
    </xf>
    <xf numFmtId="40" fontId="22" fillId="1" borderId="39" xfId="1" applyFont="1" applyFill="1" applyBorder="1"/>
    <xf numFmtId="40" fontId="22" fillId="1" borderId="207" xfId="1" applyFont="1" applyFill="1" applyBorder="1"/>
    <xf numFmtId="40" fontId="22" fillId="1" borderId="51" xfId="1" applyFont="1" applyFill="1" applyBorder="1"/>
    <xf numFmtId="0" fontId="32" fillId="0" borderId="0" xfId="0" applyFont="1" applyAlignment="1">
      <alignment horizontal="centerContinuous" wrapText="1"/>
    </xf>
    <xf numFmtId="0" fontId="21" fillId="0" borderId="10" xfId="0" applyFont="1" applyBorder="1" applyAlignment="1">
      <alignment horizontal="left" wrapText="1"/>
    </xf>
    <xf numFmtId="0" fontId="21" fillId="0" borderId="34" xfId="0" applyFont="1" applyBorder="1" applyAlignment="1">
      <alignment horizontal="centerContinuous" wrapText="1"/>
    </xf>
    <xf numFmtId="0" fontId="26" fillId="0" borderId="128" xfId="0" applyFont="1" applyBorder="1" applyAlignment="1">
      <alignment horizontal="centerContinuous" wrapText="1"/>
    </xf>
    <xf numFmtId="0" fontId="21" fillId="0" borderId="10" xfId="0" applyFont="1" applyBorder="1" applyAlignment="1">
      <alignment horizontal="centerContinuous" wrapText="1"/>
    </xf>
    <xf numFmtId="0" fontId="26" fillId="0" borderId="10" xfId="0" applyFont="1" applyBorder="1" applyAlignment="1">
      <alignment horizontal="centerContinuous" wrapText="1"/>
    </xf>
    <xf numFmtId="0" fontId="21" fillId="0" borderId="10" xfId="0" applyFont="1" applyBorder="1" applyAlignment="1">
      <alignment horizontal="centerContinuous"/>
    </xf>
    <xf numFmtId="0" fontId="21" fillId="0" borderId="21" xfId="0" applyFont="1" applyBorder="1" applyAlignment="1">
      <alignment horizontal="centerContinuous"/>
    </xf>
    <xf numFmtId="40" fontId="33" fillId="1" borderId="59" xfId="1" applyFont="1" applyFill="1" applyBorder="1" applyAlignment="1">
      <alignment horizontal="center"/>
    </xf>
    <xf numFmtId="40" fontId="33" fillId="1" borderId="103" xfId="1" applyFont="1" applyFill="1" applyBorder="1" applyAlignment="1">
      <alignment horizontal="center"/>
    </xf>
    <xf numFmtId="40" fontId="33" fillId="1" borderId="140" xfId="1" applyFont="1" applyFill="1" applyBorder="1" applyAlignment="1">
      <alignment horizontal="center"/>
    </xf>
    <xf numFmtId="40" fontId="33" fillId="1" borderId="102" xfId="1" applyFont="1" applyFill="1" applyBorder="1" applyAlignment="1">
      <alignment horizontal="center"/>
    </xf>
    <xf numFmtId="38" fontId="22" fillId="0" borderId="154" xfId="0" applyNumberFormat="1" applyFont="1" applyBorder="1" applyProtection="1"/>
    <xf numFmtId="0" fontId="25" fillId="0" borderId="11" xfId="0" applyFont="1" applyBorder="1" applyAlignment="1">
      <alignment horizontal="centerContinuous" wrapText="1"/>
    </xf>
    <xf numFmtId="0" fontId="22" fillId="0" borderId="162" xfId="0" applyFont="1" applyBorder="1" applyAlignment="1">
      <alignment horizontal="centerContinuous" wrapText="1"/>
    </xf>
    <xf numFmtId="38" fontId="22" fillId="0" borderId="163" xfId="0" applyNumberFormat="1" applyFont="1" applyBorder="1" applyProtection="1"/>
    <xf numFmtId="0" fontId="30" fillId="0" borderId="21" xfId="0" applyFont="1" applyBorder="1" applyAlignment="1">
      <alignment horizontal="centerContinuous" wrapText="1"/>
    </xf>
    <xf numFmtId="40" fontId="22" fillId="1" borderId="26" xfId="1" applyFont="1" applyFill="1" applyBorder="1" applyProtection="1"/>
    <xf numFmtId="38" fontId="22" fillId="0" borderId="103" xfId="0" applyNumberFormat="1" applyFont="1" applyBorder="1" applyProtection="1"/>
    <xf numFmtId="40" fontId="22" fillId="1" borderId="39" xfId="1" applyFont="1" applyFill="1" applyBorder="1" applyProtection="1"/>
    <xf numFmtId="0" fontId="22" fillId="0" borderId="2" xfId="0" applyFont="1" applyBorder="1" applyAlignment="1">
      <alignment horizontal="centerContinuous" wrapText="1"/>
    </xf>
    <xf numFmtId="38" fontId="22" fillId="0" borderId="40" xfId="2" applyFont="1" applyBorder="1"/>
    <xf numFmtId="0" fontId="22" fillId="0" borderId="21" xfId="0" applyFont="1" applyBorder="1" applyAlignment="1">
      <alignment horizontal="centerContinuous"/>
    </xf>
    <xf numFmtId="0" fontId="29" fillId="0" borderId="11" xfId="0" applyFont="1" applyBorder="1" applyAlignment="1">
      <alignment horizontal="centerContinuous"/>
    </xf>
    <xf numFmtId="0" fontId="22" fillId="0" borderId="208" xfId="0" applyFont="1" applyBorder="1" applyAlignment="1">
      <alignment horizontal="centerContinuous" wrapText="1"/>
    </xf>
    <xf numFmtId="0" fontId="22" fillId="1" borderId="26" xfId="0" applyFont="1" applyFill="1" applyBorder="1" applyAlignment="1">
      <alignment horizontal="centerContinuous" wrapText="1"/>
    </xf>
    <xf numFmtId="0" fontId="22" fillId="0" borderId="163" xfId="0" applyFont="1" applyBorder="1" applyAlignment="1">
      <alignment horizontal="centerContinuous" wrapText="1"/>
    </xf>
    <xf numFmtId="0" fontId="22" fillId="1" borderId="39" xfId="0" applyFont="1" applyFill="1" applyBorder="1" applyAlignment="1">
      <alignment horizontal="centerContinuous" wrapText="1"/>
    </xf>
    <xf numFmtId="0" fontId="22" fillId="0" borderId="154" xfId="0" applyFont="1" applyBorder="1" applyAlignment="1">
      <alignment horizontal="center"/>
    </xf>
    <xf numFmtId="0" fontId="22" fillId="0" borderId="103" xfId="0" applyFont="1" applyBorder="1" applyAlignment="1">
      <alignment horizontal="centerContinuous"/>
    </xf>
    <xf numFmtId="0" fontId="22" fillId="0" borderId="40" xfId="0" applyFont="1" applyBorder="1" applyAlignment="1">
      <alignment horizontal="centerContinuous"/>
    </xf>
    <xf numFmtId="0" fontId="22" fillId="0" borderId="40" xfId="0" applyFont="1" applyBorder="1" applyAlignment="1">
      <alignment horizontal="center"/>
    </xf>
    <xf numFmtId="38" fontId="22" fillId="0" borderId="209" xfId="0" applyNumberFormat="1" applyFont="1" applyBorder="1" applyAlignment="1">
      <alignment horizontal="right" wrapText="1"/>
    </xf>
    <xf numFmtId="0" fontId="38" fillId="1" borderId="26" xfId="0" applyFont="1" applyFill="1" applyBorder="1" applyAlignment="1">
      <alignment horizontal="centerContinuous" vertical="center" wrapText="1"/>
    </xf>
    <xf numFmtId="0" fontId="38" fillId="0" borderId="210" xfId="0" applyFont="1" applyBorder="1" applyAlignment="1">
      <alignment horizontal="center"/>
    </xf>
    <xf numFmtId="38" fontId="37" fillId="0" borderId="184" xfId="2" applyFont="1" applyBorder="1" applyAlignment="1"/>
    <xf numFmtId="40" fontId="37" fillId="1" borderId="183" xfId="1" applyFont="1" applyFill="1" applyBorder="1" applyAlignment="1">
      <alignment horizontal="centerContinuous" wrapText="1"/>
    </xf>
    <xf numFmtId="38" fontId="37" fillId="0" borderId="180" xfId="2" applyFont="1" applyBorder="1" applyAlignment="1">
      <alignment horizontal="centerContinuous" wrapText="1"/>
    </xf>
    <xf numFmtId="40" fontId="37" fillId="1" borderId="183" xfId="1" applyFont="1" applyFill="1" applyBorder="1" applyAlignment="1"/>
    <xf numFmtId="0" fontId="37" fillId="0" borderId="153" xfId="0" applyFont="1" applyBorder="1" applyAlignment="1">
      <alignment horizontal="center" wrapText="1"/>
    </xf>
    <xf numFmtId="38" fontId="37" fillId="0" borderId="130" xfId="2" applyFont="1" applyBorder="1" applyAlignment="1"/>
    <xf numFmtId="40" fontId="37" fillId="1" borderId="169" xfId="1" applyFont="1" applyFill="1" applyBorder="1" applyAlignment="1">
      <alignment horizontal="centerContinuous" wrapText="1"/>
    </xf>
    <xf numFmtId="41" fontId="37" fillId="0" borderId="55" xfId="2" applyNumberFormat="1" applyFont="1" applyBorder="1" applyAlignment="1">
      <alignment horizontal="center" wrapText="1"/>
    </xf>
    <xf numFmtId="40" fontId="37" fillId="1" borderId="169" xfId="1" applyFont="1" applyFill="1" applyBorder="1" applyAlignment="1"/>
    <xf numFmtId="0" fontId="37" fillId="0" borderId="133" xfId="0" applyFont="1" applyBorder="1" applyAlignment="1">
      <alignment horizontal="center"/>
    </xf>
    <xf numFmtId="38" fontId="37" fillId="0" borderId="47" xfId="2" applyFont="1" applyBorder="1" applyAlignment="1"/>
    <xf numFmtId="40" fontId="37" fillId="1" borderId="114" xfId="1" applyFont="1" applyFill="1" applyBorder="1" applyAlignment="1">
      <alignment horizontal="centerContinuous" wrapText="1"/>
    </xf>
    <xf numFmtId="40" fontId="37" fillId="1" borderId="114" xfId="1" applyFont="1" applyFill="1" applyBorder="1" applyAlignment="1"/>
    <xf numFmtId="0" fontId="37" fillId="0" borderId="144" xfId="0" applyFont="1" applyBorder="1" applyAlignment="1">
      <alignment horizontal="center"/>
    </xf>
    <xf numFmtId="38" fontId="37" fillId="0" borderId="50" xfId="2" applyFont="1" applyBorder="1" applyAlignment="1"/>
    <xf numFmtId="40" fontId="37" fillId="1" borderId="95" xfId="1" applyFont="1" applyFill="1" applyBorder="1" applyAlignment="1"/>
    <xf numFmtId="40" fontId="37" fillId="1" borderId="95" xfId="1" applyFont="1" applyFill="1" applyBorder="1" applyAlignment="1">
      <alignment horizontal="center" wrapText="1"/>
    </xf>
    <xf numFmtId="0" fontId="36" fillId="0" borderId="2" xfId="0" applyFont="1" applyBorder="1" applyAlignment="1">
      <alignment horizontal="centerContinuous" wrapText="1"/>
    </xf>
    <xf numFmtId="38" fontId="38" fillId="0" borderId="103" xfId="2" applyFont="1" applyBorder="1" applyAlignment="1">
      <alignment horizontal="center" vertical="top" wrapText="1"/>
    </xf>
    <xf numFmtId="0" fontId="38" fillId="0" borderId="187" xfId="0" applyFont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37" fontId="38" fillId="0" borderId="40" xfId="0" applyNumberFormat="1" applyFont="1" applyBorder="1" applyAlignment="1">
      <alignment horizontal="center" vertical="top" wrapText="1"/>
    </xf>
    <xf numFmtId="41" fontId="37" fillId="0" borderId="2" xfId="2" applyNumberFormat="1" applyFont="1" applyBorder="1" applyAlignment="1">
      <alignment wrapText="1"/>
    </xf>
    <xf numFmtId="41" fontId="37" fillId="0" borderId="61" xfId="2" applyNumberFormat="1" applyFont="1" applyBorder="1" applyAlignment="1">
      <alignment wrapText="1"/>
    </xf>
    <xf numFmtId="0" fontId="38" fillId="0" borderId="77" xfId="0" applyFont="1" applyBorder="1" applyAlignment="1">
      <alignment horizontal="centerContinuous" wrapText="1"/>
    </xf>
    <xf numFmtId="0" fontId="38" fillId="0" borderId="79" xfId="0" applyFont="1" applyBorder="1" applyAlignment="1">
      <alignment horizontal="center" wrapText="1"/>
    </xf>
    <xf numFmtId="37" fontId="38" fillId="0" borderId="41" xfId="0" applyNumberFormat="1" applyFont="1" applyBorder="1" applyAlignment="1">
      <alignment horizontal="center" vertical="top" wrapText="1"/>
    </xf>
    <xf numFmtId="41" fontId="37" fillId="0" borderId="79" xfId="2" applyNumberFormat="1" applyFont="1" applyBorder="1" applyAlignment="1">
      <alignment wrapText="1"/>
    </xf>
    <xf numFmtId="41" fontId="37" fillId="0" borderId="152" xfId="2" applyNumberFormat="1" applyFont="1" applyBorder="1" applyAlignment="1">
      <alignment wrapText="1"/>
    </xf>
    <xf numFmtId="41" fontId="37" fillId="0" borderId="145" xfId="2" applyNumberFormat="1" applyFont="1" applyBorder="1" applyAlignment="1">
      <alignment wrapText="1"/>
    </xf>
    <xf numFmtId="0" fontId="38" fillId="1" borderId="125" xfId="0" applyFont="1" applyFill="1" applyBorder="1" applyAlignment="1">
      <alignment horizontal="center"/>
    </xf>
    <xf numFmtId="37" fontId="37" fillId="0" borderId="211" xfId="2" applyNumberFormat="1" applyFont="1" applyBorder="1" applyAlignment="1">
      <alignment horizontal="center" wrapText="1"/>
    </xf>
    <xf numFmtId="37" fontId="37" fillId="0" borderId="116" xfId="2" applyNumberFormat="1" applyFont="1" applyBorder="1" applyAlignment="1">
      <alignment horizontal="center" wrapText="1"/>
    </xf>
    <xf numFmtId="37" fontId="37" fillId="0" borderId="76" xfId="2" applyNumberFormat="1" applyFont="1" applyBorder="1" applyAlignment="1">
      <alignment horizontal="center" wrapText="1"/>
    </xf>
    <xf numFmtId="37" fontId="37" fillId="0" borderId="136" xfId="2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38" fontId="22" fillId="0" borderId="0" xfId="0" applyNumberFormat="1" applyFont="1" applyBorder="1" applyAlignment="1" applyProtection="1">
      <alignment horizontal="centerContinuous" wrapText="1"/>
    </xf>
    <xf numFmtId="38" fontId="22" fillId="0" borderId="0" xfId="0" applyNumberFormat="1" applyFont="1" applyBorder="1" applyAlignment="1" applyProtection="1">
      <alignment horizontal="center" wrapText="1"/>
    </xf>
    <xf numFmtId="0" fontId="28" fillId="0" borderId="0" xfId="0" applyNumberFormat="1" applyFont="1" applyBorder="1"/>
    <xf numFmtId="0" fontId="22" fillId="0" borderId="0" xfId="0" applyFont="1" applyBorder="1" applyAlignment="1">
      <alignment horizontal="left"/>
    </xf>
    <xf numFmtId="0" fontId="43" fillId="0" borderId="0" xfId="0" applyFont="1" applyAlignment="1">
      <alignment horizontal="centerContinuous" wrapText="1"/>
    </xf>
    <xf numFmtId="0" fontId="44" fillId="0" borderId="0" xfId="0" applyFont="1" applyAlignment="1">
      <alignment horizontal="centerContinuous" wrapText="1"/>
    </xf>
    <xf numFmtId="0" fontId="44" fillId="0" borderId="0" xfId="0" applyFont="1"/>
    <xf numFmtId="0" fontId="46" fillId="0" borderId="199" xfId="0" applyFont="1" applyFill="1" applyBorder="1" applyAlignment="1">
      <alignment horizontal="center"/>
    </xf>
    <xf numFmtId="3" fontId="46" fillId="0" borderId="212" xfId="0" applyNumberFormat="1" applyFont="1" applyFill="1" applyBorder="1" applyAlignment="1">
      <alignment horizontal="centerContinuous"/>
    </xf>
    <xf numFmtId="2" fontId="47" fillId="5" borderId="126" xfId="0" applyNumberFormat="1" applyFont="1" applyFill="1" applyBorder="1" applyAlignment="1">
      <alignment horizontal="centerContinuous"/>
    </xf>
    <xf numFmtId="0" fontId="48" fillId="8" borderId="213" xfId="0" applyFont="1" applyFill="1" applyBorder="1" applyAlignment="1">
      <alignment wrapText="1"/>
    </xf>
    <xf numFmtId="3" fontId="48" fillId="0" borderId="214" xfId="0" applyNumberFormat="1" applyFont="1" applyFill="1" applyBorder="1" applyAlignment="1">
      <alignment horizontal="center" wrapText="1"/>
    </xf>
    <xf numFmtId="0" fontId="19" fillId="8" borderId="215" xfId="0" applyFont="1" applyFill="1" applyBorder="1" applyAlignment="1">
      <alignment wrapText="1"/>
    </xf>
    <xf numFmtId="0" fontId="48" fillId="8" borderId="215" xfId="0" applyFont="1" applyFill="1" applyBorder="1" applyAlignment="1">
      <alignment wrapText="1"/>
    </xf>
    <xf numFmtId="0" fontId="48" fillId="8" borderId="216" xfId="0" applyFont="1" applyFill="1" applyBorder="1" applyAlignment="1">
      <alignment wrapText="1"/>
    </xf>
    <xf numFmtId="0" fontId="19" fillId="8" borderId="110" xfId="0" applyFont="1" applyFill="1" applyBorder="1" applyAlignment="1">
      <alignment wrapText="1"/>
    </xf>
    <xf numFmtId="0" fontId="19" fillId="8" borderId="217" xfId="0" applyFont="1" applyFill="1" applyBorder="1" applyAlignment="1">
      <alignment wrapText="1"/>
    </xf>
    <xf numFmtId="0" fontId="49" fillId="8" borderId="215" xfId="0" applyFont="1" applyFill="1" applyBorder="1" applyAlignment="1">
      <alignment wrapText="1"/>
    </xf>
    <xf numFmtId="0" fontId="19" fillId="8" borderId="215" xfId="0" applyFont="1" applyFill="1" applyBorder="1" applyAlignment="1">
      <alignment horizontal="justify" wrapText="1"/>
    </xf>
    <xf numFmtId="3" fontId="51" fillId="0" borderId="218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9" fillId="0" borderId="221" xfId="0" applyFont="1" applyBorder="1" applyAlignment="1">
      <alignment horizontal="centerContinuous"/>
    </xf>
    <xf numFmtId="0" fontId="2" fillId="0" borderId="0" xfId="0" applyFont="1" applyFill="1" applyBorder="1"/>
    <xf numFmtId="40" fontId="28" fillId="1" borderId="105" xfId="1" applyFont="1" applyFill="1" applyBorder="1" applyAlignment="1"/>
    <xf numFmtId="0" fontId="30" fillId="0" borderId="134" xfId="0" applyFont="1" applyBorder="1" applyAlignment="1">
      <alignment horizontal="centerContinuous" wrapText="1"/>
    </xf>
    <xf numFmtId="0" fontId="30" fillId="1" borderId="122" xfId="0" applyFont="1" applyFill="1" applyBorder="1" applyAlignment="1">
      <alignment horizontal="centerContinuous" wrapText="1"/>
    </xf>
    <xf numFmtId="0" fontId="0" fillId="0" borderId="0" xfId="0" applyNumberFormat="1" applyBorder="1"/>
    <xf numFmtId="0" fontId="31" fillId="0" borderId="0" xfId="0" applyFont="1" applyBorder="1" applyAlignment="1">
      <alignment horizontal="centerContinuous" wrapText="1"/>
    </xf>
    <xf numFmtId="0" fontId="0" fillId="9" borderId="0" xfId="0" applyNumberFormat="1" applyFill="1"/>
    <xf numFmtId="0" fontId="2" fillId="0" borderId="0" xfId="0" applyFont="1" applyBorder="1"/>
    <xf numFmtId="40" fontId="22" fillId="1" borderId="2" xfId="1" applyFont="1" applyFill="1" applyBorder="1"/>
    <xf numFmtId="0" fontId="0" fillId="0" borderId="2" xfId="0" applyNumberFormat="1" applyBorder="1"/>
    <xf numFmtId="40" fontId="22" fillId="1" borderId="61" xfId="1" applyFont="1" applyFill="1" applyBorder="1"/>
    <xf numFmtId="38" fontId="22" fillId="0" borderId="225" xfId="0" applyNumberFormat="1" applyFont="1" applyBorder="1"/>
    <xf numFmtId="38" fontId="22" fillId="0" borderId="226" xfId="0" applyNumberFormat="1" applyFont="1" applyBorder="1" applyAlignment="1">
      <alignment horizontal="right" wrapText="1"/>
    </xf>
    <xf numFmtId="0" fontId="0" fillId="0" borderId="131" xfId="0" applyNumberFormat="1" applyBorder="1"/>
    <xf numFmtId="40" fontId="22" fillId="1" borderId="131" xfId="1" applyFont="1" applyFill="1" applyBorder="1"/>
    <xf numFmtId="38" fontId="22" fillId="0" borderId="100" xfId="0" applyNumberFormat="1" applyFont="1" applyBorder="1" applyAlignment="1">
      <alignment horizontal="right" wrapText="1"/>
    </xf>
    <xf numFmtId="38" fontId="22" fillId="0" borderId="76" xfId="0" applyNumberFormat="1" applyFont="1" applyBorder="1" applyAlignment="1">
      <alignment horizontal="right" wrapText="1"/>
    </xf>
    <xf numFmtId="38" fontId="22" fillId="0" borderId="107" xfId="0" applyNumberFormat="1" applyFont="1" applyBorder="1" applyAlignment="1">
      <alignment horizontal="right" wrapText="1"/>
    </xf>
    <xf numFmtId="38" fontId="22" fillId="0" borderId="162" xfId="0" applyNumberFormat="1" applyFont="1" applyBorder="1" applyAlignment="1">
      <alignment horizontal="right" wrapText="1"/>
    </xf>
    <xf numFmtId="38" fontId="22" fillId="0" borderId="143" xfId="0" applyNumberFormat="1" applyFont="1" applyBorder="1" applyAlignment="1">
      <alignment horizontal="right" wrapText="1"/>
    </xf>
    <xf numFmtId="38" fontId="22" fillId="0" borderId="227" xfId="0" applyNumberFormat="1" applyFont="1" applyBorder="1" applyAlignment="1">
      <alignment horizontal="right" wrapText="1"/>
    </xf>
    <xf numFmtId="40" fontId="22" fillId="1" borderId="228" xfId="1" applyFont="1" applyFill="1" applyBorder="1"/>
    <xf numFmtId="38" fontId="22" fillId="0" borderId="208" xfId="0" applyNumberFormat="1" applyFont="1" applyBorder="1"/>
    <xf numFmtId="0" fontId="28" fillId="0" borderId="229" xfId="0" applyNumberFormat="1" applyFont="1" applyBorder="1"/>
    <xf numFmtId="38" fontId="28" fillId="0" borderId="171" xfId="2" applyFont="1" applyBorder="1"/>
    <xf numFmtId="40" fontId="28" fillId="1" borderId="191" xfId="1" applyFont="1" applyFill="1" applyBorder="1" applyAlignment="1">
      <alignment horizontal="centerContinuous" wrapText="1"/>
    </xf>
    <xf numFmtId="38" fontId="28" fillId="0" borderId="194" xfId="0" applyNumberFormat="1" applyFont="1" applyBorder="1"/>
    <xf numFmtId="38" fontId="28" fillId="0" borderId="143" xfId="0" applyNumberFormat="1" applyFont="1" applyBorder="1"/>
    <xf numFmtId="0" fontId="30" fillId="1" borderId="75" xfId="0" applyFont="1" applyFill="1" applyBorder="1" applyAlignment="1">
      <alignment horizontal="centerContinuous" vertical="center" wrapText="1"/>
    </xf>
    <xf numFmtId="0" fontId="0" fillId="0" borderId="0" xfId="0" applyFont="1" applyAlignment="1">
      <alignment horizontal="center"/>
    </xf>
    <xf numFmtId="38" fontId="22" fillId="0" borderId="166" xfId="0" applyNumberFormat="1" applyFont="1" applyBorder="1" applyAlignment="1">
      <alignment horizontal="right" wrapText="1"/>
    </xf>
    <xf numFmtId="0" fontId="11" fillId="0" borderId="131" xfId="0" applyNumberFormat="1" applyFont="1" applyBorder="1"/>
    <xf numFmtId="0" fontId="11" fillId="0" borderId="152" xfId="0" applyNumberFormat="1" applyFont="1" applyBorder="1"/>
    <xf numFmtId="0" fontId="11" fillId="0" borderId="2" xfId="0" applyNumberFormat="1" applyFont="1" applyBorder="1"/>
    <xf numFmtId="0" fontId="11" fillId="0" borderId="79" xfId="0" applyNumberFormat="1" applyFont="1" applyBorder="1"/>
    <xf numFmtId="0" fontId="11" fillId="0" borderId="61" xfId="0" applyNumberFormat="1" applyFont="1" applyBorder="1"/>
    <xf numFmtId="0" fontId="11" fillId="0" borderId="145" xfId="0" applyNumberFormat="1" applyFont="1" applyBorder="1"/>
    <xf numFmtId="0" fontId="11" fillId="0" borderId="2" xfId="0" applyFont="1" applyBorder="1"/>
    <xf numFmtId="0" fontId="11" fillId="0" borderId="79" xfId="0" applyFont="1" applyBorder="1"/>
    <xf numFmtId="37" fontId="37" fillId="0" borderId="100" xfId="2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50" fillId="8" borderId="231" xfId="0" applyFont="1" applyFill="1" applyBorder="1" applyAlignment="1">
      <alignment wrapText="1"/>
    </xf>
    <xf numFmtId="0" fontId="50" fillId="8" borderId="232" xfId="0" applyFont="1" applyFill="1" applyBorder="1" applyAlignment="1">
      <alignment wrapText="1"/>
    </xf>
    <xf numFmtId="3" fontId="51" fillId="0" borderId="233" xfId="0" applyNumberFormat="1" applyFont="1" applyFill="1" applyBorder="1" applyAlignment="1">
      <alignment horizontal="center" wrapText="1"/>
    </xf>
    <xf numFmtId="0" fontId="45" fillId="0" borderId="0" xfId="0" applyFont="1" applyBorder="1"/>
    <xf numFmtId="0" fontId="46" fillId="0" borderId="0" xfId="0" applyFont="1" applyFill="1" applyBorder="1" applyAlignment="1">
      <alignment horizontal="center" vertical="top" wrapText="1"/>
    </xf>
    <xf numFmtId="3" fontId="46" fillId="0" borderId="0" xfId="0" applyNumberFormat="1" applyFont="1" applyFill="1" applyBorder="1" applyAlignment="1">
      <alignment horizontal="centerContinuous"/>
    </xf>
    <xf numFmtId="4" fontId="48" fillId="5" borderId="234" xfId="0" applyNumberFormat="1" applyFont="1" applyFill="1" applyBorder="1" applyAlignment="1">
      <alignment horizontal="center" wrapText="1"/>
    </xf>
    <xf numFmtId="4" fontId="51" fillId="5" borderId="235" xfId="0" applyNumberFormat="1" applyFont="1" applyFill="1" applyBorder="1" applyAlignment="1">
      <alignment horizontal="center" wrapText="1"/>
    </xf>
    <xf numFmtId="4" fontId="51" fillId="5" borderId="236" xfId="0" applyNumberFormat="1" applyFont="1" applyFill="1" applyBorder="1" applyAlignment="1">
      <alignment horizontal="center" wrapText="1"/>
    </xf>
    <xf numFmtId="0" fontId="19" fillId="8" borderId="216" xfId="0" applyFont="1" applyFill="1" applyBorder="1" applyAlignment="1">
      <alignment wrapText="1"/>
    </xf>
    <xf numFmtId="3" fontId="48" fillId="0" borderId="237" xfId="0" applyNumberFormat="1" applyFont="1" applyFill="1" applyBorder="1" applyAlignment="1">
      <alignment horizontal="center" wrapText="1"/>
    </xf>
    <xf numFmtId="4" fontId="48" fillId="5" borderId="118" xfId="0" applyNumberFormat="1" applyFont="1" applyFill="1" applyBorder="1" applyAlignment="1">
      <alignment horizontal="center" wrapText="1"/>
    </xf>
    <xf numFmtId="0" fontId="30" fillId="6" borderId="149" xfId="0" applyFont="1" applyFill="1" applyBorder="1" applyAlignment="1">
      <alignment horizontal="center" wrapText="1"/>
    </xf>
    <xf numFmtId="3" fontId="30" fillId="6" borderId="230" xfId="0" applyNumberFormat="1" applyFont="1" applyFill="1" applyBorder="1" applyAlignment="1">
      <alignment horizontal="center" wrapText="1"/>
    </xf>
    <xf numFmtId="4" fontId="30" fillId="7" borderId="238" xfId="0" applyNumberFormat="1" applyFont="1" applyFill="1" applyBorder="1" applyAlignment="1">
      <alignment horizontal="center" wrapText="1"/>
    </xf>
    <xf numFmtId="0" fontId="46" fillId="6" borderId="242" xfId="0" applyFont="1" applyFill="1" applyBorder="1" applyAlignment="1">
      <alignment horizontal="center" wrapText="1"/>
    </xf>
    <xf numFmtId="3" fontId="46" fillId="6" borderId="243" xfId="0" applyNumberFormat="1" applyFont="1" applyFill="1" applyBorder="1" applyAlignment="1">
      <alignment horizontal="center" wrapText="1"/>
    </xf>
    <xf numFmtId="4" fontId="46" fillId="7" borderId="244" xfId="0" applyNumberFormat="1" applyFont="1" applyFill="1" applyBorder="1" applyAlignment="1">
      <alignment horizontal="center" wrapText="1"/>
    </xf>
    <xf numFmtId="0" fontId="44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0" fontId="46" fillId="0" borderId="231" xfId="0" applyFont="1" applyFill="1" applyBorder="1" applyAlignment="1">
      <alignment horizontal="center"/>
    </xf>
    <xf numFmtId="0" fontId="46" fillId="0" borderId="218" xfId="0" applyFont="1" applyFill="1" applyBorder="1" applyAlignment="1">
      <alignment horizontal="centerContinuous"/>
    </xf>
    <xf numFmtId="0" fontId="47" fillId="5" borderId="248" xfId="0" applyFont="1" applyFill="1" applyBorder="1" applyAlignment="1">
      <alignment horizontal="centerContinuous"/>
    </xf>
    <xf numFmtId="0" fontId="44" fillId="0" borderId="199" xfId="0" applyFont="1" applyBorder="1"/>
    <xf numFmtId="0" fontId="44" fillId="0" borderId="212" xfId="0" applyFont="1" applyBorder="1"/>
    <xf numFmtId="0" fontId="44" fillId="0" borderId="222" xfId="0" applyFont="1" applyBorder="1"/>
    <xf numFmtId="0" fontId="29" fillId="0" borderId="0" xfId="0" applyFont="1" applyBorder="1" applyAlignment="1">
      <alignment horizontal="centerContinuous" vertical="center" wrapText="1"/>
    </xf>
    <xf numFmtId="0" fontId="22" fillId="0" borderId="0" xfId="0" applyFont="1" applyBorder="1" applyAlignment="1">
      <alignment horizontal="centerContinuous" vertical="center" wrapText="1"/>
    </xf>
    <xf numFmtId="0" fontId="24" fillId="0" borderId="0" xfId="0" applyFont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40" fontId="22" fillId="1" borderId="191" xfId="1" applyFont="1" applyFill="1" applyBorder="1"/>
    <xf numFmtId="40" fontId="22" fillId="1" borderId="195" xfId="1" applyFont="1" applyFill="1" applyBorder="1"/>
    <xf numFmtId="40" fontId="22" fillId="1" borderId="105" xfId="1" applyFont="1" applyFill="1" applyBorder="1"/>
    <xf numFmtId="166" fontId="22" fillId="0" borderId="171" xfId="0" applyNumberFormat="1" applyFont="1" applyBorder="1"/>
    <xf numFmtId="166" fontId="22" fillId="0" borderId="47" xfId="0" applyNumberFormat="1" applyFont="1" applyBorder="1"/>
    <xf numFmtId="166" fontId="22" fillId="0" borderId="42" xfId="0" applyNumberFormat="1" applyFont="1" applyBorder="1"/>
    <xf numFmtId="40" fontId="22" fillId="1" borderId="75" xfId="1" applyFont="1" applyFill="1" applyBorder="1"/>
    <xf numFmtId="40" fontId="22" fillId="1" borderId="122" xfId="1" applyFont="1" applyFill="1" applyBorder="1"/>
    <xf numFmtId="40" fontId="22" fillId="1" borderId="92" xfId="1" applyFont="1" applyFill="1" applyBorder="1"/>
    <xf numFmtId="0" fontId="22" fillId="0" borderId="94" xfId="0" applyFont="1" applyBorder="1" applyAlignment="1">
      <alignment horizontal="left"/>
    </xf>
    <xf numFmtId="0" fontId="23" fillId="0" borderId="0" xfId="0" applyFont="1" applyAlignment="1">
      <alignment horizontal="left"/>
    </xf>
    <xf numFmtId="40" fontId="52" fillId="1" borderId="114" xfId="1" applyFont="1" applyFill="1" applyBorder="1"/>
    <xf numFmtId="40" fontId="52" fillId="1" borderId="48" xfId="1" applyFont="1" applyFill="1" applyBorder="1"/>
    <xf numFmtId="38" fontId="52" fillId="0" borderId="93" xfId="2" applyFont="1" applyBorder="1" applyProtection="1"/>
    <xf numFmtId="40" fontId="52" fillId="1" borderId="248" xfId="1" applyFont="1" applyFill="1" applyBorder="1"/>
    <xf numFmtId="38" fontId="52" fillId="0" borderId="254" xfId="2" applyFont="1" applyBorder="1" applyProtection="1"/>
    <xf numFmtId="40" fontId="52" fillId="1" borderId="71" xfId="1" applyFont="1" applyFill="1" applyBorder="1"/>
    <xf numFmtId="0" fontId="22" fillId="0" borderId="219" xfId="0" applyFont="1" applyBorder="1"/>
    <xf numFmtId="40" fontId="52" fillId="1" borderId="195" xfId="1" applyFont="1" applyFill="1" applyBorder="1"/>
    <xf numFmtId="40" fontId="52" fillId="1" borderId="105" xfId="1" applyFont="1" applyFill="1" applyBorder="1"/>
    <xf numFmtId="38" fontId="52" fillId="0" borderId="77" xfId="2" applyFont="1" applyBorder="1" applyProtection="1"/>
    <xf numFmtId="40" fontId="52" fillId="1" borderId="92" xfId="1" applyFont="1" applyFill="1" applyBorder="1"/>
    <xf numFmtId="0" fontId="52" fillId="0" borderId="93" xfId="0" applyNumberFormat="1" applyFont="1" applyBorder="1"/>
    <xf numFmtId="0" fontId="52" fillId="0" borderId="134" xfId="0" applyNumberFormat="1" applyFont="1" applyBorder="1"/>
    <xf numFmtId="0" fontId="29" fillId="0" borderId="55" xfId="0" applyFont="1" applyBorder="1" applyAlignment="1" applyProtection="1">
      <alignment horizontal="center"/>
    </xf>
    <xf numFmtId="0" fontId="22" fillId="0" borderId="15" xfId="0" applyFont="1" applyBorder="1" applyAlignment="1">
      <alignment horizontal="left"/>
    </xf>
    <xf numFmtId="0" fontId="52" fillId="0" borderId="174" xfId="0" applyNumberFormat="1" applyFont="1" applyBorder="1"/>
    <xf numFmtId="0" fontId="52" fillId="0" borderId="77" xfId="0" applyNumberFormat="1" applyFont="1" applyBorder="1"/>
    <xf numFmtId="40" fontId="22" fillId="1" borderId="58" xfId="1" applyFont="1" applyFill="1" applyBorder="1"/>
    <xf numFmtId="38" fontId="52" fillId="0" borderId="101" xfId="2" applyFont="1" applyBorder="1" applyProtection="1"/>
    <xf numFmtId="40" fontId="52" fillId="1" borderId="26" xfId="1" applyFont="1" applyFill="1" applyBorder="1"/>
    <xf numFmtId="0" fontId="52" fillId="0" borderId="0" xfId="0" applyNumberFormat="1" applyFont="1"/>
    <xf numFmtId="40" fontId="52" fillId="1" borderId="106" xfId="1" applyFont="1" applyFill="1" applyBorder="1"/>
    <xf numFmtId="40" fontId="52" fillId="1" borderId="26" xfId="1" quotePrefix="1" applyFont="1" applyFill="1" applyBorder="1" applyAlignment="1">
      <alignment horizontal="right"/>
    </xf>
    <xf numFmtId="166" fontId="52" fillId="0" borderId="135" xfId="0" quotePrefix="1" applyNumberFormat="1" applyFont="1" applyBorder="1" applyAlignment="1">
      <alignment horizontal="right"/>
    </xf>
    <xf numFmtId="38" fontId="52" fillId="0" borderId="72" xfId="2" applyFont="1" applyBorder="1" applyProtection="1"/>
    <xf numFmtId="166" fontId="52" fillId="0" borderId="135" xfId="0" applyNumberFormat="1" applyFont="1" applyBorder="1"/>
    <xf numFmtId="40" fontId="52" fillId="1" borderId="95" xfId="1" applyFont="1" applyFill="1" applyBorder="1"/>
    <xf numFmtId="0" fontId="52" fillId="0" borderId="194" xfId="0" applyNumberFormat="1" applyFont="1" applyBorder="1"/>
    <xf numFmtId="0" fontId="52" fillId="0" borderId="143" xfId="0" applyNumberFormat="1" applyFont="1" applyBorder="1"/>
    <xf numFmtId="3" fontId="52" fillId="0" borderId="101" xfId="2" applyNumberFormat="1" applyFont="1" applyBorder="1" applyProtection="1"/>
    <xf numFmtId="3" fontId="52" fillId="0" borderId="0" xfId="0" applyNumberFormat="1" applyFont="1"/>
    <xf numFmtId="3" fontId="52" fillId="0" borderId="77" xfId="2" applyNumberFormat="1" applyFont="1" applyBorder="1" applyAlignment="1" applyProtection="1">
      <alignment horizontal="right"/>
    </xf>
    <xf numFmtId="3" fontId="52" fillId="0" borderId="82" xfId="0" applyNumberFormat="1" applyFont="1" applyBorder="1"/>
    <xf numFmtId="3" fontId="52" fillId="0" borderId="74" xfId="0" applyNumberFormat="1" applyFont="1" applyBorder="1"/>
    <xf numFmtId="3" fontId="52" fillId="0" borderId="19" xfId="2" applyNumberFormat="1" applyFont="1" applyBorder="1" applyProtection="1"/>
    <xf numFmtId="3" fontId="52" fillId="0" borderId="174" xfId="0" applyNumberFormat="1" applyFont="1" applyBorder="1"/>
    <xf numFmtId="3" fontId="52" fillId="0" borderId="77" xfId="0" applyNumberFormat="1" applyFont="1" applyBorder="1"/>
    <xf numFmtId="3" fontId="52" fillId="0" borderId="19" xfId="0" quotePrefix="1" applyNumberFormat="1" applyFont="1" applyBorder="1" applyAlignment="1">
      <alignment horizontal="right"/>
    </xf>
    <xf numFmtId="3" fontId="52" fillId="0" borderId="1" xfId="2" applyNumberFormat="1" applyFont="1" applyBorder="1" applyProtection="1"/>
    <xf numFmtId="3" fontId="52" fillId="0" borderId="3" xfId="2" applyNumberFormat="1" applyFont="1" applyBorder="1" applyProtection="1"/>
    <xf numFmtId="3" fontId="52" fillId="0" borderId="19" xfId="0" applyNumberFormat="1" applyFont="1" applyBorder="1"/>
    <xf numFmtId="3" fontId="52" fillId="0" borderId="255" xfId="0" applyNumberFormat="1" applyFont="1" applyBorder="1"/>
    <xf numFmtId="3" fontId="22" fillId="0" borderId="80" xfId="2" applyNumberFormat="1" applyFont="1" applyBorder="1" applyProtection="1"/>
    <xf numFmtId="3" fontId="22" fillId="0" borderId="19" xfId="0" applyNumberFormat="1" applyFont="1" applyBorder="1"/>
    <xf numFmtId="3" fontId="22" fillId="0" borderId="47" xfId="0" applyNumberFormat="1" applyFont="1" applyBorder="1"/>
    <xf numFmtId="3" fontId="22" fillId="0" borderId="1" xfId="2" applyNumberFormat="1" applyFont="1" applyBorder="1" applyProtection="1"/>
    <xf numFmtId="3" fontId="52" fillId="0" borderId="47" xfId="0" applyNumberFormat="1" applyFont="1" applyBorder="1"/>
    <xf numFmtId="3" fontId="52" fillId="0" borderId="70" xfId="0" applyNumberFormat="1" applyFont="1" applyBorder="1"/>
    <xf numFmtId="3" fontId="22" fillId="0" borderId="174" xfId="0" applyNumberFormat="1" applyFont="1" applyBorder="1"/>
    <xf numFmtId="3" fontId="22" fillId="0" borderId="77" xfId="0" applyNumberFormat="1" applyFont="1" applyBorder="1"/>
    <xf numFmtId="0" fontId="22" fillId="0" borderId="0" xfId="0" applyFont="1" applyAlignment="1">
      <alignment horizontal="centerContinuous"/>
    </xf>
    <xf numFmtId="0" fontId="22" fillId="0" borderId="13" xfId="0" applyFont="1" applyBorder="1" applyAlignment="1">
      <alignment horizontal="centerContinuous"/>
    </xf>
    <xf numFmtId="0" fontId="22" fillId="0" borderId="10" xfId="0" applyFont="1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29" fillId="1" borderId="222" xfId="0" applyFont="1" applyFill="1" applyBorder="1" applyAlignment="1">
      <alignment horizontal="centerContinuous" wrapText="1"/>
    </xf>
    <xf numFmtId="2" fontId="22" fillId="1" borderId="23" xfId="1" applyNumberFormat="1" applyFont="1" applyFill="1" applyBorder="1" applyAlignment="1">
      <alignment horizontal="center"/>
    </xf>
    <xf numFmtId="38" fontId="22" fillId="0" borderId="135" xfId="2" applyFont="1" applyFill="1" applyBorder="1" applyAlignment="1">
      <alignment horizontal="right"/>
    </xf>
    <xf numFmtId="38" fontId="22" fillId="0" borderId="0" xfId="2" applyFont="1" applyFill="1" applyBorder="1" applyAlignment="1">
      <alignment horizontal="centerContinuous" wrapText="1"/>
    </xf>
    <xf numFmtId="0" fontId="22" fillId="0" borderId="0" xfId="0" applyFont="1" applyBorder="1" applyAlignment="1">
      <alignment horizontal="centerContinuous" wrapText="1"/>
    </xf>
    <xf numFmtId="38" fontId="22" fillId="0" borderId="0" xfId="2" applyFont="1" applyFill="1" applyBorder="1" applyAlignment="1">
      <alignment horizontal="right"/>
    </xf>
    <xf numFmtId="0" fontId="15" fillId="4" borderId="76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quotePrefix="1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left"/>
    </xf>
    <xf numFmtId="0" fontId="0" fillId="4" borderId="0" xfId="0" applyNumberFormat="1" applyFill="1"/>
    <xf numFmtId="38" fontId="22" fillId="0" borderId="41" xfId="0" applyNumberFormat="1" applyFont="1" applyBorder="1" applyProtection="1"/>
    <xf numFmtId="0" fontId="32" fillId="0" borderId="0" xfId="0" applyFont="1" applyBorder="1" applyAlignment="1">
      <alignment horizontal="centerContinuous" wrapText="1"/>
    </xf>
    <xf numFmtId="0" fontId="32" fillId="0" borderId="72" xfId="0" applyFont="1" applyBorder="1" applyAlignment="1">
      <alignment horizontal="centerContinuous"/>
    </xf>
    <xf numFmtId="0" fontId="29" fillId="0" borderId="11" xfId="0" applyFont="1" applyBorder="1" applyAlignment="1">
      <alignment horizontal="centerContinuous" wrapText="1"/>
    </xf>
    <xf numFmtId="0" fontId="4" fillId="0" borderId="131" xfId="0" applyNumberFormat="1" applyFont="1" applyBorder="1"/>
    <xf numFmtId="0" fontId="4" fillId="0" borderId="152" xfId="0" applyNumberFormat="1" applyFont="1" applyBorder="1"/>
    <xf numFmtId="0" fontId="4" fillId="0" borderId="2" xfId="0" applyNumberFormat="1" applyFont="1" applyBorder="1"/>
    <xf numFmtId="0" fontId="4" fillId="0" borderId="79" xfId="0" applyNumberFormat="1" applyFont="1" applyBorder="1"/>
    <xf numFmtId="0" fontId="4" fillId="0" borderId="79" xfId="0" applyFont="1" applyBorder="1"/>
    <xf numFmtId="0" fontId="4" fillId="0" borderId="61" xfId="0" applyNumberFormat="1" applyFont="1" applyBorder="1"/>
    <xf numFmtId="0" fontId="4" fillId="0" borderId="145" xfId="0" applyNumberFormat="1" applyFont="1" applyBorder="1"/>
    <xf numFmtId="0" fontId="32" fillId="0" borderId="0" xfId="0" applyFont="1" applyBorder="1" applyAlignment="1">
      <alignment horizontal="centerContinuous"/>
    </xf>
    <xf numFmtId="0" fontId="53" fillId="0" borderId="0" xfId="0" applyFont="1" applyBorder="1" applyAlignment="1">
      <alignment horizontal="centerContinuous"/>
    </xf>
    <xf numFmtId="40" fontId="28" fillId="1" borderId="114" xfId="1" applyFont="1" applyFill="1" applyBorder="1"/>
    <xf numFmtId="41" fontId="37" fillId="0" borderId="77" xfId="2" applyNumberFormat="1" applyFont="1" applyBorder="1" applyAlignment="1">
      <alignment horizontal="center" wrapText="1"/>
    </xf>
    <xf numFmtId="41" fontId="37" fillId="0" borderId="88" xfId="2" applyNumberFormat="1" applyFont="1" applyBorder="1" applyAlignment="1">
      <alignment horizontal="center" wrapText="1"/>
    </xf>
    <xf numFmtId="37" fontId="37" fillId="0" borderId="55" xfId="2" applyNumberFormat="1" applyFont="1" applyBorder="1" applyAlignment="1">
      <alignment horizontal="center" wrapText="1"/>
    </xf>
    <xf numFmtId="37" fontId="37" fillId="0" borderId="77" xfId="2" applyNumberFormat="1" applyFont="1" applyBorder="1" applyAlignment="1">
      <alignment horizontal="center" wrapText="1"/>
    </xf>
    <xf numFmtId="37" fontId="37" fillId="0" borderId="88" xfId="2" applyNumberFormat="1" applyFont="1" applyBorder="1" applyAlignment="1">
      <alignment horizontal="center" wrapText="1"/>
    </xf>
    <xf numFmtId="4" fontId="48" fillId="5" borderId="260" xfId="0" applyNumberFormat="1" applyFont="1" applyFill="1" applyBorder="1" applyAlignment="1">
      <alignment horizontal="center" wrapText="1"/>
    </xf>
    <xf numFmtId="0" fontId="54" fillId="0" borderId="0" xfId="0" applyFont="1"/>
    <xf numFmtId="0" fontId="54" fillId="0" borderId="0" xfId="0" applyFont="1" applyAlignment="1">
      <alignment horizontal="centerContinuous" wrapText="1"/>
    </xf>
    <xf numFmtId="0" fontId="55" fillId="0" borderId="251" xfId="0" applyFont="1" applyBorder="1" applyAlignment="1">
      <alignment horizontal="centerContinuous" wrapText="1"/>
    </xf>
    <xf numFmtId="0" fontId="55" fillId="0" borderId="252" xfId="0" applyFont="1" applyBorder="1" applyAlignment="1">
      <alignment horizontal="centerContinuous" wrapText="1"/>
    </xf>
    <xf numFmtId="0" fontId="55" fillId="0" borderId="253" xfId="0" applyFont="1" applyBorder="1" applyAlignment="1">
      <alignment horizontal="centerContinuous" wrapText="1"/>
    </xf>
    <xf numFmtId="0" fontId="56" fillId="0" borderId="249" xfId="0" applyFont="1" applyFill="1" applyBorder="1" applyAlignment="1">
      <alignment horizontal="center" wrapText="1"/>
    </xf>
    <xf numFmtId="0" fontId="56" fillId="0" borderId="250" xfId="0" applyFont="1" applyFill="1" applyBorder="1" applyAlignment="1">
      <alignment horizontal="center" wrapText="1"/>
    </xf>
    <xf numFmtId="3" fontId="56" fillId="0" borderId="203" xfId="0" applyNumberFormat="1" applyFont="1" applyFill="1" applyBorder="1" applyAlignment="1">
      <alignment horizontal="centerContinuous"/>
    </xf>
    <xf numFmtId="3" fontId="56" fillId="0" borderId="204" xfId="0" applyNumberFormat="1" applyFont="1" applyFill="1" applyBorder="1" applyAlignment="1">
      <alignment horizontal="center"/>
    </xf>
    <xf numFmtId="3" fontId="56" fillId="6" borderId="245" xfId="0" applyNumberFormat="1" applyFont="1" applyFill="1" applyBorder="1" applyAlignment="1">
      <alignment horizontal="center" wrapText="1"/>
    </xf>
    <xf numFmtId="3" fontId="56" fillId="6" borderId="246" xfId="0" applyNumberFormat="1" applyFont="1" applyFill="1" applyBorder="1" applyAlignment="1">
      <alignment horizontal="center" wrapText="1"/>
    </xf>
    <xf numFmtId="0" fontId="52" fillId="0" borderId="152" xfId="0" applyNumberFormat="1" applyFont="1" applyBorder="1"/>
    <xf numFmtId="0" fontId="52" fillId="0" borderId="79" xfId="0" applyNumberFormat="1" applyFont="1" applyBorder="1"/>
    <xf numFmtId="0" fontId="52" fillId="0" borderId="79" xfId="0" applyFont="1" applyBorder="1"/>
    <xf numFmtId="3" fontId="57" fillId="0" borderId="141" xfId="0" applyNumberFormat="1" applyFont="1" applyFill="1" applyBorder="1" applyAlignment="1">
      <alignment horizontal="center" wrapText="1"/>
    </xf>
    <xf numFmtId="3" fontId="57" fillId="0" borderId="247" xfId="0" applyNumberFormat="1" applyFont="1" applyFill="1" applyBorder="1" applyAlignment="1">
      <alignment horizontal="center" wrapText="1"/>
    </xf>
    <xf numFmtId="3" fontId="56" fillId="6" borderId="239" xfId="0" applyNumberFormat="1" applyFont="1" applyFill="1" applyBorder="1" applyAlignment="1">
      <alignment horizontal="center" wrapText="1"/>
    </xf>
    <xf numFmtId="3" fontId="56" fillId="6" borderId="240" xfId="0" applyNumberFormat="1" applyFont="1" applyFill="1" applyBorder="1" applyAlignment="1">
      <alignment horizontal="center" wrapText="1"/>
    </xf>
    <xf numFmtId="3" fontId="56" fillId="6" borderId="241" xfId="0" applyNumberFormat="1" applyFont="1" applyFill="1" applyBorder="1" applyAlignment="1">
      <alignment horizontal="center" wrapText="1"/>
    </xf>
    <xf numFmtId="0" fontId="52" fillId="0" borderId="155" xfId="0" applyNumberFormat="1" applyFont="1" applyBorder="1"/>
    <xf numFmtId="0" fontId="52" fillId="0" borderId="155" xfId="0" applyFont="1" applyBorder="1"/>
    <xf numFmtId="0" fontId="52" fillId="0" borderId="145" xfId="0" applyNumberFormat="1" applyFont="1" applyBorder="1"/>
    <xf numFmtId="0" fontId="0" fillId="0" borderId="61" xfId="0" applyNumberFormat="1" applyBorder="1"/>
    <xf numFmtId="0" fontId="58" fillId="10" borderId="261" xfId="0" applyFont="1" applyFill="1" applyBorder="1"/>
    <xf numFmtId="0" fontId="4" fillId="0" borderId="76" xfId="0" quotePrefix="1" applyFont="1" applyBorder="1" applyAlignment="1">
      <alignment horizontal="left"/>
    </xf>
    <xf numFmtId="0" fontId="29" fillId="1" borderId="154" xfId="0" applyFont="1" applyFill="1" applyBorder="1" applyAlignment="1">
      <alignment horizontal="center"/>
    </xf>
    <xf numFmtId="40" fontId="22" fillId="1" borderId="262" xfId="1" applyFont="1" applyFill="1" applyBorder="1" applyAlignment="1">
      <alignment horizontal="right"/>
    </xf>
    <xf numFmtId="43" fontId="22" fillId="1" borderId="155" xfId="1" applyNumberFormat="1" applyFont="1" applyFill="1" applyBorder="1" applyAlignment="1">
      <alignment horizontal="right"/>
    </xf>
    <xf numFmtId="43" fontId="22" fillId="1" borderId="156" xfId="1" applyNumberFormat="1" applyFont="1" applyFill="1" applyBorder="1" applyAlignment="1">
      <alignment horizontal="right"/>
    </xf>
    <xf numFmtId="0" fontId="29" fillId="0" borderId="24" xfId="0" applyFont="1" applyBorder="1" applyAlignment="1">
      <alignment horizontal="justify" wrapText="1"/>
    </xf>
    <xf numFmtId="38" fontId="22" fillId="0" borderId="46" xfId="2" applyFont="1" applyBorder="1" applyAlignment="1"/>
    <xf numFmtId="41" fontId="22" fillId="0" borderId="263" xfId="2" applyNumberFormat="1" applyFont="1" applyBorder="1" applyAlignment="1"/>
    <xf numFmtId="41" fontId="22" fillId="0" borderId="27" xfId="2" applyNumberFormat="1" applyFont="1" applyBorder="1" applyAlignment="1"/>
    <xf numFmtId="41" fontId="22" fillId="0" borderId="62" xfId="2" applyNumberFormat="1" applyFont="1" applyBorder="1" applyAlignment="1"/>
    <xf numFmtId="0" fontId="32" fillId="0" borderId="0" xfId="0" applyNumberFormat="1" applyFont="1" applyBorder="1" applyAlignment="1">
      <alignment horizontal="centerContinuous" wrapText="1"/>
    </xf>
    <xf numFmtId="0" fontId="22" fillId="0" borderId="0" xfId="0" applyFont="1" applyBorder="1" applyAlignment="1">
      <alignment horizontal="centerContinuous"/>
    </xf>
    <xf numFmtId="0" fontId="29" fillId="0" borderId="0" xfId="0" applyFont="1" applyBorder="1" applyAlignment="1">
      <alignment horizontal="centerContinuous"/>
    </xf>
    <xf numFmtId="0" fontId="22" fillId="0" borderId="34" xfId="0" applyFont="1" applyBorder="1" applyAlignment="1">
      <alignment horizontal="centerContinuous"/>
    </xf>
    <xf numFmtId="0" fontId="22" fillId="1" borderId="35" xfId="0" applyFont="1" applyFill="1" applyBorder="1" applyAlignment="1">
      <alignment horizontal="centerContinuous"/>
    </xf>
    <xf numFmtId="0" fontId="22" fillId="0" borderId="5" xfId="0" applyFont="1" applyBorder="1" applyAlignment="1">
      <alignment horizontal="centerContinuous"/>
    </xf>
    <xf numFmtId="0" fontId="22" fillId="0" borderId="36" xfId="0" applyFont="1" applyBorder="1" applyAlignment="1"/>
    <xf numFmtId="0" fontId="22" fillId="1" borderId="37" xfId="0" applyFont="1" applyFill="1" applyBorder="1" applyAlignment="1"/>
    <xf numFmtId="0" fontId="22" fillId="0" borderId="36" xfId="0" applyFont="1" applyBorder="1" applyAlignment="1">
      <alignment horizontal="center" wrapText="1"/>
    </xf>
    <xf numFmtId="0" fontId="22" fillId="1" borderId="56" xfId="0" applyFont="1" applyFill="1" applyBorder="1" applyAlignment="1"/>
    <xf numFmtId="0" fontId="22" fillId="0" borderId="2" xfId="0" applyNumberFormat="1" applyFont="1" applyBorder="1"/>
    <xf numFmtId="0" fontId="22" fillId="0" borderId="77" xfId="0" applyNumberFormat="1" applyFont="1" applyBorder="1"/>
    <xf numFmtId="38" fontId="6" fillId="0" borderId="258" xfId="1" applyNumberFormat="1" applyFont="1" applyFill="1" applyBorder="1" applyAlignment="1">
      <alignment horizontal="right"/>
    </xf>
    <xf numFmtId="38" fontId="6" fillId="0" borderId="100" xfId="1" applyNumberFormat="1" applyFont="1" applyFill="1" applyBorder="1" applyAlignment="1">
      <alignment horizontal="right"/>
    </xf>
    <xf numFmtId="38" fontId="6" fillId="0" borderId="154" xfId="1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38" fontId="6" fillId="0" borderId="103" xfId="1" applyNumberFormat="1" applyFont="1" applyFill="1" applyBorder="1" applyAlignment="1">
      <alignment horizontal="right"/>
    </xf>
    <xf numFmtId="0" fontId="0" fillId="4" borderId="0" xfId="0" applyFill="1"/>
    <xf numFmtId="0" fontId="22" fillId="1" borderId="264" xfId="0" applyFont="1" applyFill="1" applyBorder="1" applyAlignment="1">
      <alignment horizontal="centerContinuous" wrapText="1"/>
    </xf>
    <xf numFmtId="38" fontId="33" fillId="0" borderId="24" xfId="2" applyFont="1" applyFill="1" applyBorder="1" applyAlignment="1">
      <alignment horizontal="right"/>
    </xf>
    <xf numFmtId="41" fontId="33" fillId="0" borderId="27" xfId="2" applyNumberFormat="1" applyFont="1" applyFill="1" applyBorder="1" applyAlignment="1">
      <alignment horizontal="right"/>
    </xf>
    <xf numFmtId="0" fontId="22" fillId="0" borderId="265" xfId="0" applyFont="1" applyBorder="1"/>
    <xf numFmtId="0" fontId="22" fillId="0" borderId="174" xfId="0" applyNumberFormat="1" applyFont="1" applyBorder="1"/>
    <xf numFmtId="167" fontId="22" fillId="0" borderId="192" xfId="0" applyNumberFormat="1" applyFont="1" applyBorder="1"/>
    <xf numFmtId="0" fontId="22" fillId="0" borderId="192" xfId="0" applyFont="1" applyBorder="1"/>
    <xf numFmtId="167" fontId="22" fillId="0" borderId="266" xfId="0" applyNumberFormat="1" applyFont="1" applyBorder="1"/>
    <xf numFmtId="0" fontId="42" fillId="0" borderId="0" xfId="0" applyFont="1" applyAlignment="1">
      <alignment horizontal="left" wrapText="1"/>
    </xf>
    <xf numFmtId="2" fontId="28" fillId="1" borderId="25" xfId="1" applyNumberFormat="1" applyFont="1" applyFill="1" applyBorder="1" applyAlignment="1">
      <alignment horizontal="center"/>
    </xf>
    <xf numFmtId="2" fontId="28" fillId="1" borderId="228" xfId="1" applyNumberFormat="1" applyFont="1" applyFill="1" applyBorder="1" applyAlignment="1">
      <alignment horizontal="center"/>
    </xf>
    <xf numFmtId="38" fontId="33" fillId="0" borderId="27" xfId="2" applyFont="1" applyFill="1" applyBorder="1" applyAlignment="1">
      <alignment horizontal="right"/>
    </xf>
    <xf numFmtId="2" fontId="28" fillId="1" borderId="267" xfId="1" applyNumberFormat="1" applyFont="1" applyFill="1" applyBorder="1" applyAlignment="1">
      <alignment horizontal="center"/>
    </xf>
    <xf numFmtId="2" fontId="28" fillId="1" borderId="28" xfId="1" applyNumberFormat="1" applyFont="1" applyFill="1" applyBorder="1" applyAlignment="1">
      <alignment horizontal="center"/>
    </xf>
    <xf numFmtId="2" fontId="28" fillId="1" borderId="30" xfId="1" applyNumberFormat="1" applyFont="1" applyFill="1" applyBorder="1" applyAlignment="1">
      <alignment horizontal="center"/>
    </xf>
    <xf numFmtId="2" fontId="28" fillId="1" borderId="31" xfId="1" applyNumberFormat="1" applyFont="1" applyFill="1" applyBorder="1" applyAlignment="1">
      <alignment horizontal="center"/>
    </xf>
    <xf numFmtId="2" fontId="28" fillId="1" borderId="268" xfId="1" applyNumberFormat="1" applyFont="1" applyFill="1" applyBorder="1" applyAlignment="1">
      <alignment horizontal="center"/>
    </xf>
    <xf numFmtId="0" fontId="28" fillId="0" borderId="269" xfId="0" applyNumberFormat="1" applyFont="1" applyBorder="1"/>
    <xf numFmtId="2" fontId="28" fillId="1" borderId="29" xfId="1" applyNumberFormat="1" applyFont="1" applyFill="1" applyBorder="1" applyAlignment="1">
      <alignment horizontal="center"/>
    </xf>
    <xf numFmtId="41" fontId="33" fillId="0" borderId="257" xfId="2" applyNumberFormat="1" applyFont="1" applyFill="1" applyBorder="1" applyAlignment="1">
      <alignment horizontal="right"/>
    </xf>
    <xf numFmtId="2" fontId="28" fillId="1" borderId="270" xfId="1" applyNumberFormat="1" applyFont="1" applyFill="1" applyBorder="1" applyAlignment="1">
      <alignment horizontal="center"/>
    </xf>
    <xf numFmtId="41" fontId="33" fillId="0" borderId="271" xfId="2" applyNumberFormat="1" applyFont="1" applyFill="1" applyBorder="1" applyAlignment="1">
      <alignment horizontal="right"/>
    </xf>
    <xf numFmtId="2" fontId="28" fillId="1" borderId="272" xfId="1" applyNumberFormat="1" applyFont="1" applyFill="1" applyBorder="1" applyAlignment="1">
      <alignment horizontal="center"/>
    </xf>
    <xf numFmtId="38" fontId="33" fillId="0" borderId="135" xfId="2" applyFont="1" applyFill="1" applyBorder="1" applyAlignment="1">
      <alignment horizontal="right"/>
    </xf>
    <xf numFmtId="0" fontId="28" fillId="0" borderId="273" xfId="0" applyNumberFormat="1" applyFont="1" applyBorder="1"/>
    <xf numFmtId="0" fontId="28" fillId="0" borderId="274" xfId="0" applyNumberFormat="1" applyFont="1" applyBorder="1"/>
    <xf numFmtId="41" fontId="33" fillId="0" borderId="93" xfId="2" applyNumberFormat="1" applyFont="1" applyFill="1" applyBorder="1" applyAlignment="1">
      <alignment horizontal="right"/>
    </xf>
    <xf numFmtId="41" fontId="33" fillId="0" borderId="223" xfId="2" applyNumberFormat="1" applyFont="1" applyFill="1" applyBorder="1" applyAlignment="1">
      <alignment horizontal="right"/>
    </xf>
    <xf numFmtId="41" fontId="33" fillId="0" borderId="275" xfId="2" applyNumberFormat="1" applyFont="1" applyFill="1" applyBorder="1" applyAlignment="1">
      <alignment horizontal="right"/>
    </xf>
    <xf numFmtId="2" fontId="28" fillId="1" borderId="39" xfId="1" applyNumberFormat="1" applyFont="1" applyFill="1" applyBorder="1" applyAlignment="1">
      <alignment horizontal="center"/>
    </xf>
    <xf numFmtId="2" fontId="28" fillId="1" borderId="256" xfId="1" applyNumberFormat="1" applyFont="1" applyFill="1" applyBorder="1" applyAlignment="1">
      <alignment horizontal="center"/>
    </xf>
    <xf numFmtId="2" fontId="28" fillId="1" borderId="224" xfId="1" applyNumberFormat="1" applyFont="1" applyFill="1" applyBorder="1" applyAlignment="1">
      <alignment horizontal="center"/>
    </xf>
    <xf numFmtId="2" fontId="28" fillId="1" borderId="220" xfId="1" applyNumberFormat="1" applyFont="1" applyFill="1" applyBorder="1" applyAlignment="1">
      <alignment horizontal="center"/>
    </xf>
    <xf numFmtId="40" fontId="28" fillId="1" borderId="126" xfId="1" applyFont="1" applyFill="1" applyBorder="1" applyAlignment="1"/>
    <xf numFmtId="38" fontId="28" fillId="0" borderId="24" xfId="2" applyFont="1" applyBorder="1" applyAlignment="1"/>
    <xf numFmtId="40" fontId="28" fillId="1" borderId="276" xfId="1" applyFont="1" applyFill="1" applyBorder="1" applyAlignment="1"/>
    <xf numFmtId="38" fontId="28" fillId="0" borderId="77" xfId="2" applyNumberFormat="1" applyFont="1" applyBorder="1" applyAlignment="1"/>
    <xf numFmtId="40" fontId="28" fillId="1" borderId="28" xfId="1" applyFont="1" applyFill="1" applyBorder="1" applyAlignment="1"/>
    <xf numFmtId="38" fontId="28" fillId="0" borderId="27" xfId="2" applyNumberFormat="1" applyFont="1" applyBorder="1" applyAlignment="1"/>
    <xf numFmtId="40" fontId="28" fillId="1" borderId="139" xfId="1" applyFont="1" applyFill="1" applyBorder="1" applyAlignment="1"/>
    <xf numFmtId="40" fontId="28" fillId="1" borderId="77" xfId="1" applyFont="1" applyFill="1" applyBorder="1" applyAlignment="1"/>
    <xf numFmtId="0" fontId="28" fillId="0" borderId="277" xfId="0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38" fontId="28" fillId="0" borderId="19" xfId="2" applyNumberFormat="1" applyFont="1" applyBorder="1" applyAlignment="1"/>
    <xf numFmtId="40" fontId="28" fillId="1" borderId="101" xfId="1" applyFont="1" applyFill="1" applyBorder="1" applyAlignment="1"/>
    <xf numFmtId="38" fontId="28" fillId="0" borderId="24" xfId="2" applyNumberFormat="1" applyFont="1" applyBorder="1" applyAlignment="1"/>
    <xf numFmtId="40" fontId="28" fillId="1" borderId="158" xfId="1" applyFont="1" applyFill="1" applyBorder="1" applyAlignment="1"/>
    <xf numFmtId="38" fontId="28" fillId="0" borderId="101" xfId="2" applyNumberFormat="1" applyFont="1" applyBorder="1" applyAlignment="1"/>
    <xf numFmtId="43" fontId="28" fillId="1" borderId="174" xfId="1" applyNumberFormat="1" applyFont="1" applyFill="1" applyBorder="1" applyAlignment="1"/>
    <xf numFmtId="40" fontId="28" fillId="1" borderId="170" xfId="1" applyFont="1" applyFill="1" applyBorder="1" applyAlignment="1"/>
    <xf numFmtId="0" fontId="28" fillId="0" borderId="47" xfId="0" applyNumberFormat="1" applyFont="1" applyBorder="1"/>
    <xf numFmtId="43" fontId="28" fillId="1" borderId="77" xfId="1" applyNumberFormat="1" applyFont="1" applyFill="1" applyBorder="1" applyAlignment="1"/>
    <xf numFmtId="0" fontId="28" fillId="0" borderId="133" xfId="0" quotePrefix="1" applyFont="1" applyBorder="1" applyAlignment="1">
      <alignment horizontal="center"/>
    </xf>
    <xf numFmtId="0" fontId="28" fillId="0" borderId="144" xfId="0" applyFont="1" applyBorder="1"/>
    <xf numFmtId="38" fontId="28" fillId="0" borderId="143" xfId="2" applyFont="1" applyBorder="1" applyAlignment="1"/>
    <xf numFmtId="40" fontId="28" fillId="1" borderId="58" xfId="1" applyFont="1" applyFill="1" applyBorder="1" applyAlignment="1"/>
    <xf numFmtId="40" fontId="28" fillId="1" borderId="160" xfId="1" applyFont="1" applyFill="1" applyBorder="1" applyAlignment="1"/>
    <xf numFmtId="38" fontId="28" fillId="0" borderId="88" xfId="2" applyNumberFormat="1" applyFont="1" applyBorder="1" applyAlignment="1"/>
    <xf numFmtId="40" fontId="28" fillId="1" borderId="95" xfId="1" applyFont="1" applyFill="1" applyBorder="1" applyAlignment="1"/>
    <xf numFmtId="43" fontId="28" fillId="1" borderId="51" xfId="1" applyNumberFormat="1" applyFont="1" applyFill="1" applyBorder="1" applyAlignment="1"/>
    <xf numFmtId="0" fontId="33" fillId="0" borderId="22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38" fontId="33" fillId="0" borderId="159" xfId="2" applyFont="1" applyFill="1" applyBorder="1" applyAlignment="1">
      <alignment horizontal="right"/>
    </xf>
    <xf numFmtId="41" fontId="33" fillId="0" borderId="171" xfId="2" applyNumberFormat="1" applyFont="1" applyFill="1" applyBorder="1" applyAlignment="1">
      <alignment horizontal="right"/>
    </xf>
    <xf numFmtId="41" fontId="33" fillId="0" borderId="47" xfId="2" applyNumberFormat="1" applyFont="1" applyFill="1" applyBorder="1" applyAlignment="1">
      <alignment horizontal="right"/>
    </xf>
    <xf numFmtId="0" fontId="33" fillId="0" borderId="124" xfId="0" applyFont="1" applyBorder="1" applyAlignment="1">
      <alignment horizontal="center"/>
    </xf>
    <xf numFmtId="40" fontId="33" fillId="1" borderId="125" xfId="1" applyFont="1" applyFill="1" applyBorder="1" applyAlignment="1">
      <alignment horizontal="right"/>
    </xf>
    <xf numFmtId="0" fontId="33" fillId="0" borderId="87" xfId="0" applyFont="1" applyBorder="1" applyAlignment="1">
      <alignment horizontal="center"/>
    </xf>
    <xf numFmtId="40" fontId="33" fillId="1" borderId="60" xfId="1" applyFont="1" applyFill="1" applyBorder="1" applyAlignment="1">
      <alignment horizontal="right"/>
    </xf>
    <xf numFmtId="0" fontId="33" fillId="0" borderId="124" xfId="0" quotePrefix="1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0" fontId="33" fillId="1" borderId="58" xfId="1" applyFont="1" applyFill="1" applyBorder="1" applyAlignment="1">
      <alignment horizontal="right"/>
    </xf>
    <xf numFmtId="41" fontId="33" fillId="0" borderId="50" xfId="2" applyNumberFormat="1" applyFont="1" applyFill="1" applyBorder="1" applyAlignment="1">
      <alignment horizontal="right"/>
    </xf>
    <xf numFmtId="37" fontId="28" fillId="0" borderId="278" xfId="2" applyNumberFormat="1" applyFont="1" applyBorder="1" applyAlignment="1"/>
    <xf numFmtId="0" fontId="28" fillId="0" borderId="259" xfId="0" applyFont="1" applyBorder="1" applyAlignment="1">
      <alignment horizontal="center"/>
    </xf>
    <xf numFmtId="38" fontId="28" fillId="0" borderId="174" xfId="2" applyNumberFormat="1" applyFont="1" applyBorder="1" applyAlignment="1"/>
    <xf numFmtId="37" fontId="28" fillId="0" borderId="27" xfId="2" applyNumberFormat="1" applyFont="1" applyBorder="1" applyAlignment="1"/>
    <xf numFmtId="0" fontId="28" fillId="0" borderId="50" xfId="0" applyNumberFormat="1" applyFont="1" applyBorder="1"/>
    <xf numFmtId="37" fontId="28" fillId="0" borderId="62" xfId="2" applyNumberFormat="1" applyFont="1" applyBorder="1" applyAlignment="1"/>
    <xf numFmtId="40" fontId="22" fillId="1" borderId="77" xfId="1" applyFont="1" applyFill="1" applyBorder="1"/>
    <xf numFmtId="0" fontId="22" fillId="0" borderId="61" xfId="0" applyNumberFormat="1" applyFont="1" applyBorder="1"/>
    <xf numFmtId="38" fontId="22" fillId="0" borderId="93" xfId="0" applyNumberFormat="1" applyFont="1" applyBorder="1" applyAlignment="1">
      <alignment horizontal="right" wrapText="1"/>
    </xf>
    <xf numFmtId="0" fontId="22" fillId="0" borderId="79" xfId="0" applyNumberFormat="1" applyFont="1" applyBorder="1"/>
    <xf numFmtId="0" fontId="22" fillId="0" borderId="79" xfId="0" applyFont="1" applyBorder="1"/>
    <xf numFmtId="0" fontId="22" fillId="0" borderId="145" xfId="0" applyNumberFormat="1" applyFont="1" applyBorder="1"/>
    <xf numFmtId="0" fontId="22" fillId="0" borderId="40" xfId="0" applyFont="1" applyBorder="1" applyAlignment="1">
      <alignment horizontal="centerContinuous" wrapText="1"/>
    </xf>
    <xf numFmtId="0" fontId="22" fillId="0" borderId="103" xfId="0" applyFont="1" applyBorder="1" applyAlignment="1">
      <alignment horizontal="centerContinuous" wrapText="1"/>
    </xf>
    <xf numFmtId="0" fontId="22" fillId="0" borderId="131" xfId="0" applyNumberFormat="1" applyFont="1" applyBorder="1"/>
    <xf numFmtId="38" fontId="28" fillId="0" borderId="171" xfId="0" applyNumberFormat="1" applyFont="1" applyBorder="1"/>
    <xf numFmtId="38" fontId="28" fillId="0" borderId="47" xfId="0" applyNumberFormat="1" applyFont="1" applyBorder="1"/>
    <xf numFmtId="38" fontId="28" fillId="0" borderId="50" xfId="0" applyNumberFormat="1" applyFont="1" applyBorder="1"/>
    <xf numFmtId="37" fontId="37" fillId="0" borderId="61" xfId="2" applyNumberFormat="1" applyFont="1" applyBorder="1" applyAlignment="1">
      <alignment horizontal="center" wrapText="1"/>
    </xf>
    <xf numFmtId="0" fontId="11" fillId="0" borderId="0" xfId="0" applyNumberFormat="1" applyFont="1"/>
    <xf numFmtId="0" fontId="22" fillId="0" borderId="0" xfId="0" applyFont="1" applyAlignment="1">
      <alignment horizontal="center"/>
    </xf>
    <xf numFmtId="38" fontId="22" fillId="0" borderId="0" xfId="0" applyNumberFormat="1" applyFont="1"/>
    <xf numFmtId="0" fontId="22" fillId="0" borderId="2" xfId="0" applyFont="1" applyBorder="1" applyAlignment="1">
      <alignment horizontal="left"/>
    </xf>
    <xf numFmtId="0" fontId="22" fillId="9" borderId="0" xfId="0" applyNumberFormat="1" applyFont="1" applyFill="1"/>
    <xf numFmtId="0" fontId="22" fillId="0" borderId="152" xfId="0" applyNumberFormat="1" applyFont="1" applyBorder="1"/>
    <xf numFmtId="0" fontId="22" fillId="0" borderId="79" xfId="0" applyFont="1" applyBorder="1" applyAlignment="1">
      <alignment horizontal="center"/>
    </xf>
    <xf numFmtId="3" fontId="22" fillId="0" borderId="255" xfId="0" applyNumberFormat="1" applyFont="1" applyBorder="1"/>
    <xf numFmtId="3" fontId="22" fillId="0" borderId="82" xfId="0" applyNumberFormat="1" applyFont="1" applyBorder="1"/>
    <xf numFmtId="3" fontId="22" fillId="0" borderId="74" xfId="0" applyNumberFormat="1" applyFont="1" applyBorder="1"/>
    <xf numFmtId="0" fontId="11" fillId="0" borderId="188" xfId="0" applyFont="1" applyBorder="1" applyAlignment="1">
      <alignment horizontal="left" indent="2"/>
    </xf>
    <xf numFmtId="0" fontId="29" fillId="0" borderId="40" xfId="0" applyFont="1" applyBorder="1" applyAlignment="1">
      <alignment horizontal="center"/>
    </xf>
    <xf numFmtId="0" fontId="29" fillId="0" borderId="40" xfId="0" applyFont="1" applyBorder="1" applyAlignment="1">
      <alignment horizontal="center" wrapText="1"/>
    </xf>
    <xf numFmtId="0" fontId="59" fillId="10" borderId="261" xfId="0" applyFont="1" applyFill="1" applyBorder="1"/>
    <xf numFmtId="0" fontId="32" fillId="0" borderId="0" xfId="0" applyFont="1" applyAlignment="1">
      <alignment horizontal="centerContinuous"/>
    </xf>
    <xf numFmtId="38" fontId="32" fillId="0" borderId="0" xfId="0" applyNumberFormat="1" applyFont="1" applyAlignment="1">
      <alignment horizontal="centerContinuous"/>
    </xf>
    <xf numFmtId="0" fontId="22" fillId="0" borderId="55" xfId="0" applyFont="1" applyBorder="1" applyAlignment="1">
      <alignment horizontal="centerContinuous"/>
    </xf>
    <xf numFmtId="0" fontId="32" fillId="0" borderId="55" xfId="0" applyFont="1" applyBorder="1" applyAlignment="1">
      <alignment horizontal="centerContinuous"/>
    </xf>
    <xf numFmtId="38" fontId="22" fillId="0" borderId="24" xfId="2" applyFont="1" applyFill="1" applyBorder="1" applyAlignment="1">
      <alignment horizontal="right"/>
    </xf>
    <xf numFmtId="40" fontId="22" fillId="1" borderId="25" xfId="1" applyFont="1" applyFill="1" applyBorder="1" applyAlignment="1">
      <alignment horizontal="right"/>
    </xf>
    <xf numFmtId="40" fontId="22" fillId="1" borderId="26" xfId="1" applyFont="1" applyFill="1" applyBorder="1" applyAlignment="1">
      <alignment horizontal="right"/>
    </xf>
    <xf numFmtId="40" fontId="22" fillId="1" borderId="39" xfId="1" applyFont="1" applyFill="1" applyBorder="1" applyAlignment="1">
      <alignment horizontal="right"/>
    </xf>
    <xf numFmtId="38" fontId="22" fillId="0" borderId="159" xfId="2" applyFont="1" applyFill="1" applyBorder="1" applyAlignment="1">
      <alignment horizontal="right"/>
    </xf>
    <xf numFmtId="40" fontId="22" fillId="1" borderId="114" xfId="1" applyFont="1" applyFill="1" applyBorder="1" applyAlignment="1">
      <alignment horizontal="right"/>
    </xf>
    <xf numFmtId="41" fontId="22" fillId="0" borderId="278" xfId="2" applyNumberFormat="1" applyFont="1" applyFill="1" applyBorder="1" applyAlignment="1">
      <alignment horizontal="right"/>
    </xf>
    <xf numFmtId="43" fontId="22" fillId="1" borderId="195" xfId="1" applyNumberFormat="1" applyFont="1" applyFill="1" applyBorder="1" applyAlignment="1">
      <alignment horizontal="right"/>
    </xf>
    <xf numFmtId="41" fontId="22" fillId="0" borderId="194" xfId="2" applyNumberFormat="1" applyFont="1" applyFill="1" applyBorder="1" applyAlignment="1">
      <alignment horizontal="right"/>
    </xf>
    <xf numFmtId="0" fontId="22" fillId="0" borderId="174" xfId="0" applyFont="1" applyBorder="1"/>
    <xf numFmtId="40" fontId="22" fillId="1" borderId="195" xfId="1" applyFont="1" applyFill="1" applyBorder="1" applyAlignment="1">
      <alignment horizontal="right"/>
    </xf>
    <xf numFmtId="40" fontId="22" fillId="1" borderId="105" xfId="1" applyFont="1" applyFill="1" applyBorder="1" applyAlignment="1">
      <alignment horizontal="right"/>
    </xf>
    <xf numFmtId="41" fontId="22" fillId="0" borderId="27" xfId="2" applyNumberFormat="1" applyFont="1" applyFill="1" applyBorder="1" applyAlignment="1">
      <alignment horizontal="right"/>
    </xf>
    <xf numFmtId="41" fontId="22" fillId="0" borderId="93" xfId="2" applyNumberFormat="1" applyFont="1" applyFill="1" applyBorder="1" applyAlignment="1">
      <alignment horizontal="right"/>
    </xf>
    <xf numFmtId="0" fontId="22" fillId="0" borderId="77" xfId="0" applyFont="1" applyBorder="1"/>
    <xf numFmtId="41" fontId="22" fillId="0" borderId="62" xfId="2" applyNumberFormat="1" applyFont="1" applyFill="1" applyBorder="1" applyAlignment="1">
      <alignment horizontal="right"/>
    </xf>
    <xf numFmtId="41" fontId="22" fillId="0" borderId="143" xfId="2" applyNumberFormat="1" applyFont="1" applyFill="1" applyBorder="1" applyAlignment="1">
      <alignment horizontal="right"/>
    </xf>
    <xf numFmtId="0" fontId="22" fillId="0" borderId="88" xfId="0" applyFont="1" applyBorder="1"/>
    <xf numFmtId="40" fontId="22" fillId="1" borderId="95" xfId="1" applyFont="1" applyFill="1" applyBorder="1" applyAlignment="1">
      <alignment horizontal="right"/>
    </xf>
    <xf numFmtId="38" fontId="22" fillId="0" borderId="19" xfId="2" applyFont="1" applyFill="1" applyBorder="1" applyAlignment="1">
      <alignment horizontal="right"/>
    </xf>
    <xf numFmtId="38" fontId="22" fillId="0" borderId="47" xfId="2" applyFont="1" applyFill="1" applyBorder="1" applyAlignment="1">
      <alignment horizontal="right"/>
    </xf>
    <xf numFmtId="38" fontId="22" fillId="0" borderId="50" xfId="2" applyFont="1" applyFill="1" applyBorder="1" applyAlignment="1">
      <alignment horizontal="right"/>
    </xf>
    <xf numFmtId="39" fontId="22" fillId="1" borderId="195" xfId="1" applyNumberFormat="1" applyFont="1" applyFill="1" applyBorder="1" applyAlignment="1">
      <alignment horizontal="right"/>
    </xf>
    <xf numFmtId="39" fontId="22" fillId="1" borderId="48" xfId="1" applyNumberFormat="1" applyFont="1" applyFill="1" applyBorder="1" applyAlignment="1">
      <alignment horizontal="right"/>
    </xf>
    <xf numFmtId="38" fontId="29" fillId="0" borderId="9" xfId="0" applyNumberFormat="1" applyFont="1" applyBorder="1" applyAlignment="1">
      <alignment horizontal="centerContinuous" vertical="center" wrapText="1"/>
    </xf>
    <xf numFmtId="0" fontId="29" fillId="0" borderId="54" xfId="0" applyFont="1" applyBorder="1" applyAlignment="1">
      <alignment horizontal="centerContinuous" vertical="center" wrapText="1"/>
    </xf>
    <xf numFmtId="0" fontId="29" fillId="0" borderId="97" xfId="0" applyFont="1" applyBorder="1" applyAlignment="1">
      <alignment horizontal="centerContinuous" vertical="center" wrapText="1"/>
    </xf>
    <xf numFmtId="0" fontId="29" fillId="0" borderId="73" xfId="0" applyFont="1" applyBorder="1" applyAlignment="1">
      <alignment horizontal="centerContinuous" vertical="center"/>
    </xf>
    <xf numFmtId="9" fontId="29" fillId="0" borderId="5" xfId="5" applyFont="1" applyBorder="1" applyAlignment="1">
      <alignment horizontal="centerContinuous" vertical="center" wrapText="1"/>
    </xf>
    <xf numFmtId="0" fontId="29" fillId="0" borderId="5" xfId="0" applyFont="1" applyBorder="1" applyAlignment="1">
      <alignment horizontal="centerContinuous" vertical="center" wrapText="1"/>
    </xf>
    <xf numFmtId="0" fontId="29" fillId="0" borderId="73" xfId="0" applyFont="1" applyBorder="1" applyAlignment="1">
      <alignment horizontal="centerContinuous" vertical="center" wrapText="1"/>
    </xf>
    <xf numFmtId="0" fontId="29" fillId="0" borderId="157" xfId="0" applyFont="1" applyBorder="1" applyAlignment="1">
      <alignment horizontal="centerContinuous" vertical="center" wrapText="1"/>
    </xf>
    <xf numFmtId="0" fontId="28" fillId="0" borderId="229" xfId="0" applyFont="1" applyBorder="1" applyAlignment="1">
      <alignment horizontal="center"/>
    </xf>
    <xf numFmtId="0" fontId="29" fillId="0" borderId="252" xfId="0" applyFont="1" applyBorder="1" applyAlignment="1">
      <alignment horizontal="centerContinuous"/>
    </xf>
    <xf numFmtId="38" fontId="22" fillId="0" borderId="101" xfId="2" applyFont="1" applyFill="1" applyBorder="1" applyAlignment="1">
      <alignment horizontal="right"/>
    </xf>
    <xf numFmtId="38" fontId="33" fillId="0" borderId="101" xfId="2" applyFont="1" applyFill="1" applyBorder="1" applyAlignment="1">
      <alignment horizontal="right"/>
    </xf>
    <xf numFmtId="38" fontId="33" fillId="0" borderId="77" xfId="2" applyFont="1" applyFill="1" applyBorder="1" applyAlignment="1">
      <alignment horizontal="right"/>
    </xf>
    <xf numFmtId="0" fontId="29" fillId="1" borderId="203" xfId="0" applyFont="1" applyFill="1" applyBorder="1" applyAlignment="1">
      <alignment horizontal="centerContinuous" wrapText="1"/>
    </xf>
    <xf numFmtId="2" fontId="28" fillId="1" borderId="41" xfId="1" applyNumberFormat="1" applyFont="1" applyFill="1" applyBorder="1" applyAlignment="1">
      <alignment horizontal="center"/>
    </xf>
    <xf numFmtId="2" fontId="28" fillId="1" borderId="152" xfId="1" applyNumberFormat="1" applyFont="1" applyFill="1" applyBorder="1" applyAlignment="1">
      <alignment horizontal="center"/>
    </xf>
    <xf numFmtId="2" fontId="28" fillId="1" borderId="79" xfId="1" applyNumberFormat="1" applyFont="1" applyFill="1" applyBorder="1" applyAlignment="1">
      <alignment horizontal="center"/>
    </xf>
    <xf numFmtId="2" fontId="28" fillId="1" borderId="279" xfId="1" applyNumberFormat="1" applyFont="1" applyFill="1" applyBorder="1" applyAlignment="1">
      <alignment horizontal="center"/>
    </xf>
    <xf numFmtId="38" fontId="33" fillId="0" borderId="223" xfId="2" applyFont="1" applyFill="1" applyBorder="1" applyAlignment="1">
      <alignment horizontal="right"/>
    </xf>
    <xf numFmtId="38" fontId="33" fillId="0" borderId="280" xfId="2" applyFont="1" applyFill="1" applyBorder="1" applyAlignment="1">
      <alignment horizontal="right"/>
    </xf>
    <xf numFmtId="0" fontId="29" fillId="0" borderId="186" xfId="0" applyFont="1" applyBorder="1" applyAlignment="1">
      <alignment horizontal="centerContinuous"/>
    </xf>
    <xf numFmtId="0" fontId="33" fillId="0" borderId="49" xfId="0" quotePrefix="1" applyFont="1" applyBorder="1" applyAlignment="1">
      <alignment horizontal="center"/>
    </xf>
    <xf numFmtId="0" fontId="33" fillId="0" borderId="181" xfId="0" applyFont="1" applyBorder="1" applyAlignment="1">
      <alignment horizontal="center"/>
    </xf>
    <xf numFmtId="3" fontId="52" fillId="0" borderId="171" xfId="0" applyNumberFormat="1" applyFont="1" applyBorder="1"/>
    <xf numFmtId="3" fontId="52" fillId="0" borderId="50" xfId="0" applyNumberFormat="1" applyFont="1" applyBorder="1"/>
    <xf numFmtId="0" fontId="60" fillId="0" borderId="0" xfId="0" applyFont="1" applyBorder="1" applyAlignment="1">
      <alignment horizontal="centerContinuous" wrapText="1"/>
    </xf>
    <xf numFmtId="0" fontId="9" fillId="0" borderId="0" xfId="0" applyFont="1" applyBorder="1"/>
    <xf numFmtId="0" fontId="28" fillId="1" borderId="129" xfId="0" applyFont="1" applyFill="1" applyBorder="1" applyAlignment="1">
      <alignment horizontal="centerContinuous"/>
    </xf>
    <xf numFmtId="0" fontId="30" fillId="0" borderId="281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 wrapText="1"/>
    </xf>
    <xf numFmtId="0" fontId="30" fillId="0" borderId="14" xfId="0" applyFont="1" applyBorder="1" applyAlignment="1">
      <alignment horizontal="centerContinuous" wrapText="1"/>
    </xf>
    <xf numFmtId="0" fontId="30" fillId="0" borderId="63" xfId="0" applyFont="1" applyBorder="1" applyAlignment="1">
      <alignment horizontal="centerContinuous"/>
    </xf>
    <xf numFmtId="0" fontId="30" fillId="0" borderId="19" xfId="0" applyFont="1" applyBorder="1" applyAlignment="1">
      <alignment horizontal="center"/>
    </xf>
    <xf numFmtId="0" fontId="30" fillId="1" borderId="26" xfId="0" applyFont="1" applyFill="1" applyBorder="1" applyAlignment="1">
      <alignment horizontal="center"/>
    </xf>
    <xf numFmtId="0" fontId="30" fillId="0" borderId="135" xfId="0" applyFont="1" applyBorder="1" applyAlignment="1">
      <alignment horizontal="center" wrapText="1"/>
    </xf>
    <xf numFmtId="0" fontId="30" fillId="1" borderId="39" xfId="0" applyFont="1" applyFill="1" applyBorder="1" applyAlignment="1">
      <alignment horizontal="center"/>
    </xf>
    <xf numFmtId="0" fontId="30" fillId="0" borderId="24" xfId="0" applyFont="1" applyBorder="1" applyAlignment="1">
      <alignment horizontal="centerContinuous"/>
    </xf>
    <xf numFmtId="0" fontId="30" fillId="0" borderId="24" xfId="0" applyFont="1" applyBorder="1" applyAlignment="1">
      <alignment horizontal="center" wrapText="1"/>
    </xf>
    <xf numFmtId="38" fontId="30" fillId="0" borderId="42" xfId="0" applyNumberFormat="1" applyFont="1" applyBorder="1" applyAlignment="1">
      <alignment horizontal="right"/>
    </xf>
    <xf numFmtId="40" fontId="30" fillId="1" borderId="66" xfId="1" applyFont="1" applyFill="1" applyBorder="1" applyAlignment="1">
      <alignment horizontal="right"/>
    </xf>
    <xf numFmtId="38" fontId="30" fillId="0" borderId="282" xfId="2" applyFont="1" applyBorder="1" applyAlignment="1">
      <alignment horizontal="right"/>
    </xf>
    <xf numFmtId="40" fontId="30" fillId="1" borderId="43" xfId="1" applyFont="1" applyFill="1" applyBorder="1" applyAlignment="1">
      <alignment horizontal="right"/>
    </xf>
    <xf numFmtId="38" fontId="30" fillId="0" borderId="46" xfId="2" applyFont="1" applyBorder="1" applyAlignment="1"/>
    <xf numFmtId="38" fontId="30" fillId="0" borderId="46" xfId="2" applyFont="1" applyBorder="1" applyAlignment="1">
      <alignment horizontal="right"/>
    </xf>
    <xf numFmtId="0" fontId="9" fillId="0" borderId="0" xfId="0" applyFont="1" applyFill="1" applyBorder="1"/>
    <xf numFmtId="0" fontId="22" fillId="0" borderId="259" xfId="0" quotePrefix="1" applyFont="1" applyBorder="1" applyAlignment="1">
      <alignment horizontal="left"/>
    </xf>
    <xf numFmtId="38" fontId="22" fillId="0" borderId="171" xfId="0" applyNumberFormat="1" applyFont="1" applyBorder="1" applyAlignment="1">
      <alignment horizontal="right"/>
    </xf>
    <xf numFmtId="43" fontId="22" fillId="1" borderId="105" xfId="1" applyNumberFormat="1" applyFont="1" applyFill="1" applyBorder="1" applyAlignment="1">
      <alignment horizontal="right"/>
    </xf>
    <xf numFmtId="40" fontId="52" fillId="1" borderId="48" xfId="1" applyFont="1" applyFill="1" applyBorder="1" applyAlignment="1">
      <alignment horizontal="right"/>
    </xf>
    <xf numFmtId="43" fontId="52" fillId="1" borderId="48" xfId="1" applyNumberFormat="1" applyFont="1" applyFill="1" applyBorder="1" applyAlignment="1">
      <alignment horizontal="right"/>
    </xf>
    <xf numFmtId="43" fontId="22" fillId="1" borderId="114" xfId="1" applyNumberFormat="1" applyFont="1" applyFill="1" applyBorder="1" applyAlignment="1">
      <alignment horizontal="right"/>
    </xf>
    <xf numFmtId="38" fontId="52" fillId="0" borderId="143" xfId="2" applyFont="1" applyBorder="1" applyAlignment="1">
      <alignment horizontal="right"/>
    </xf>
    <xf numFmtId="40" fontId="52" fillId="1" borderId="51" xfId="1" applyFont="1" applyFill="1" applyBorder="1" applyAlignment="1">
      <alignment horizontal="right"/>
    </xf>
    <xf numFmtId="41" fontId="52" fillId="0" borderId="62" xfId="2" applyNumberFormat="1" applyFont="1" applyBorder="1" applyAlignment="1"/>
    <xf numFmtId="43" fontId="52" fillId="1" borderId="51" xfId="1" applyNumberFormat="1" applyFont="1" applyFill="1" applyBorder="1" applyAlignment="1">
      <alignment horizontal="right"/>
    </xf>
    <xf numFmtId="41" fontId="52" fillId="0" borderId="62" xfId="2" applyNumberFormat="1" applyFont="1" applyBorder="1" applyAlignment="1">
      <alignment horizontal="right"/>
    </xf>
    <xf numFmtId="43" fontId="22" fillId="1" borderId="95" xfId="1" applyNumberFormat="1" applyFont="1" applyFill="1" applyBorder="1" applyAlignment="1">
      <alignment horizontal="right"/>
    </xf>
    <xf numFmtId="0" fontId="0" fillId="4" borderId="2" xfId="0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0" fontId="0" fillId="4" borderId="2" xfId="0" applyNumberFormat="1" applyFill="1" applyBorder="1"/>
    <xf numFmtId="2" fontId="0" fillId="4" borderId="2" xfId="0" applyNumberFormat="1" applyFill="1" applyBorder="1"/>
    <xf numFmtId="0" fontId="2" fillId="0" borderId="174" xfId="0" applyNumberFormat="1" applyFont="1" applyBorder="1"/>
    <xf numFmtId="0" fontId="2" fillId="0" borderId="278" xfId="0" applyNumberFormat="1" applyFont="1" applyBorder="1"/>
    <xf numFmtId="0" fontId="1" fillId="0" borderId="0" xfId="0" applyFont="1" applyAlignment="1" applyProtection="1">
      <alignment horizontal="centerContinuous" wrapText="1"/>
    </xf>
    <xf numFmtId="38" fontId="28" fillId="0" borderId="255" xfId="2" applyFont="1" applyBorder="1" applyAlignment="1"/>
    <xf numFmtId="38" fontId="28" fillId="0" borderId="82" xfId="2" applyFont="1" applyBorder="1" applyAlignment="1"/>
    <xf numFmtId="1" fontId="2" fillId="0" borderId="0" xfId="0" applyNumberFormat="1" applyFont="1" applyAlignment="1">
      <alignment horizontal="left"/>
    </xf>
    <xf numFmtId="38" fontId="33" fillId="0" borderId="205" xfId="2" applyFont="1" applyBorder="1" applyAlignment="1">
      <alignment horizontal="right"/>
    </xf>
    <xf numFmtId="40" fontId="33" fillId="1" borderId="195" xfId="1" applyFont="1" applyFill="1" applyBorder="1" applyAlignment="1">
      <alignment horizontal="right"/>
    </xf>
    <xf numFmtId="38" fontId="33" fillId="0" borderId="206" xfId="2" applyFont="1" applyBorder="1" applyAlignment="1">
      <alignment horizontal="right"/>
    </xf>
    <xf numFmtId="38" fontId="33" fillId="0" borderId="194" xfId="2" applyFont="1" applyBorder="1" applyAlignment="1">
      <alignment horizontal="right"/>
    </xf>
    <xf numFmtId="40" fontId="33" fillId="1" borderId="105" xfId="1" applyFont="1" applyFill="1" applyBorder="1" applyAlignment="1">
      <alignment horizontal="right"/>
    </xf>
    <xf numFmtId="0" fontId="6" fillId="0" borderId="77" xfId="0" applyNumberFormat="1" applyFont="1" applyBorder="1"/>
    <xf numFmtId="40" fontId="33" fillId="1" borderId="48" xfId="1" applyFont="1" applyFill="1" applyBorder="1" applyAlignment="1">
      <alignment horizontal="right"/>
    </xf>
    <xf numFmtId="40" fontId="33" fillId="1" borderId="114" xfId="1" applyFont="1" applyFill="1" applyBorder="1" applyAlignment="1">
      <alignment horizontal="right"/>
    </xf>
    <xf numFmtId="0" fontId="6" fillId="0" borderId="77" xfId="0" applyFont="1" applyBorder="1"/>
    <xf numFmtId="40" fontId="33" fillId="1" borderId="76" xfId="1" applyFont="1" applyFill="1" applyBorder="1" applyAlignment="1">
      <alignment horizontal="right"/>
    </xf>
    <xf numFmtId="0" fontId="6" fillId="0" borderId="88" xfId="0" applyNumberFormat="1" applyFont="1" applyBorder="1"/>
    <xf numFmtId="40" fontId="33" fillId="1" borderId="107" xfId="1" applyFont="1" applyFill="1" applyBorder="1" applyAlignment="1">
      <alignment horizontal="right"/>
    </xf>
    <xf numFmtId="40" fontId="33" fillId="1" borderId="51" xfId="1" applyFont="1" applyFill="1" applyBorder="1" applyAlignment="1">
      <alignment horizontal="right"/>
    </xf>
    <xf numFmtId="40" fontId="33" fillId="1" borderId="95" xfId="1" applyFont="1" applyFill="1" applyBorder="1" applyAlignment="1">
      <alignment horizontal="right"/>
    </xf>
    <xf numFmtId="2" fontId="0" fillId="0" borderId="0" xfId="0" applyNumberForma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8" fillId="0" borderId="0" xfId="0" applyFont="1" applyFill="1" applyBorder="1" applyAlignment="1">
      <alignment horizontal="centerContinuous" wrapText="1"/>
    </xf>
    <xf numFmtId="0" fontId="28" fillId="0" borderId="0" xfId="0" applyFont="1" applyBorder="1" applyAlignment="1">
      <alignment horizontal="centerContinuous" wrapText="1"/>
    </xf>
    <xf numFmtId="0" fontId="28" fillId="0" borderId="0" xfId="0" applyFont="1" applyBorder="1" applyAlignment="1">
      <alignment horizontal="center" vertical="center" textRotation="90" wrapText="1"/>
    </xf>
    <xf numFmtId="0" fontId="28" fillId="0" borderId="0" xfId="0" applyFont="1" applyBorder="1" applyAlignment="1">
      <alignment horizontal="left" wrapText="1"/>
    </xf>
    <xf numFmtId="0" fontId="40" fillId="0" borderId="0" xfId="0" applyFont="1" applyFill="1" applyBorder="1" applyAlignment="1">
      <alignment horizontal="centerContinuous"/>
    </xf>
    <xf numFmtId="0" fontId="40" fillId="0" borderId="0" xfId="0" applyFont="1" applyBorder="1" applyAlignment="1">
      <alignment horizontal="centerContinuous"/>
    </xf>
    <xf numFmtId="3" fontId="28" fillId="0" borderId="0" xfId="0" applyNumberFormat="1" applyFont="1" applyBorder="1"/>
    <xf numFmtId="0" fontId="28" fillId="0" borderId="13" xfId="0" applyFont="1" applyBorder="1"/>
    <xf numFmtId="0" fontId="30" fillId="0" borderId="167" xfId="0" applyFont="1" applyBorder="1" applyAlignment="1">
      <alignment horizontal="center"/>
    </xf>
    <xf numFmtId="0" fontId="30" fillId="0" borderId="167" xfId="0" applyFont="1" applyBorder="1" applyAlignment="1"/>
    <xf numFmtId="0" fontId="30" fillId="0" borderId="55" xfId="0" applyFont="1" applyBorder="1" applyAlignment="1">
      <alignment horizontal="centerContinuous" wrapText="1"/>
    </xf>
    <xf numFmtId="0" fontId="30" fillId="0" borderId="130" xfId="0" applyFont="1" applyFill="1" applyBorder="1" applyAlignment="1">
      <alignment horizontal="center"/>
    </xf>
    <xf numFmtId="0" fontId="30" fillId="1" borderId="168" xfId="0" applyFont="1" applyFill="1" applyBorder="1" applyAlignment="1">
      <alignment horizontal="centerContinuous" wrapText="1"/>
    </xf>
    <xf numFmtId="0" fontId="30" fillId="0" borderId="73" xfId="0" applyFont="1" applyBorder="1" applyAlignment="1">
      <alignment horizontal="center" wrapText="1"/>
    </xf>
    <xf numFmtId="0" fontId="30" fillId="0" borderId="73" xfId="0" applyFont="1" applyBorder="1" applyAlignment="1">
      <alignment horizontal="center" vertical="center" wrapText="1"/>
    </xf>
    <xf numFmtId="0" fontId="30" fillId="1" borderId="169" xfId="0" applyFont="1" applyFill="1" applyBorder="1" applyAlignment="1">
      <alignment horizontal="centerContinuous" wrapText="1"/>
    </xf>
    <xf numFmtId="0" fontId="28" fillId="0" borderId="182" xfId="0" applyFont="1" applyBorder="1"/>
    <xf numFmtId="0" fontId="30" fillId="0" borderId="175" xfId="0" applyFont="1" applyBorder="1" applyAlignment="1">
      <alignment horizontal="left" indent="2"/>
    </xf>
    <xf numFmtId="0" fontId="28" fillId="0" borderId="176" xfId="0" applyFont="1" applyBorder="1" applyAlignment="1">
      <alignment horizontal="center"/>
    </xf>
    <xf numFmtId="38" fontId="28" fillId="0" borderId="179" xfId="2" quotePrefix="1" applyFont="1" applyFill="1" applyBorder="1" applyAlignment="1">
      <alignment horizontal="right"/>
    </xf>
    <xf numFmtId="40" fontId="28" fillId="1" borderId="177" xfId="1" quotePrefix="1" applyFont="1" applyFill="1" applyBorder="1" applyAlignment="1">
      <alignment horizontal="right"/>
    </xf>
    <xf numFmtId="1" fontId="28" fillId="0" borderId="179" xfId="2" quotePrefix="1" applyNumberFormat="1" applyFont="1" applyBorder="1" applyAlignment="1">
      <alignment horizontal="right"/>
    </xf>
    <xf numFmtId="40" fontId="28" fillId="1" borderId="178" xfId="1" quotePrefix="1" applyFont="1" applyFill="1" applyBorder="1" applyAlignment="1">
      <alignment horizontal="right"/>
    </xf>
    <xf numFmtId="0" fontId="28" fillId="0" borderId="87" xfId="0" applyFont="1" applyBorder="1"/>
    <xf numFmtId="0" fontId="28" fillId="3" borderId="172" xfId="0" applyFont="1" applyFill="1" applyBorder="1" applyAlignment="1">
      <alignment horizontal="left" indent="2"/>
    </xf>
    <xf numFmtId="0" fontId="28" fillId="0" borderId="161" xfId="0" applyFont="1" applyBorder="1" applyAlignment="1">
      <alignment horizontal="center"/>
    </xf>
    <xf numFmtId="38" fontId="28" fillId="0" borderId="130" xfId="2" quotePrefix="1" applyFont="1" applyFill="1" applyBorder="1" applyAlignment="1">
      <alignment horizontal="right"/>
    </xf>
    <xf numFmtId="40" fontId="28" fillId="1" borderId="60" xfId="1" quotePrefix="1" applyFont="1" applyFill="1" applyBorder="1" applyAlignment="1">
      <alignment horizontal="right"/>
    </xf>
    <xf numFmtId="41" fontId="28" fillId="0" borderId="96" xfId="2" quotePrefix="1" applyNumberFormat="1" applyFont="1" applyBorder="1" applyAlignment="1">
      <alignment horizontal="right"/>
    </xf>
    <xf numFmtId="40" fontId="28" fillId="1" borderId="106" xfId="1" quotePrefix="1" applyFont="1" applyFill="1" applyBorder="1" applyAlignment="1">
      <alignment horizontal="right"/>
    </xf>
    <xf numFmtId="0" fontId="28" fillId="0" borderId="157" xfId="0" applyFont="1" applyBorder="1" applyAlignment="1">
      <alignment horizontal="left" indent="2"/>
    </xf>
    <xf numFmtId="0" fontId="28" fillId="0" borderId="139" xfId="0" applyFont="1" applyBorder="1" applyAlignment="1">
      <alignment horizontal="center"/>
    </xf>
    <xf numFmtId="38" fontId="28" fillId="0" borderId="47" xfId="2" quotePrefix="1" applyFont="1" applyFill="1" applyBorder="1" applyAlignment="1">
      <alignment horizontal="right"/>
    </xf>
    <xf numFmtId="41" fontId="28" fillId="0" borderId="47" xfId="2" quotePrefix="1" applyNumberFormat="1" applyFont="1" applyBorder="1" applyAlignment="1">
      <alignment horizontal="right"/>
    </xf>
    <xf numFmtId="38" fontId="28" fillId="0" borderId="12" xfId="2" quotePrefix="1" applyFont="1" applyFill="1" applyBorder="1" applyAlignment="1">
      <alignment horizontal="right"/>
    </xf>
    <xf numFmtId="0" fontId="28" fillId="0" borderId="49" xfId="0" applyFont="1" applyBorder="1"/>
    <xf numFmtId="0" fontId="28" fillId="0" borderId="188" xfId="0" applyFont="1" applyBorder="1" applyAlignment="1">
      <alignment horizontal="left" indent="2"/>
    </xf>
    <xf numFmtId="0" fontId="28" fillId="0" borderId="160" xfId="0" applyFont="1" applyBorder="1" applyAlignment="1">
      <alignment horizontal="center"/>
    </xf>
    <xf numFmtId="38" fontId="28" fillId="0" borderId="50" xfId="2" quotePrefix="1" applyFont="1" applyFill="1" applyBorder="1" applyAlignment="1">
      <alignment horizontal="right"/>
    </xf>
    <xf numFmtId="40" fontId="28" fillId="1" borderId="108" xfId="1" quotePrefix="1" applyFont="1" applyFill="1" applyBorder="1" applyAlignment="1">
      <alignment horizontal="right"/>
    </xf>
    <xf numFmtId="41" fontId="28" fillId="0" borderId="70" xfId="2" quotePrefix="1" applyNumberFormat="1" applyFont="1" applyBorder="1" applyAlignment="1">
      <alignment horizontal="right"/>
    </xf>
    <xf numFmtId="41" fontId="28" fillId="0" borderId="50" xfId="2" quotePrefix="1" applyNumberFormat="1" applyFont="1" applyBorder="1" applyAlignment="1">
      <alignment horizontal="right"/>
    </xf>
    <xf numFmtId="40" fontId="28" fillId="1" borderId="71" xfId="1" quotePrefix="1" applyFont="1" applyFill="1" applyBorder="1" applyAlignment="1">
      <alignment horizontal="right"/>
    </xf>
    <xf numFmtId="0" fontId="28" fillId="0" borderId="0" xfId="0" applyFont="1" applyFill="1" applyBorder="1"/>
    <xf numFmtId="0" fontId="28" fillId="0" borderId="0" xfId="0" applyFont="1" applyFill="1"/>
    <xf numFmtId="0" fontId="20" fillId="0" borderId="0" xfId="0" applyFont="1" applyBorder="1" applyAlignment="1">
      <alignment horizontal="centerContinuous" wrapText="1"/>
    </xf>
    <xf numFmtId="0" fontId="20" fillId="0" borderId="0" xfId="0" applyFont="1" applyAlignment="1">
      <alignment horizontal="centerContinuous"/>
    </xf>
    <xf numFmtId="0" fontId="61" fillId="0" borderId="0" xfId="0" applyFont="1" applyAlignment="1">
      <alignment horizontal="centerContinuous" wrapText="1"/>
    </xf>
    <xf numFmtId="38" fontId="30" fillId="0" borderId="0" xfId="0" applyNumberFormat="1" applyFont="1" applyBorder="1" applyAlignment="1">
      <alignment horizontal="centerContinuous"/>
    </xf>
    <xf numFmtId="2" fontId="22" fillId="1" borderId="31" xfId="1" applyNumberFormat="1" applyFont="1" applyFill="1" applyBorder="1" applyAlignment="1">
      <alignment horizontal="center"/>
    </xf>
    <xf numFmtId="166" fontId="28" fillId="0" borderId="0" xfId="0" applyNumberFormat="1" applyFont="1"/>
    <xf numFmtId="166" fontId="22" fillId="0" borderId="0" xfId="0" applyNumberFormat="1" applyFont="1" applyBorder="1" applyAlignment="1">
      <alignment horizontal="centerContinuous" vertical="center" wrapText="1"/>
    </xf>
    <xf numFmtId="40" fontId="28" fillId="1" borderId="155" xfId="1" applyFont="1" applyFill="1" applyBorder="1" applyAlignment="1"/>
    <xf numFmtId="0" fontId="29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 wrapText="1"/>
    </xf>
    <xf numFmtId="0" fontId="1" fillId="0" borderId="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2" fillId="0" borderId="138" xfId="0" applyFont="1" applyFill="1" applyBorder="1" applyAlignment="1">
      <alignment horizontal="centerContinuous"/>
    </xf>
    <xf numFmtId="41" fontId="6" fillId="0" borderId="47" xfId="2" applyNumberFormat="1" applyFont="1" applyBorder="1" applyAlignment="1">
      <alignment horizontal="centerContinuous" wrapText="1"/>
    </xf>
    <xf numFmtId="41" fontId="6" fillId="0" borderId="173" xfId="2" applyNumberFormat="1" applyFont="1" applyBorder="1" applyAlignment="1">
      <alignment horizontal="centerContinuous" wrapText="1"/>
    </xf>
    <xf numFmtId="41" fontId="6" fillId="0" borderId="185" xfId="2" applyNumberFormat="1" applyFont="1" applyBorder="1" applyAlignment="1">
      <alignment horizontal="centerContinuous" wrapText="1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Alignment="1">
      <alignment horizontal="centerContinuous"/>
    </xf>
  </cellXfs>
  <cellStyles count="6">
    <cellStyle name="Comma" xfId="1" builtinId="3"/>
    <cellStyle name="Comma [0]" xfId="2" builtinId="6"/>
    <cellStyle name="Currency [0]" xfId="3" builtinId="7"/>
    <cellStyle name="MAS DE 12" xfId="4" xr:uid="{00000000-0005-0000-0000-000003000000}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b="1"/>
              <a:t>Genero</a:t>
            </a:r>
          </a:p>
        </c:rich>
      </c:tx>
      <c:layout>
        <c:manualLayout>
          <c:xMode val="edge"/>
          <c:yMode val="edge"/>
          <c:x val="0.28076923076923077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600249121402183E-2"/>
          <c:y val="0.36959538765519478"/>
          <c:w val="0.86147319720628168"/>
          <c:h val="0.2894210976436944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7"/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A1D-42A9-8ED6-F78A352FE10F}"/>
              </c:ext>
            </c:extLst>
          </c:dPt>
          <c:dLbls>
            <c:dLbl>
              <c:idx val="0"/>
              <c:layout>
                <c:manualLayout>
                  <c:x val="-8.2398683215445488E-3"/>
                  <c:y val="5.5835029048335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1D-42A9-8ED6-F78A352FE10F}"/>
                </c:ext>
              </c:extLst>
            </c:dLbl>
            <c:dLbl>
              <c:idx val="1"/>
              <c:layout>
                <c:manualLayout>
                  <c:x val="2.238643246517204E-3"/>
                  <c:y val="-2.92920270212125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1D-42A9-8ED6-F78A352FE10F}"/>
                </c:ext>
              </c:extLst>
            </c:dLbl>
            <c:dLbl>
              <c:idx val="2"/>
              <c:layout>
                <c:manualLayout>
                  <c:x val="-1.5386230567333009E-2"/>
                  <c:y val="4.6280968977238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1D-42A9-8ED6-F78A352FE10F}"/>
                </c:ext>
              </c:extLst>
            </c:dLbl>
            <c:dLbl>
              <c:idx val="3"/>
              <c:layout>
                <c:manualLayout>
                  <c:x val="5.6717948717948823E-2"/>
                  <c:y val="8.4443526526397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1D-42A9-8ED6-F78A352FE10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('TABLA 1'!$D$6,'TABLA 1'!$F$6)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('TABLA 1'!$D$7,'TABLA 1'!$F$7)</c:f>
              <c:numCache>
                <c:formatCode>#,##0_);[Red]\(#,##0\)</c:formatCode>
                <c:ptCount val="2"/>
                <c:pt idx="0">
                  <c:v>406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1D-42A9-8ED6-F78A352FE10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Uso de Drogas y Alcohol</a:t>
            </a:r>
          </a:p>
        </c:rich>
      </c:tx>
      <c:layout>
        <c:manualLayout>
          <c:xMode val="edge"/>
          <c:yMode val="edge"/>
          <c:x val="0.23478321731522694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0869737516240995E-2"/>
          <c:y val="0.17454545454545575"/>
          <c:w val="0.86087200201540726"/>
          <c:h val="0.705454545454545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GRAFCARAC!$V$1</c:f>
              <c:strCache>
                <c:ptCount val="1"/>
                <c:pt idx="0">
                  <c:v>Alcoholismo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GRAFCARAC!$U$2:$U$5</c:f>
              <c:strCache>
                <c:ptCount val="4"/>
                <c:pt idx="0">
                  <c:v>Usuario </c:v>
                </c:pt>
                <c:pt idx="1">
                  <c:v>Abusador</c:v>
                </c:pt>
                <c:pt idx="2">
                  <c:v>Dependiente</c:v>
                </c:pt>
                <c:pt idx="3">
                  <c:v>No</c:v>
                </c:pt>
              </c:strCache>
            </c:strRef>
          </c:cat>
          <c:val>
            <c:numRef>
              <c:f>GRAFCARAC!$V$2:$V$5</c:f>
              <c:numCache>
                <c:formatCode>#,##0_);[Red]\(#,##0\)</c:formatCode>
                <c:ptCount val="4"/>
                <c:pt idx="0">
                  <c:v>194</c:v>
                </c:pt>
                <c:pt idx="1">
                  <c:v>30</c:v>
                </c:pt>
                <c:pt idx="2">
                  <c:v>9</c:v>
                </c:pt>
                <c:pt idx="3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9-409D-8626-65FA6B50A42D}"/>
            </c:ext>
          </c:extLst>
        </c:ser>
        <c:ser>
          <c:idx val="1"/>
          <c:order val="1"/>
          <c:tx>
            <c:strRef>
              <c:f>GRAFCARAC!$W$1</c:f>
              <c:strCache>
                <c:ptCount val="1"/>
                <c:pt idx="0">
                  <c:v>Adicción a drogas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458937198067632E-2"/>
                  <c:y val="9.696969696969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89-409D-8626-65FA6B50A4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GRAFCARAC!$U$2:$U$5</c:f>
              <c:strCache>
                <c:ptCount val="4"/>
                <c:pt idx="0">
                  <c:v>Usuario </c:v>
                </c:pt>
                <c:pt idx="1">
                  <c:v>Abusador</c:v>
                </c:pt>
                <c:pt idx="2">
                  <c:v>Dependiente</c:v>
                </c:pt>
                <c:pt idx="3">
                  <c:v>No</c:v>
                </c:pt>
              </c:strCache>
            </c:strRef>
          </c:cat>
          <c:val>
            <c:numRef>
              <c:f>GRAFCARAC!$W$2:$W$5</c:f>
              <c:numCache>
                <c:formatCode>#,##0_);[Red]\(#,##0\)</c:formatCode>
                <c:ptCount val="4"/>
                <c:pt idx="0">
                  <c:v>240</c:v>
                </c:pt>
                <c:pt idx="1">
                  <c:v>53</c:v>
                </c:pt>
                <c:pt idx="2">
                  <c:v>20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89-409D-8626-65FA6B50A4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4791040"/>
        <c:axId val="106169088"/>
        <c:axId val="0"/>
      </c:bar3DChart>
      <c:catAx>
        <c:axId val="1047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616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169088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4791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</c:legendEntry>
      <c:layout>
        <c:manualLayout>
          <c:xMode val="edge"/>
          <c:yMode val="edge"/>
          <c:x val="0.38164342500665677"/>
          <c:y val="0.20727272727272728"/>
          <c:w val="0.54106371486172933"/>
          <c:h val="7.5151515151515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Condición Mental</a:t>
            </a:r>
          </a:p>
        </c:rich>
      </c:tx>
      <c:layout>
        <c:manualLayout>
          <c:xMode val="edge"/>
          <c:yMode val="edge"/>
          <c:x val="0.29768816470195736"/>
          <c:y val="2.197802197802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43384414774406"/>
          <c:y val="0.17216178801005888"/>
          <c:w val="0.6011569177273155"/>
          <c:h val="0.7619074873636656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9"/>
          <c:dPt>
            <c:idx val="0"/>
            <c:bubble3D val="0"/>
            <c:spPr>
              <a:solidFill>
                <a:srgbClr val="FFFF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39-4A14-BF61-F817AD9A2AFE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39-4A14-BF61-F817AD9A2A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39-4A14-BF61-F817AD9A2A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9-4A14-BF61-F817AD9A2A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3872851947553438"/>
                  <c:y val="0.227107039502631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9-4A14-BF61-F817AD9A2AF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GRAFCARAC!$U$9:$U$10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GRAFCARAC!$V$9:$V$10</c:f>
              <c:numCache>
                <c:formatCode>#,##0_);[Red]\(#,##0\)</c:formatCode>
                <c:ptCount val="2"/>
                <c:pt idx="0">
                  <c:v>62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39-4A14-BF61-F817AD9A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ALFABETISMO</a:t>
            </a:r>
          </a:p>
        </c:rich>
      </c:tx>
      <c:layout>
        <c:manualLayout>
          <c:xMode val="edge"/>
          <c:yMode val="edge"/>
          <c:x val="0.43025024955580998"/>
          <c:y val="4.21942257217847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955990093827689"/>
          <c:y val="0.29535986682434839"/>
          <c:w val="0.37591830705979951"/>
          <c:h val="0.59493916031760785"/>
        </c:manualLayout>
      </c:layout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12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DB6-4B60-A7AA-8957BE533376}"/>
              </c:ext>
            </c:extLst>
          </c:dPt>
          <c:dPt>
            <c:idx val="1"/>
            <c:bubble3D val="0"/>
            <c:explosion val="48"/>
            <c:spPr>
              <a:solidFill>
                <a:srgbClr val="8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DB6-4B60-A7AA-8957BE533376}"/>
              </c:ext>
            </c:extLst>
          </c:dPt>
          <c:dLbls>
            <c:dLbl>
              <c:idx val="0"/>
              <c:layout>
                <c:manualLayout>
                  <c:x val="-8.3369754992079527E-3"/>
                  <c:y val="8.52958570052162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6-4B60-A7AA-8957BE5333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6-4B60-A7AA-8957BE533376}"/>
                </c:ext>
              </c:extLst>
            </c:dLbl>
            <c:dLbl>
              <c:idx val="2"/>
              <c:layout>
                <c:manualLayout>
                  <c:x val="4.1173201367450216E-2"/>
                  <c:y val="0.11434045427865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6-4B60-A7AA-8957BE53337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('TABLA 3'!$D$6,'TABLA 3'!$F$6)</c:f>
              <c:strCache>
                <c:ptCount val="2"/>
                <c:pt idx="0">
                  <c:v>SABE LEER Y ESCRIBIR</c:v>
                </c:pt>
                <c:pt idx="1">
                  <c:v>NO SABE LEER Y ESCRIBIR</c:v>
                </c:pt>
              </c:strCache>
            </c:strRef>
          </c:cat>
          <c:val>
            <c:numRef>
              <c:f>('TABLA 3'!$D$7,'TABLA 3'!$F$7)</c:f>
              <c:numCache>
                <c:formatCode>#,##0_);[Red]\(#,##0\)</c:formatCode>
                <c:ptCount val="2"/>
                <c:pt idx="0">
                  <c:v>404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B6-4B60-A7AA-8957BE5333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200"/>
              <a:t>GRADO</a:t>
            </a:r>
            <a:r>
              <a:rPr lang="es-PR" sz="1200" baseline="0"/>
              <a:t> ESCOLAR</a:t>
            </a:r>
            <a:endParaRPr lang="es-PR" sz="1200"/>
          </a:p>
        </c:rich>
      </c:tx>
      <c:layout>
        <c:manualLayout>
          <c:xMode val="edge"/>
          <c:yMode val="edge"/>
          <c:x val="0.75296147036738581"/>
          <c:y val="9.1116173120728925E-3"/>
        </c:manualLayout>
      </c:layout>
      <c:overlay val="0"/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9298365263403"/>
          <c:y val="0.17857813331420141"/>
          <c:w val="0.66152671860899326"/>
          <c:h val="0.59576704392588742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D6D-4A79-A55A-CAA751494900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D6D-4A79-A55A-CAA751494900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D6D-4A79-A55A-CAA751494900}"/>
              </c:ext>
            </c:extLst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D6D-4A79-A55A-CAA751494900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D6D-4A79-A55A-CAA751494900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B-FD6D-4A79-A55A-CAA751494900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D6D-4A79-A55A-CAA751494900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F-FD6D-4A79-A55A-CAA751494900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FD6D-4A79-A55A-CAA751494900}"/>
              </c:ext>
            </c:extLst>
          </c:dPt>
          <c:dPt>
            <c:idx val="1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13-FD6D-4A79-A55A-CAA751494900}"/>
              </c:ext>
            </c:extLst>
          </c:dPt>
          <c:dPt>
            <c:idx val="1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5-FD6D-4A79-A55A-CAA751494900}"/>
              </c:ext>
            </c:extLst>
          </c:dPt>
          <c:dLbls>
            <c:dLbl>
              <c:idx val="0"/>
              <c:layout>
                <c:manualLayout>
                  <c:x val="5.7151576525375274E-2"/>
                  <c:y val="-8.27617049007826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6D-4A79-A55A-CAA751494900}"/>
                </c:ext>
              </c:extLst>
            </c:dLbl>
            <c:dLbl>
              <c:idx val="1"/>
              <c:layout>
                <c:manualLayout>
                  <c:x val="6.8652875083527951E-2"/>
                  <c:y val="-3.6327133368010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6D-4A79-A55A-CAA751494900}"/>
                </c:ext>
              </c:extLst>
            </c:dLbl>
            <c:dLbl>
              <c:idx val="2"/>
              <c:layout>
                <c:manualLayout>
                  <c:x val="3.9132273820103224E-2"/>
                  <c:y val="-3.8664346911078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6D-4A79-A55A-CAA751494900}"/>
                </c:ext>
              </c:extLst>
            </c:dLbl>
            <c:dLbl>
              <c:idx val="3"/>
              <c:layout>
                <c:manualLayout>
                  <c:x val="2.7311330178215951E-2"/>
                  <c:y val="-4.36503865262855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6D-4A79-A55A-CAA751494900}"/>
                </c:ext>
              </c:extLst>
            </c:dLbl>
            <c:dLbl>
              <c:idx val="4"/>
              <c:layout>
                <c:manualLayout>
                  <c:x val="3.8301747714606572E-2"/>
                  <c:y val="-1.90870446433376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6D-4A79-A55A-CAA751494900}"/>
                </c:ext>
              </c:extLst>
            </c:dLbl>
            <c:dLbl>
              <c:idx val="5"/>
              <c:layout>
                <c:manualLayout>
                  <c:x val="3.3322035532959954E-2"/>
                  <c:y val="-3.7795993040733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6D-4A79-A55A-CAA751494900}"/>
                </c:ext>
              </c:extLst>
            </c:dLbl>
            <c:dLbl>
              <c:idx val="6"/>
              <c:layout>
                <c:manualLayout>
                  <c:x val="1.2205964411928824E-2"/>
                  <c:y val="-2.52487459568693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6D-4A79-A55A-CAA751494900}"/>
                </c:ext>
              </c:extLst>
            </c:dLbl>
            <c:dLbl>
              <c:idx val="7"/>
              <c:layout>
                <c:manualLayout>
                  <c:x val="-6.0009231129573462E-4"/>
                  <c:y val="-5.333763803442573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6D-4A79-A55A-CAA751494900}"/>
                </c:ext>
              </c:extLst>
            </c:dLbl>
            <c:dLbl>
              <c:idx val="8"/>
              <c:layout>
                <c:manualLayout>
                  <c:x val="1.1525891940672783E-2"/>
                  <c:y val="3.68554158520618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6D-4A79-A55A-CAA751494900}"/>
                </c:ext>
              </c:extLst>
            </c:dLbl>
            <c:dLbl>
              <c:idx val="9"/>
              <c:layout>
                <c:manualLayout>
                  <c:x val="-1.9265436308650408E-2"/>
                  <c:y val="1.12854913636934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6D-4A79-A55A-CAA751494900}"/>
                </c:ext>
              </c:extLst>
            </c:dLbl>
            <c:dLbl>
              <c:idx val="10"/>
              <c:layout>
                <c:manualLayout>
                  <c:x val="5.5328221767554685E-3"/>
                  <c:y val="1.68981041378939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6D-4A79-A55A-CAA751494900}"/>
                </c:ext>
              </c:extLst>
            </c:dLbl>
            <c:dLbl>
              <c:idx val="11"/>
              <c:layout>
                <c:manualLayout>
                  <c:x val="2.0404929698748277E-3"/>
                  <c:y val="6.67290848325053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6D-4A79-A55A-CAA7514949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('TABLA 4'!$A$9:$A$20,'TABLA 4'!$A$22,'TABLA 4'!$A$24:$A$25)</c:f>
              <c:strCache>
                <c:ptCount val="15"/>
                <c:pt idx="0">
                  <c:v>1ro</c:v>
                </c:pt>
                <c:pt idx="1">
                  <c:v>2do</c:v>
                </c:pt>
                <c:pt idx="2">
                  <c:v>3ro</c:v>
                </c:pt>
                <c:pt idx="3">
                  <c:v>4to</c:v>
                </c:pt>
                <c:pt idx="4">
                  <c:v>5to</c:v>
                </c:pt>
                <c:pt idx="5">
                  <c:v>6to</c:v>
                </c:pt>
                <c:pt idx="6">
                  <c:v>7mo</c:v>
                </c:pt>
                <c:pt idx="7">
                  <c:v>8vo</c:v>
                </c:pt>
                <c:pt idx="8">
                  <c:v>9no</c:v>
                </c:pt>
                <c:pt idx="9">
                  <c:v>10mo</c:v>
                </c:pt>
                <c:pt idx="10">
                  <c:v>11mo</c:v>
                </c:pt>
                <c:pt idx="11">
                  <c:v>12mo</c:v>
                </c:pt>
                <c:pt idx="12">
                  <c:v>14vo</c:v>
                </c:pt>
                <c:pt idx="13">
                  <c:v>16 o Más</c:v>
                </c:pt>
                <c:pt idx="14">
                  <c:v>Vocacional</c:v>
                </c:pt>
              </c:strCache>
            </c:strRef>
          </c:cat>
          <c:val>
            <c:numRef>
              <c:f>('TABLA 4'!$B$9:$B$20,'TABLA 4'!$B$22,'TABLA 4'!$B$24:$B$25)</c:f>
              <c:numCache>
                <c:formatCode>#,##0_);[Red]\(#,##0\)</c:formatCode>
                <c:ptCount val="15"/>
                <c:pt idx="0">
                  <c:v>3</c:v>
                </c:pt>
                <c:pt idx="1">
                  <c:v>2</c:v>
                </c:pt>
                <c:pt idx="2">
                  <c:v>18</c:v>
                </c:pt>
                <c:pt idx="3">
                  <c:v>4</c:v>
                </c:pt>
                <c:pt idx="4">
                  <c:v>8</c:v>
                </c:pt>
                <c:pt idx="5">
                  <c:v>20</c:v>
                </c:pt>
                <c:pt idx="6">
                  <c:v>20</c:v>
                </c:pt>
                <c:pt idx="7">
                  <c:v>29</c:v>
                </c:pt>
                <c:pt idx="8">
                  <c:v>61</c:v>
                </c:pt>
                <c:pt idx="9">
                  <c:v>25</c:v>
                </c:pt>
                <c:pt idx="10">
                  <c:v>31</c:v>
                </c:pt>
                <c:pt idx="11">
                  <c:v>175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D6D-4A79-A55A-CAA75149490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0"/>
    <c:dispBlanksAs val="zero"/>
    <c:showDLblsOverMax val="0"/>
  </c:chart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STATUS  OCUPACIONAL 
POR GRUPO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392504930966927E-2"/>
          <c:y val="0.25364181662382179"/>
          <c:w val="0.91321499013806706"/>
          <c:h val="0.6582517930759966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5'!$A$7:$A$21</c:f>
              <c:strCache>
                <c:ptCount val="15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  <c:pt idx="12">
                  <c:v>XIII.</c:v>
                </c:pt>
                <c:pt idx="13">
                  <c:v>XIV.</c:v>
                </c:pt>
                <c:pt idx="14">
                  <c:v>XV.</c:v>
                </c:pt>
              </c:strCache>
            </c:strRef>
          </c:cat>
          <c:val>
            <c:numRef>
              <c:f>'TABLA 5'!$C$7:$C$21</c:f>
              <c:numCache>
                <c:formatCode>#,##0_);[Red]\(#,##0\)</c:formatCode>
                <c:ptCount val="15"/>
                <c:pt idx="0">
                  <c:v>8</c:v>
                </c:pt>
                <c:pt idx="1">
                  <c:v>8</c:v>
                </c:pt>
                <c:pt idx="2">
                  <c:v>16</c:v>
                </c:pt>
                <c:pt idx="3">
                  <c:v>5</c:v>
                </c:pt>
                <c:pt idx="4">
                  <c:v>53</c:v>
                </c:pt>
                <c:pt idx="5">
                  <c:v>36</c:v>
                </c:pt>
                <c:pt idx="6">
                  <c:v>0</c:v>
                </c:pt>
                <c:pt idx="7">
                  <c:v>27</c:v>
                </c:pt>
                <c:pt idx="8">
                  <c:v>5</c:v>
                </c:pt>
                <c:pt idx="9">
                  <c:v>103</c:v>
                </c:pt>
                <c:pt idx="10">
                  <c:v>4</c:v>
                </c:pt>
                <c:pt idx="11">
                  <c:v>6</c:v>
                </c:pt>
                <c:pt idx="12">
                  <c:v>65</c:v>
                </c:pt>
                <c:pt idx="13">
                  <c:v>11</c:v>
                </c:pt>
                <c:pt idx="1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A-4B31-8C08-D5F6FA5736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7547648"/>
        <c:axId val="107566976"/>
      </c:barChart>
      <c:catAx>
        <c:axId val="1075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756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566976"/>
        <c:scaling>
          <c:orientation val="minMax"/>
        </c:scaling>
        <c:delete val="1"/>
        <c:axPos val="l"/>
        <c:numFmt formatCode="#,##0_);[Red]\(#,##0\)" sourceLinked="1"/>
        <c:majorTickMark val="cross"/>
        <c:minorTickMark val="none"/>
        <c:tickLblPos val="none"/>
        <c:crossAx val="107547648"/>
        <c:crosses val="autoZero"/>
        <c:crossBetween val="between"/>
        <c:majorUnit val="25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landscape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R"/>
              <a:t>STATUS OCUPACIONAL</a:t>
            </a:r>
          </a:p>
        </c:rich>
      </c:tx>
      <c:layout>
        <c:manualLayout>
          <c:xMode val="edge"/>
          <c:yMode val="edge"/>
          <c:x val="0.24595537208334456"/>
          <c:y val="3.359173126614987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6865034843481"/>
          <c:y val="0.36175801880960146"/>
          <c:w val="0.79611902090608855"/>
          <c:h val="0.2532306131667197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explosion val="1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8F9-4EEA-9E9D-F6128637BF8D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8F9-4EEA-9E9D-F6128637BF8D}"/>
              </c:ext>
            </c:extLst>
          </c:dPt>
          <c:dLbls>
            <c:dLbl>
              <c:idx val="0"/>
              <c:layout>
                <c:manualLayout>
                  <c:x val="-6.7619243793416467E-2"/>
                  <c:y val="-8.3172198411907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9-4EEA-9E9D-F6128637BF8D}"/>
                </c:ext>
              </c:extLst>
            </c:dLbl>
            <c:dLbl>
              <c:idx val="1"/>
              <c:layout>
                <c:manualLayout>
                  <c:x val="2.5147741446099629E-3"/>
                  <c:y val="5.18900960164790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9-4EEA-9E9D-F6128637BF8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5'!$M$29:$N$29</c:f>
              <c:strCache>
                <c:ptCount val="2"/>
                <c:pt idx="0">
                  <c:v>EMPLEADO </c:v>
                </c:pt>
                <c:pt idx="1">
                  <c:v>DESEMPLEADO</c:v>
                </c:pt>
              </c:strCache>
            </c:strRef>
          </c:cat>
          <c:val>
            <c:numRef>
              <c:f>'TABLA 5'!$M$30:$N$30</c:f>
              <c:numCache>
                <c:formatCode>#,##0;[Red]#,##0\-</c:formatCode>
                <c:ptCount val="2"/>
                <c:pt idx="0">
                  <c:v>183</c:v>
                </c:pt>
                <c:pt idx="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9-4EEA-9E9D-F6128637BF8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ZONA DE RESIDENCIA POR CATEGORIA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6'!$P$2</c:f>
              <c:strCache>
                <c:ptCount val="1"/>
                <c:pt idx="0">
                  <c:v>MASCULINA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65FE-4AA9-B9B8-1FC50785CFA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6'!$Q$1:$S$1</c:f>
              <c:strCache>
                <c:ptCount val="3"/>
                <c:pt idx="0">
                  <c:v>M</c:v>
                </c:pt>
                <c:pt idx="1">
                  <c:v>U</c:v>
                </c:pt>
                <c:pt idx="2">
                  <c:v>R</c:v>
                </c:pt>
              </c:strCache>
            </c:strRef>
          </c:cat>
          <c:val>
            <c:numRef>
              <c:f>'TABLA 6'!$Q$2:$S$2</c:f>
              <c:numCache>
                <c:formatCode>#,##0_);[Red]\(#,##0\)</c:formatCode>
                <c:ptCount val="3"/>
                <c:pt idx="0">
                  <c:v>65</c:v>
                </c:pt>
                <c:pt idx="1">
                  <c:v>158</c:v>
                </c:pt>
                <c:pt idx="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E-4AA9-B9B8-1FC50785CFAD}"/>
            </c:ext>
          </c:extLst>
        </c:ser>
        <c:ser>
          <c:idx val="1"/>
          <c:order val="1"/>
          <c:tx>
            <c:strRef>
              <c:f>'TABLA 6'!$P$3</c:f>
              <c:strCache>
                <c:ptCount val="1"/>
                <c:pt idx="0">
                  <c:v>FEMENINA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6'!$Q$1:$S$1</c:f>
              <c:strCache>
                <c:ptCount val="3"/>
                <c:pt idx="0">
                  <c:v>M</c:v>
                </c:pt>
                <c:pt idx="1">
                  <c:v>U</c:v>
                </c:pt>
                <c:pt idx="2">
                  <c:v>R</c:v>
                </c:pt>
              </c:strCache>
            </c:strRef>
          </c:cat>
          <c:val>
            <c:numRef>
              <c:f>'TABLA 6'!$Q$3:$S$3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E-4AA9-B9B8-1FC50785CF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7736448"/>
        <c:axId val="107746432"/>
      </c:barChart>
      <c:catAx>
        <c:axId val="1077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774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746432"/>
        <c:scaling>
          <c:orientation val="minMax"/>
        </c:scaling>
        <c:delete val="1"/>
        <c:axPos val="l"/>
        <c:numFmt formatCode="#,##0_);[Red]\(#,##0\)" sourceLinked="1"/>
        <c:majorTickMark val="cross"/>
        <c:minorTickMark val="none"/>
        <c:tickLblPos val="none"/>
        <c:crossAx val="107736448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t"/>
      <c:overlay val="0"/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landscape" horizontalDpi="-4" vertic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ZONA DE RESIDENCIA (Total)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105393802518902E-2"/>
          <c:y val="0.14285714285714332"/>
          <c:w val="0.83710187389367252"/>
          <c:h val="0.72619047619047905"/>
        </c:manualLayout>
      </c:layout>
      <c:pie3DChart>
        <c:varyColors val="1"/>
        <c:ser>
          <c:idx val="0"/>
          <c:order val="0"/>
          <c:spPr>
            <a:solidFill>
              <a:srgbClr val="FFFFFF"/>
            </a:solidFill>
            <a:ln w="25400">
              <a:noFill/>
            </a:ln>
          </c:spPr>
          <c:dPt>
            <c:idx val="0"/>
            <c:bubble3D val="0"/>
            <c:explosion val="11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07E-425A-8E26-77F378695D86}"/>
              </c:ext>
            </c:extLst>
          </c:dPt>
          <c:dPt>
            <c:idx val="1"/>
            <c:bubble3D val="0"/>
            <c:explosion val="9"/>
            <c:spPr>
              <a:solidFill>
                <a:srgbClr val="00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07E-425A-8E26-77F378695D86}"/>
              </c:ext>
            </c:extLst>
          </c:dPt>
          <c:dPt>
            <c:idx val="2"/>
            <c:bubble3D val="0"/>
            <c:explosion val="5"/>
            <c:spPr>
              <a:solidFill>
                <a:srgbClr val="FF66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07E-425A-8E26-77F378695D86}"/>
              </c:ext>
            </c:extLst>
          </c:dPt>
          <c:dLbls>
            <c:dLbl>
              <c:idx val="0"/>
              <c:layout>
                <c:manualLayout>
                  <c:x val="-1.7961301348959343E-2"/>
                  <c:y val="-2.868789838770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E-425A-8E26-77F378695D86}"/>
                </c:ext>
              </c:extLst>
            </c:dLbl>
            <c:dLbl>
              <c:idx val="1"/>
              <c:layout>
                <c:manualLayout>
                  <c:x val="-9.0623749550686351E-3"/>
                  <c:y val="7.133952005999262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E-425A-8E26-77F378695D86}"/>
                </c:ext>
              </c:extLst>
            </c:dLbl>
            <c:dLbl>
              <c:idx val="2"/>
              <c:layout>
                <c:manualLayout>
                  <c:x val="1.259951033252626E-2"/>
                  <c:y val="2.079349456317961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E-425A-8E26-77F378695D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6'!$Q$4:$S$4</c:f>
              <c:strCache>
                <c:ptCount val="3"/>
                <c:pt idx="0">
                  <c:v>M</c:v>
                </c:pt>
                <c:pt idx="1">
                  <c:v>U</c:v>
                </c:pt>
                <c:pt idx="2">
                  <c:v>R</c:v>
                </c:pt>
              </c:strCache>
            </c:strRef>
          </c:cat>
          <c:val>
            <c:numRef>
              <c:f>'TABLA 6'!$Q$5:$S$5</c:f>
              <c:numCache>
                <c:formatCode>#,##0_);[Red]\(#,##0\)</c:formatCode>
                <c:ptCount val="3"/>
                <c:pt idx="0">
                  <c:v>65</c:v>
                </c:pt>
                <c:pt idx="1">
                  <c:v>158</c:v>
                </c:pt>
                <c:pt idx="2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7E-425A-8E26-77F378695D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landscape" horizontalDpi="-4" verticalDpi="-4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PR" sz="800" b="1"/>
              <a:t>LUGAR DE PROCEDENCIA POR CATEGORIA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5"/>
      <c:hPercent val="100"/>
      <c:rotY val="30"/>
      <c:depthPercent val="160"/>
      <c:rAngAx val="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00B0F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688524590163969E-2"/>
                  <c:y val="-1.3039934800325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B0-4882-9755-188306CCEBD6}"/>
                </c:ext>
              </c:extLst>
            </c:dLbl>
            <c:dLbl>
              <c:idx val="1"/>
              <c:layout>
                <c:manualLayout>
                  <c:x val="6.5573770491803282E-2"/>
                  <c:y val="-1.6299918500407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0-4882-9755-188306CCEBD6}"/>
                </c:ext>
              </c:extLst>
            </c:dLbl>
            <c:dLbl>
              <c:idx val="2"/>
              <c:layout>
                <c:manualLayout>
                  <c:x val="6.9945355191256789E-2"/>
                  <c:y val="-1.9559902200488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B0-4882-9755-188306CCEBD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7'!$A$8:$A$10</c:f>
              <c:strCache>
                <c:ptCount val="3"/>
                <c:pt idx="0">
                  <c:v>BARRIO</c:v>
                </c:pt>
                <c:pt idx="1">
                  <c:v>RESIDENCIAL PUBLICO</c:v>
                </c:pt>
                <c:pt idx="2">
                  <c:v>URBANIZACION</c:v>
                </c:pt>
              </c:strCache>
            </c:strRef>
          </c:cat>
          <c:val>
            <c:numRef>
              <c:f>'TABLA 7'!$B$8:$B$10</c:f>
              <c:numCache>
                <c:formatCode>#,##0_);[Red]\(#,##0\)</c:formatCode>
                <c:ptCount val="3"/>
                <c:pt idx="0">
                  <c:v>249</c:v>
                </c:pt>
                <c:pt idx="1">
                  <c:v>38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0-4882-9755-188306CCEB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7783680"/>
        <c:axId val="107786624"/>
        <c:axId val="111749760"/>
      </c:bar3DChart>
      <c:catAx>
        <c:axId val="10778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07786624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107786624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one"/>
        <c:crossAx val="107783680"/>
        <c:crosses val="autoZero"/>
        <c:crossBetween val="between"/>
      </c:valAx>
      <c:serAx>
        <c:axId val="111749760"/>
        <c:scaling>
          <c:orientation val="minMax"/>
        </c:scaling>
        <c:delete val="1"/>
        <c:axPos val="b"/>
        <c:majorTickMark val="out"/>
        <c:minorTickMark val="none"/>
        <c:tickLblPos val="none"/>
        <c:crossAx val="107786624"/>
        <c:crosses val="autoZero"/>
      </c:ser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>
                <a:latin typeface="+mn-lt"/>
              </a:defRPr>
            </a:pPr>
            <a:r>
              <a:rPr lang="es-PR" sz="800" b="1" i="0">
                <a:latin typeface="+mn-lt"/>
              </a:rPr>
              <a:t>RELACION</a:t>
            </a:r>
            <a:r>
              <a:rPr lang="es-PR" sz="800" b="1" i="0" baseline="0">
                <a:latin typeface="+mn-lt"/>
              </a:rPr>
              <a:t> POR LUGAR DE PROCEDENCIA</a:t>
            </a:r>
            <a:endParaRPr lang="es-PR" sz="800" b="1" i="0">
              <a:latin typeface="+mn-lt"/>
            </a:endParaRP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E71-4F75-BE68-6D73448D6859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E71-4F75-BE68-6D73448D685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E71-4F75-BE68-6D73448D6859}"/>
              </c:ext>
            </c:extLst>
          </c:dPt>
          <c:dLbls>
            <c:dLbl>
              <c:idx val="0"/>
              <c:layout>
                <c:manualLayout>
                  <c:x val="-0.10727879538414149"/>
                  <c:y val="6.3906974953314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71-4F75-BE68-6D73448D6859}"/>
                </c:ext>
              </c:extLst>
            </c:dLbl>
            <c:dLbl>
              <c:idx val="1"/>
              <c:layout>
                <c:manualLayout>
                  <c:x val="9.5073406650293568E-2"/>
                  <c:y val="7.8621309255658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71-4F75-BE68-6D73448D6859}"/>
                </c:ext>
              </c:extLst>
            </c:dLbl>
            <c:dLbl>
              <c:idx val="2"/>
              <c:layout>
                <c:manualLayout>
                  <c:x val="0.19718159665283239"/>
                  <c:y val="-6.06998697289977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71-4F75-BE68-6D73448D6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+mn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7'!$A$8:$A$10</c:f>
              <c:strCache>
                <c:ptCount val="3"/>
                <c:pt idx="0">
                  <c:v>BARRIO</c:v>
                </c:pt>
                <c:pt idx="1">
                  <c:v>RESIDENCIAL PUBLICO</c:v>
                </c:pt>
                <c:pt idx="2">
                  <c:v>URBANIZACION</c:v>
                </c:pt>
              </c:strCache>
            </c:strRef>
          </c:cat>
          <c:val>
            <c:numRef>
              <c:f>'TABLA 7'!$B$8:$B$10</c:f>
              <c:numCache>
                <c:formatCode>#,##0_);[Red]\(#,##0\)</c:formatCode>
                <c:ptCount val="3"/>
                <c:pt idx="0">
                  <c:v>249</c:v>
                </c:pt>
                <c:pt idx="1">
                  <c:v>38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1-4F75-BE68-6D73448D685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200"/>
              <a:t>Relación por Edad</a:t>
            </a:r>
          </a:p>
        </c:rich>
      </c:tx>
      <c:overlay val="0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22648432660506"/>
          <c:y val="0.18673921377805325"/>
          <c:w val="0.7598283097734807"/>
          <c:h val="0.69637175970981169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 prst="hardEdge"/>
              <a:contourClr>
                <a:srgbClr val="000000"/>
              </a:contourClr>
            </a:sp3d>
          </c:spPr>
          <c:explosion val="6"/>
          <c:dPt>
            <c:idx val="1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4A4-43CE-9013-BFFFE10A6D2A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4A4-43CE-9013-BFFFE10A6D2A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4A4-43CE-9013-BFFFE10A6D2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4A4-43CE-9013-BFFFE10A6D2A}"/>
              </c:ext>
            </c:extLst>
          </c:dPt>
          <c:dLbls>
            <c:dLbl>
              <c:idx val="0"/>
              <c:layout>
                <c:manualLayout>
                  <c:x val="0.14815641585141973"/>
                  <c:y val="-4.1826063876846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A4-43CE-9013-BFFFE10A6D2A}"/>
                </c:ext>
              </c:extLst>
            </c:dLbl>
            <c:dLbl>
              <c:idx val="1"/>
              <c:layout>
                <c:manualLayout>
                  <c:x val="7.6589174000636195E-2"/>
                  <c:y val="8.2894556658678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3CE-9013-BFFFE10A6D2A}"/>
                </c:ext>
              </c:extLst>
            </c:dLbl>
            <c:dLbl>
              <c:idx val="2"/>
              <c:layout>
                <c:manualLayout>
                  <c:x val="4.6531176578919371E-2"/>
                  <c:y val="3.11224158777905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A4-43CE-9013-BFFFE10A6D2A}"/>
                </c:ext>
              </c:extLst>
            </c:dLbl>
            <c:dLbl>
              <c:idx val="3"/>
              <c:layout>
                <c:manualLayout>
                  <c:x val="4.1189400577044351E-2"/>
                  <c:y val="5.0088177180099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A4-43CE-9013-BFFFE10A6D2A}"/>
                </c:ext>
              </c:extLst>
            </c:dLbl>
            <c:dLbl>
              <c:idx val="4"/>
              <c:layout>
                <c:manualLayout>
                  <c:x val="2.9013360195101281E-2"/>
                  <c:y val="-0.12099206700286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A4-43CE-9013-BFFFE10A6D2A}"/>
                </c:ext>
              </c:extLst>
            </c:dLbl>
            <c:dLbl>
              <c:idx val="5"/>
              <c:layout>
                <c:manualLayout>
                  <c:x val="1.3105750073944272E-2"/>
                  <c:y val="-0.115802294376124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A4-43CE-9013-BFFFE10A6D2A}"/>
                </c:ext>
              </c:extLst>
            </c:dLbl>
            <c:dLbl>
              <c:idx val="6"/>
              <c:layout>
                <c:manualLayout>
                  <c:x val="-7.8740184944388458E-3"/>
                  <c:y val="-0.121525258780854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A4-43CE-9013-BFFFE10A6D2A}"/>
                </c:ext>
              </c:extLst>
            </c:dLbl>
            <c:dLbl>
              <c:idx val="7"/>
              <c:layout>
                <c:manualLayout>
                  <c:x val="3.7794765582708806E-2"/>
                  <c:y val="-0.107106372939337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A4-43CE-9013-BFFFE10A6D2A}"/>
                </c:ext>
              </c:extLst>
            </c:dLbl>
            <c:dLbl>
              <c:idx val="8"/>
              <c:layout>
                <c:manualLayout>
                  <c:x val="0.15079015731992504"/>
                  <c:y val="-0.123422690141260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A4-43CE-9013-BFFFE10A6D2A}"/>
                </c:ext>
              </c:extLst>
            </c:dLbl>
            <c:dLbl>
              <c:idx val="9"/>
              <c:layout>
                <c:manualLayout>
                  <c:x val="0.21380393048680477"/>
                  <c:y val="-9.2523813736766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A4-43CE-9013-BFFFE10A6D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('TABLA 1'!$A$13,'TABLA 1'!$A$19:$A$27)</c:f>
              <c:strCache>
                <c:ptCount val="10"/>
                <c:pt idx="0">
                  <c:v>20 -24</c:v>
                </c:pt>
                <c:pt idx="1">
                  <c:v>25 -29</c:v>
                </c:pt>
                <c:pt idx="2">
                  <c:v>30 -34</c:v>
                </c:pt>
                <c:pt idx="3">
                  <c:v>35 -39</c:v>
                </c:pt>
                <c:pt idx="4">
                  <c:v>40 -44</c:v>
                </c:pt>
                <c:pt idx="5">
                  <c:v>45 -49</c:v>
                </c:pt>
                <c:pt idx="6">
                  <c:v>50 -54</c:v>
                </c:pt>
                <c:pt idx="7">
                  <c:v>55 -59</c:v>
                </c:pt>
                <c:pt idx="8">
                  <c:v>60 -64</c:v>
                </c:pt>
                <c:pt idx="9">
                  <c:v>65 -69</c:v>
                </c:pt>
              </c:strCache>
            </c:strRef>
          </c:cat>
          <c:val>
            <c:numRef>
              <c:f>('TABLA 1'!$B$13,'TABLA 1'!$B$19:$B$27)</c:f>
              <c:numCache>
                <c:formatCode>#,##0_);[Red]\(#,##0\)</c:formatCode>
                <c:ptCount val="10"/>
                <c:pt idx="0">
                  <c:v>46</c:v>
                </c:pt>
                <c:pt idx="1">
                  <c:v>83</c:v>
                </c:pt>
                <c:pt idx="2">
                  <c:v>90</c:v>
                </c:pt>
                <c:pt idx="3">
                  <c:v>68</c:v>
                </c:pt>
                <c:pt idx="4">
                  <c:v>39</c:v>
                </c:pt>
                <c:pt idx="5">
                  <c:v>41</c:v>
                </c:pt>
                <c:pt idx="6">
                  <c:v>20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A4-43CE-9013-BFFFE10A6D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244" r="0.750000000000002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CLASIFICACION POR REINCIDENCIA</a:t>
            </a:r>
          </a:p>
        </c:rich>
      </c:tx>
      <c:layout>
        <c:manualLayout>
          <c:xMode val="edge"/>
          <c:yMode val="edge"/>
          <c:x val="0.12802804493728942"/>
          <c:y val="3.11004784688996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137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980392156862746"/>
          <c:y val="0.12440216504037473"/>
          <c:w val="0.85121251083428651"/>
          <c:h val="0.782297564548403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6277056277056266E-2"/>
                  <c:y val="-4.7846889952153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D5-4A5E-B6A7-0E154753BF8C}"/>
                </c:ext>
              </c:extLst>
            </c:dLbl>
            <c:dLbl>
              <c:idx val="1"/>
              <c:layout>
                <c:manualLayout>
                  <c:x val="7.0824215154923834E-2"/>
                  <c:y val="-5.936907408105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D5-4A5E-B6A7-0E154753BF8C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('TABLA 8'!$A$9,'TABLA 8'!$A$10)</c:f>
              <c:strCache>
                <c:ptCount val="2"/>
                <c:pt idx="0">
                  <c:v>PRIMEROS OFENSORES</c:v>
                </c:pt>
                <c:pt idx="1">
                  <c:v>REINCIDENTES</c:v>
                </c:pt>
              </c:strCache>
            </c:strRef>
          </c:cat>
          <c:val>
            <c:numRef>
              <c:f>('TABLA 8'!$B$9,'TABLA 8'!$B$10)</c:f>
              <c:numCache>
                <c:formatCode>#,##0_);[Red]\(#,##0\)</c:formatCode>
                <c:ptCount val="2"/>
                <c:pt idx="0">
                  <c:v>165</c:v>
                </c:pt>
                <c:pt idx="1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5-4A5E-B6A7-0E154753BF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3"/>
        <c:gapDepth val="0"/>
        <c:shape val="box"/>
        <c:axId val="107913984"/>
        <c:axId val="107916672"/>
        <c:axId val="0"/>
      </c:bar3DChart>
      <c:catAx>
        <c:axId val="1079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791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916672"/>
        <c:scaling>
          <c:orientation val="minMax"/>
          <c:min val="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7913984"/>
        <c:crosses val="autoZero"/>
        <c:crossBetween val="between"/>
        <c:majorUnit val="500"/>
        <c:minorUnit val="2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REINCIDENCIA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3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61AF-41CF-BAF4-5BD72DEAEC04}"/>
              </c:ext>
            </c:extLst>
          </c:dPt>
          <c:dLbls>
            <c:dLbl>
              <c:idx val="0"/>
              <c:layout>
                <c:manualLayout>
                  <c:x val="-3.2068517751070696E-2"/>
                  <c:y val="0.23152813535539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AF-41CF-BAF4-5BD72DEAEC04}"/>
                </c:ext>
              </c:extLst>
            </c:dLbl>
            <c:dLbl>
              <c:idx val="1"/>
              <c:layout>
                <c:manualLayout>
                  <c:x val="8.4488465257632706E-2"/>
                  <c:y val="-0.235353766936650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AF-41CF-BAF4-5BD72DEAE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('TABLA 8'!$A$9,'TABLA 8'!$A$10)</c:f>
              <c:strCache>
                <c:ptCount val="2"/>
                <c:pt idx="0">
                  <c:v>PRIMEROS OFENSORES</c:v>
                </c:pt>
                <c:pt idx="1">
                  <c:v>REINCIDENTES</c:v>
                </c:pt>
              </c:strCache>
            </c:strRef>
          </c:cat>
          <c:val>
            <c:numRef>
              <c:f>('TABLA 8'!$B$9,'TABLA 8'!$B$10)</c:f>
              <c:numCache>
                <c:formatCode>#,##0_);[Red]\(#,##0\)</c:formatCode>
                <c:ptCount val="2"/>
                <c:pt idx="0">
                  <c:v>165</c:v>
                </c:pt>
                <c:pt idx="1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AF-41CF-BAF4-5BD72DEAEC0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200" b="0"/>
              <a:t>VECES REINCIDENTES</a:t>
            </a:r>
          </a:p>
        </c:rich>
      </c:tx>
      <c:layout>
        <c:manualLayout>
          <c:xMode val="edge"/>
          <c:yMode val="edge"/>
          <c:x val="0.17343212172279293"/>
          <c:y val="3.42679127725858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871001627006504E-2"/>
          <c:y val="0.16199426229757571"/>
          <c:w val="0.89668058240706849"/>
          <c:h val="0.704051986139463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0"/>
              <c:layout>
                <c:manualLayout>
                  <c:x val="4.8780487804878328E-2"/>
                  <c:y val="1.017784718723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8-42B5-985D-A54EEDB14A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9'!$A$9:$A$21</c:f>
              <c:strCache>
                <c:ptCount val="13"/>
                <c:pt idx="0">
                  <c:v>1ra</c:v>
                </c:pt>
                <c:pt idx="1">
                  <c:v>2da</c:v>
                </c:pt>
                <c:pt idx="2">
                  <c:v>3ra</c:v>
                </c:pt>
                <c:pt idx="3">
                  <c:v>4ta</c:v>
                </c:pt>
                <c:pt idx="4">
                  <c:v>5ta</c:v>
                </c:pt>
                <c:pt idx="5">
                  <c:v>6ta</c:v>
                </c:pt>
                <c:pt idx="6">
                  <c:v>7ma</c:v>
                </c:pt>
                <c:pt idx="7">
                  <c:v>8va</c:v>
                </c:pt>
                <c:pt idx="8">
                  <c:v>9na</c:v>
                </c:pt>
                <c:pt idx="9">
                  <c:v>10ma</c:v>
                </c:pt>
                <c:pt idx="10">
                  <c:v>11ma</c:v>
                </c:pt>
                <c:pt idx="11">
                  <c:v>12ma</c:v>
                </c:pt>
                <c:pt idx="12">
                  <c:v>Más 12</c:v>
                </c:pt>
              </c:strCache>
            </c:strRef>
          </c:cat>
          <c:val>
            <c:numRef>
              <c:f>'TABLA 9'!$B$9:$B$21</c:f>
              <c:numCache>
                <c:formatCode>#,##0_);[Red]\(#,##0\)</c:formatCode>
                <c:ptCount val="13"/>
                <c:pt idx="0">
                  <c:v>144</c:v>
                </c:pt>
                <c:pt idx="1">
                  <c:v>42</c:v>
                </c:pt>
                <c:pt idx="2">
                  <c:v>17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8-42B5-985D-A54EEDB14A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3"/>
        <c:axId val="107976192"/>
        <c:axId val="108048768"/>
      </c:barChart>
      <c:catAx>
        <c:axId val="1079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0804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04876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976192"/>
        <c:crosses val="autoZero"/>
        <c:crossBetween val="between"/>
      </c:valAx>
    </c:plotArea>
    <c:plotVisOnly val="0"/>
    <c:dispBlanksAs val="gap"/>
    <c:showDLblsOverMax val="0"/>
  </c:chart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ANTECEDENTES POR TIPO</a:t>
            </a:r>
          </a:p>
        </c:rich>
      </c:tx>
      <c:layout>
        <c:manualLayout>
          <c:xMode val="edge"/>
          <c:yMode val="edge"/>
          <c:x val="0.11439153131688799"/>
          <c:y val="3.426791277258581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60174196001133"/>
          <c:y val="0.426792575668614"/>
          <c:w val="0.69003814366305294"/>
          <c:h val="0.32087325032019787"/>
        </c:manualLayout>
      </c:layout>
      <c:pie3DChart>
        <c:varyColors val="1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7C3-4826-8348-910D84F7AECA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7C3-4826-8348-910D84F7AECA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7C3-4826-8348-910D84F7AECA}"/>
              </c:ext>
            </c:extLst>
          </c:dPt>
          <c:dLbls>
            <c:dLbl>
              <c:idx val="0"/>
              <c:layout>
                <c:manualLayout>
                  <c:x val="4.0416103125560113E-2"/>
                  <c:y val="2.6384260229523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3-4826-8348-910D84F7AECA}"/>
                </c:ext>
              </c:extLst>
            </c:dLbl>
            <c:dLbl>
              <c:idx val="1"/>
              <c:layout>
                <c:manualLayout>
                  <c:x val="2.196588538055879E-2"/>
                  <c:y val="-5.59899698932655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3-4826-8348-910D84F7AECA}"/>
                </c:ext>
              </c:extLst>
            </c:dLbl>
            <c:dLbl>
              <c:idx val="2"/>
              <c:layout>
                <c:manualLayout>
                  <c:x val="0.15260559219765429"/>
                  <c:y val="-3.5920883721310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C3-4826-8348-910D84F7AEC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9'!$N$24:$P$24</c:f>
              <c:strCache>
                <c:ptCount val="3"/>
                <c:pt idx="0">
                  <c:v>GRAVES</c:v>
                </c:pt>
                <c:pt idx="1">
                  <c:v>MENOS GRAVES</c:v>
                </c:pt>
                <c:pt idx="2">
                  <c:v>AMBOS</c:v>
                </c:pt>
              </c:strCache>
            </c:strRef>
          </c:cat>
          <c:val>
            <c:numRef>
              <c:f>'TABLA 9'!$N$25:$P$25</c:f>
              <c:numCache>
                <c:formatCode>General</c:formatCode>
                <c:ptCount val="3"/>
                <c:pt idx="0" formatCode="#,##0_);[Red]\(#,##0\)">
                  <c:v>137</c:v>
                </c:pt>
                <c:pt idx="1">
                  <c:v>56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3-4826-8348-910D84F7AE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400"/>
              <a:t>Relación por</a:t>
            </a:r>
            <a:r>
              <a:rPr lang="es-PR" sz="1400" baseline="0"/>
              <a:t> Tipo de Delito</a:t>
            </a:r>
            <a:endParaRPr lang="es-PR" sz="1400"/>
          </a:p>
        </c:rich>
      </c:tx>
      <c:layout>
        <c:manualLayout>
          <c:xMode val="edge"/>
          <c:yMode val="edge"/>
          <c:x val="0.64877039267150582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44117647058823"/>
          <c:y val="0.2823847857006711"/>
          <c:w val="0.75408496732026142"/>
          <c:h val="0.62135720465109534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971-4310-924C-927625D1CC0C}"/>
              </c:ext>
            </c:extLst>
          </c:dPt>
          <c:dLbls>
            <c:dLbl>
              <c:idx val="0"/>
              <c:layout>
                <c:manualLayout>
                  <c:x val="4.8979480002697778E-2"/>
                  <c:y val="-2.7373883310457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71-4310-924C-927625D1CC0C}"/>
                </c:ext>
              </c:extLst>
            </c:dLbl>
            <c:dLbl>
              <c:idx val="1"/>
              <c:layout>
                <c:manualLayout>
                  <c:x val="6.1092198034069303E-2"/>
                  <c:y val="2.01263948151732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1-4310-924C-927625D1CC0C}"/>
                </c:ext>
              </c:extLst>
            </c:dLbl>
            <c:dLbl>
              <c:idx val="2"/>
              <c:layout>
                <c:manualLayout>
                  <c:x val="1.6415778909989213E-3"/>
                  <c:y val="-2.86364902711183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71-4310-924C-927625D1CC0C}"/>
                </c:ext>
              </c:extLst>
            </c:dLbl>
            <c:dLbl>
              <c:idx val="3"/>
              <c:layout>
                <c:manualLayout>
                  <c:x val="-2.2945497445538556E-2"/>
                  <c:y val="2.04086301138963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71-4310-924C-927625D1CC0C}"/>
                </c:ext>
              </c:extLst>
            </c:dLbl>
            <c:dLbl>
              <c:idx val="4"/>
              <c:layout>
                <c:manualLayout>
                  <c:x val="-8.0914990389155006E-2"/>
                  <c:y val="-2.22589034168894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71-4310-924C-927625D1CC0C}"/>
                </c:ext>
              </c:extLst>
            </c:dLbl>
            <c:dLbl>
              <c:idx val="5"/>
              <c:layout>
                <c:manualLayout>
                  <c:x val="6.6175463259593989E-2"/>
                  <c:y val="-7.78325989067880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71-4310-924C-927625D1C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10'!$B$7:$B$12</c:f>
              <c:strCache>
                <c:ptCount val="6"/>
                <c:pt idx="0">
                  <c:v>Incumplimiento de Ordenes de Protección</c:v>
                </c:pt>
                <c:pt idx="1">
                  <c:v>Maltrato</c:v>
                </c:pt>
                <c:pt idx="2">
                  <c:v>Maltrato Agravado</c:v>
                </c:pt>
                <c:pt idx="3">
                  <c:v>Maltrato Mediante Amenaza</c:v>
                </c:pt>
                <c:pt idx="4">
                  <c:v>Maltrato mediante Restricción de la Libertad</c:v>
                </c:pt>
                <c:pt idx="5">
                  <c:v>Agresión Sexual Conyugal</c:v>
                </c:pt>
              </c:strCache>
            </c:strRef>
          </c:cat>
          <c:val>
            <c:numRef>
              <c:f>'TABLA 10'!$E$7:$E$12</c:f>
              <c:numCache>
                <c:formatCode>#,##0_);[Red]\(#,##0\)</c:formatCode>
                <c:ptCount val="6"/>
                <c:pt idx="0">
                  <c:v>14</c:v>
                </c:pt>
                <c:pt idx="1">
                  <c:v>237</c:v>
                </c:pt>
                <c:pt idx="2">
                  <c:v>72</c:v>
                </c:pt>
                <c:pt idx="3">
                  <c:v>63</c:v>
                </c:pt>
                <c:pt idx="4">
                  <c:v>3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71-4310-924C-927625D1CC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050"/>
              <a:t>Tipo de Delito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951858692015002E-2"/>
          <c:y val="7.6436436436436578E-2"/>
          <c:w val="0.96409628261597091"/>
          <c:h val="0.7935100454785494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8751537537503645E-2"/>
                  <c:y val="-0.16816816816816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3-41A9-B195-0B14D67639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10'!$G$5</c:f>
              <c:strCache>
                <c:ptCount val="1"/>
                <c:pt idx="0">
                  <c:v>GRAVES</c:v>
                </c:pt>
              </c:strCache>
            </c:strRef>
          </c:cat>
          <c:val>
            <c:numRef>
              <c:f>'TABLA 10'!$G$6</c:f>
              <c:numCache>
                <c:formatCode>0</c:formatCode>
                <c:ptCount val="1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3-41A9-B195-0B14D67639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11515520"/>
        <c:axId val="111526656"/>
        <c:axId val="0"/>
      </c:bar3DChart>
      <c:catAx>
        <c:axId val="111515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1526656"/>
        <c:crosses val="autoZero"/>
        <c:auto val="1"/>
        <c:lblAlgn val="ctr"/>
        <c:lblOffset val="100"/>
        <c:noMultiLvlLbl val="0"/>
      </c:catAx>
      <c:valAx>
        <c:axId val="11152665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11151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ZONA DE LOS HECHOS POR CATEGORIA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11'!$Q$2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11'!$R$1:$T$1</c:f>
              <c:strCache>
                <c:ptCount val="3"/>
                <c:pt idx="0">
                  <c:v>M</c:v>
                </c:pt>
                <c:pt idx="1">
                  <c:v>U</c:v>
                </c:pt>
                <c:pt idx="2">
                  <c:v>R</c:v>
                </c:pt>
              </c:strCache>
            </c:strRef>
          </c:cat>
          <c:val>
            <c:numRef>
              <c:f>'TABLA 11'!$R$2:$T$2</c:f>
              <c:numCache>
                <c:formatCode>#,##0_);[Red]\(#,##0\)</c:formatCode>
                <c:ptCount val="3"/>
                <c:pt idx="0">
                  <c:v>67</c:v>
                </c:pt>
                <c:pt idx="1">
                  <c:v>154</c:v>
                </c:pt>
                <c:pt idx="2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0-477E-81EB-78B78EE8101D}"/>
            </c:ext>
          </c:extLst>
        </c:ser>
        <c:ser>
          <c:idx val="1"/>
          <c:order val="1"/>
          <c:tx>
            <c:strRef>
              <c:f>'TABLA 11'!$Q$3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11'!$R$1:$T$1</c:f>
              <c:strCache>
                <c:ptCount val="3"/>
                <c:pt idx="0">
                  <c:v>M</c:v>
                </c:pt>
                <c:pt idx="1">
                  <c:v>U</c:v>
                </c:pt>
                <c:pt idx="2">
                  <c:v>R</c:v>
                </c:pt>
              </c:strCache>
            </c:strRef>
          </c:cat>
          <c:val>
            <c:numRef>
              <c:f>'TABLA 11'!$R$3:$T$3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0-477E-81EB-78B78EE810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565440"/>
        <c:axId val="111571328"/>
      </c:barChart>
      <c:catAx>
        <c:axId val="1115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1157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571328"/>
        <c:scaling>
          <c:orientation val="minMax"/>
        </c:scaling>
        <c:delete val="1"/>
        <c:axPos val="l"/>
        <c:numFmt formatCode="#,##0_);[Red]\(#,##0\)" sourceLinked="1"/>
        <c:majorTickMark val="cross"/>
        <c:minorTickMark val="none"/>
        <c:tickLblPos val="none"/>
        <c:crossAx val="111565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8920703806917367"/>
          <c:y val="0.13165266106442577"/>
          <c:w val="0.28653841126891272"/>
          <c:h val="4.7796157833212359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landscape" horizontalDpi="-4" verticalDpi="-4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ZONA DE LOS HECHOS (Total)
</a:t>
            </a:r>
          </a:p>
        </c:rich>
      </c:tx>
      <c:layout>
        <c:manualLayout>
          <c:xMode val="edge"/>
          <c:yMode val="edge"/>
          <c:x val="0.3117749833509651"/>
          <c:y val="3.125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226125987662197"/>
          <c:y val="0.26762820512820612"/>
          <c:w val="0.58636133535288959"/>
          <c:h val="0.4671474358974359"/>
        </c:manualLayout>
      </c:layout>
      <c:pie3DChart>
        <c:varyColors val="1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dPt>
            <c:idx val="0"/>
            <c:bubble3D val="0"/>
            <c:explosion val="11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51-4619-8994-6C1BF90B8EC1}"/>
              </c:ext>
            </c:extLst>
          </c:dPt>
          <c:dPt>
            <c:idx val="1"/>
            <c:bubble3D val="0"/>
            <c:explosion val="9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51-4619-8994-6C1BF90B8EC1}"/>
              </c:ext>
            </c:extLst>
          </c:dPt>
          <c:dPt>
            <c:idx val="2"/>
            <c:bubble3D val="0"/>
            <c:explosion val="5"/>
            <c:spPr>
              <a:solidFill>
                <a:srgbClr val="00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51-4619-8994-6C1BF90B8E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1-4619-8994-6C1BF90B8EC1}"/>
                </c:ext>
              </c:extLst>
            </c:dLbl>
            <c:dLbl>
              <c:idx val="1"/>
              <c:layout>
                <c:manualLayout>
                  <c:x val="-1.274247679861786E-2"/>
                  <c:y val="-1.75012618614980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1-4619-8994-6C1BF90B8EC1}"/>
                </c:ext>
              </c:extLst>
            </c:dLbl>
            <c:dLbl>
              <c:idx val="2"/>
              <c:layout>
                <c:manualLayout>
                  <c:x val="4.9418601329319634E-2"/>
                  <c:y val="5.58184433676559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51-4619-8994-6C1BF90B8EC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11'!$Q$5:$T$5</c:f>
              <c:strCache>
                <c:ptCount val="4"/>
                <c:pt idx="0">
                  <c:v>TOTAL</c:v>
                </c:pt>
                <c:pt idx="1">
                  <c:v>M</c:v>
                </c:pt>
                <c:pt idx="2">
                  <c:v>U</c:v>
                </c:pt>
                <c:pt idx="3">
                  <c:v>R</c:v>
                </c:pt>
              </c:strCache>
            </c:strRef>
          </c:cat>
          <c:val>
            <c:numRef>
              <c:f>'TABLA 11'!$Q$6:$T$6</c:f>
              <c:numCache>
                <c:formatCode>#,##0_);[Red]\(#,##0\)</c:formatCode>
                <c:ptCount val="4"/>
                <c:pt idx="1">
                  <c:v>67</c:v>
                </c:pt>
                <c:pt idx="2">
                  <c:v>154</c:v>
                </c:pt>
                <c:pt idx="3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51-4619-8994-6C1BF90B8E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landscape" horizontalDpi="-4" verticalDpi="-4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R"/>
              <a:t>SENTENCIAS MENOS GRAVES Y ANTECEDENTES DELICTIVOS</a:t>
            </a:r>
          </a:p>
        </c:rich>
      </c:tx>
      <c:layout>
        <c:manualLayout>
          <c:xMode val="edge"/>
          <c:yMode val="edge"/>
          <c:x val="0.15862068965517243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"/>
          <c:y val="0.20779220779220897"/>
          <c:w val="0.85172413793103463"/>
          <c:h val="0.616883116883119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[1]TIPOT992!$O$10</c:f>
              <c:strCache>
                <c:ptCount val="1"/>
                <c:pt idx="0">
                  <c:v>SIN ANTECEDENTES.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[1]TIPOT992!$N$11:$N$12</c:f>
              <c:strCache>
                <c:ptCount val="2"/>
                <c:pt idx="0">
                  <c:v> 3 MESES A 6 MESES</c:v>
                </c:pt>
                <c:pt idx="1">
                  <c:v> MENOS DE 3 MESES</c:v>
                </c:pt>
              </c:strCache>
            </c:strRef>
          </c:cat>
          <c:val>
            <c:numRef>
              <c:f>[1]TIPOT992!$O$11:$O$12</c:f>
              <c:numCache>
                <c:formatCode>General</c:formatCode>
                <c:ptCount val="2"/>
                <c:pt idx="0">
                  <c:v>48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B-42C3-AE4D-38145314C271}"/>
            </c:ext>
          </c:extLst>
        </c:ser>
        <c:ser>
          <c:idx val="1"/>
          <c:order val="1"/>
          <c:tx>
            <c:strRef>
              <c:f>[1]TIPOT992!$P$10</c:f>
              <c:strCache>
                <c:ptCount val="1"/>
                <c:pt idx="0">
                  <c:v>CON ANTECEDENTES.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strRef>
              <c:f>[1]TIPOT992!$N$11:$N$12</c:f>
              <c:strCache>
                <c:ptCount val="2"/>
                <c:pt idx="0">
                  <c:v> 3 MESES A 6 MESES</c:v>
                </c:pt>
                <c:pt idx="1">
                  <c:v> MENOS DE 3 MESES</c:v>
                </c:pt>
              </c:strCache>
            </c:strRef>
          </c:cat>
          <c:val>
            <c:numRef>
              <c:f>[1]TIPOT992!$P$11:$P$12</c:f>
              <c:numCache>
                <c:formatCode>General</c:formatCode>
                <c:ptCount val="2"/>
                <c:pt idx="0">
                  <c:v>61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B-42C3-AE4D-38145314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1777664"/>
        <c:axId val="111779200"/>
        <c:axId val="0"/>
      </c:bar3DChart>
      <c:catAx>
        <c:axId val="1117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7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77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77766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6551724137931047E-2"/>
          <c:y val="0.9220779220779215"/>
          <c:w val="0.78965517241379812"/>
          <c:h val="5.5194805194805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SENTENCIAS MENOS GRAVES Y ANTECEDENTES DELICTIVOS</a:t>
            </a:r>
          </a:p>
        </c:rich>
      </c:tx>
      <c:layout>
        <c:manualLayout>
          <c:xMode val="edge"/>
          <c:yMode val="edge"/>
          <c:x val="0.15862068965517243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"/>
          <c:y val="0.20779220779220897"/>
          <c:w val="0.85172413793103463"/>
          <c:h val="0.616883116883119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 12'!$N$30</c:f>
              <c:strCache>
                <c:ptCount val="1"/>
                <c:pt idx="0">
                  <c:v> 3 MESES A 6 MESES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12'!$O$29:$P$29</c:f>
              <c:strCache>
                <c:ptCount val="2"/>
                <c:pt idx="0">
                  <c:v>SIN ANTECEDENTES.</c:v>
                </c:pt>
                <c:pt idx="1">
                  <c:v>CON ANTECEDENTES.</c:v>
                </c:pt>
              </c:strCache>
            </c:strRef>
          </c:cat>
          <c:val>
            <c:numRef>
              <c:f>'TABLA 12'!$O$30:$P$30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7-4E10-92C3-1AA39AFF5A66}"/>
            </c:ext>
          </c:extLst>
        </c:ser>
        <c:ser>
          <c:idx val="1"/>
          <c:order val="1"/>
          <c:tx>
            <c:strRef>
              <c:f>'TABLA 12'!$N$31</c:f>
              <c:strCache>
                <c:ptCount val="1"/>
                <c:pt idx="0">
                  <c:v> MENOS DE 3 MESES</c:v>
                </c:pt>
              </c:strCache>
            </c:strRef>
          </c:tx>
          <c:spPr>
            <a:pattFill prst="sphere">
              <a:fgClr>
                <a:srgbClr val="00FF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12'!$O$29:$P$29</c:f>
              <c:strCache>
                <c:ptCount val="2"/>
                <c:pt idx="0">
                  <c:v>SIN ANTECEDENTES.</c:v>
                </c:pt>
                <c:pt idx="1">
                  <c:v>CON ANTECEDENTES.</c:v>
                </c:pt>
              </c:strCache>
            </c:strRef>
          </c:cat>
          <c:val>
            <c:numRef>
              <c:f>'TABLA 12'!$O$31:$P$31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7-4E10-92C3-1AA39AFF5A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1814528"/>
        <c:axId val="111816064"/>
        <c:axId val="0"/>
      </c:bar3DChart>
      <c:catAx>
        <c:axId val="1118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181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81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181452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79310344827655"/>
          <c:y val="0.9220779220779215"/>
          <c:w val="0.75172413793103465"/>
          <c:h val="5.5194805194805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DEPENDIENTES </a:t>
            </a:r>
          </a:p>
        </c:rich>
      </c:tx>
      <c:layout>
        <c:manualLayout>
          <c:xMode val="edge"/>
          <c:yMode val="edge"/>
          <c:x val="0.35457117749416694"/>
          <c:y val="3.597122302158274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82573205090574"/>
          <c:y val="0.33812949640287976"/>
          <c:w val="0.63989006217817734"/>
          <c:h val="0.46043165467625879"/>
        </c:manualLayout>
      </c:layout>
      <c:pie3DChart>
        <c:varyColors val="1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explosion val="4"/>
          <c:dPt>
            <c:idx val="0"/>
            <c:bubble3D val="0"/>
            <c:spPr>
              <a:solidFill>
                <a:srgbClr val="00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EBE-402F-BFFB-CD492457C791}"/>
              </c:ext>
            </c:extLst>
          </c:dPt>
          <c:dPt>
            <c:idx val="1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EBE-402F-BFFB-CD492457C791}"/>
              </c:ext>
            </c:extLst>
          </c:dPt>
          <c:dLbls>
            <c:dLbl>
              <c:idx val="0"/>
              <c:layout>
                <c:manualLayout>
                  <c:x val="-2.0463195473625989E-2"/>
                  <c:y val="-6.783738363639798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BE-402F-BFFB-CD492457C791}"/>
                </c:ext>
              </c:extLst>
            </c:dLbl>
            <c:dLbl>
              <c:idx val="1"/>
              <c:layout>
                <c:manualLayout>
                  <c:x val="-3.9853803418419091E-2"/>
                  <c:y val="2.91874846579427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BE-402F-BFFB-CD492457C791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MS Sans Serif"/>
                      <a:ea typeface="MS Sans Serif"/>
                      <a:cs typeface="MS Sans Serif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EBE-402F-BFFB-CD492457C79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 2'!$AA$1:$AA$2</c:f>
              <c:strCache>
                <c:ptCount val="2"/>
                <c:pt idx="0">
                  <c:v>CON DEPENDIENTES</c:v>
                </c:pt>
                <c:pt idx="1">
                  <c:v>SIN DEPENDIENTES</c:v>
                </c:pt>
              </c:strCache>
            </c:strRef>
          </c:cat>
          <c:val>
            <c:numRef>
              <c:f>'TABLA 2'!$AB$1:$AB$2</c:f>
              <c:numCache>
                <c:formatCode>#,##0;[Red]#,##0\-</c:formatCode>
                <c:ptCount val="2"/>
                <c:pt idx="0">
                  <c:v>298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BE-402F-BFFB-CD492457C79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SENTENCIAS GRAVES Y
 ANTECEDENTES DELICTIVOS</a:t>
            </a:r>
          </a:p>
        </c:rich>
      </c:tx>
      <c:layout>
        <c:manualLayout>
          <c:xMode val="edge"/>
          <c:yMode val="edge"/>
          <c:x val="0.24590178493549447"/>
          <c:y val="1.61812297734628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1803278688524559E-2"/>
          <c:y val="0.11326896638907755"/>
          <c:w val="0.89836065573770196"/>
          <c:h val="0.647251236509021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 12'!$V$4</c:f>
              <c:strCache>
                <c:ptCount val="1"/>
                <c:pt idx="0">
                  <c:v>SIN ANT.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strRef>
              <c:f>'TABLA 12'!$U$5:$U$14</c:f>
              <c:strCache>
                <c:ptCount val="10"/>
                <c:pt idx="0">
                  <c:v> 6 MESES 1 DIA A 1 AÑOS</c:v>
                </c:pt>
                <c:pt idx="1">
                  <c:v> 1AÑO 1 DIA A 3 AÑOS</c:v>
                </c:pt>
                <c:pt idx="2">
                  <c:v> 3 AÑOS 1 DIA A 5 AÑOS</c:v>
                </c:pt>
                <c:pt idx="3">
                  <c:v> 5 AÑOS 1 DIA A 10 AÑOS</c:v>
                </c:pt>
                <c:pt idx="4">
                  <c:v>10 AÑOS 1 DIA A 15 AÑOS</c:v>
                </c:pt>
                <c:pt idx="5">
                  <c:v>15 AÑOS 1 DIA A 20 AÑOS</c:v>
                </c:pt>
                <c:pt idx="6">
                  <c:v>20 AÑOS 1 DIA A 25 AÑOS</c:v>
                </c:pt>
                <c:pt idx="7">
                  <c:v>25 AÑOS 1 DIA A 30 AÑOS</c:v>
                </c:pt>
                <c:pt idx="8">
                  <c:v>MAS DE 30 AÑOS</c:v>
                </c:pt>
                <c:pt idx="9">
                  <c:v>99 AÑOS</c:v>
                </c:pt>
              </c:strCache>
            </c:strRef>
          </c:cat>
          <c:val>
            <c:numRef>
              <c:f>'TABLA 12'!$V$5:$V$14</c:f>
              <c:numCache>
                <c:formatCode>#,##0_);[Red]\(#,##0\)</c:formatCode>
                <c:ptCount val="10"/>
                <c:pt idx="0">
                  <c:v>21</c:v>
                </c:pt>
                <c:pt idx="1">
                  <c:v>84</c:v>
                </c:pt>
                <c:pt idx="2">
                  <c:v>33</c:v>
                </c:pt>
                <c:pt idx="3">
                  <c:v>17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F-4361-A1AD-C93D6A2467F6}"/>
            </c:ext>
          </c:extLst>
        </c:ser>
        <c:ser>
          <c:idx val="1"/>
          <c:order val="1"/>
          <c:tx>
            <c:strRef>
              <c:f>'TABLA 12'!$W$4</c:f>
              <c:strCache>
                <c:ptCount val="1"/>
                <c:pt idx="0">
                  <c:v>CON ANT.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strRef>
              <c:f>'TABLA 12'!$U$5:$U$14</c:f>
              <c:strCache>
                <c:ptCount val="10"/>
                <c:pt idx="0">
                  <c:v> 6 MESES 1 DIA A 1 AÑOS</c:v>
                </c:pt>
                <c:pt idx="1">
                  <c:v> 1AÑO 1 DIA A 3 AÑOS</c:v>
                </c:pt>
                <c:pt idx="2">
                  <c:v> 3 AÑOS 1 DIA A 5 AÑOS</c:v>
                </c:pt>
                <c:pt idx="3">
                  <c:v> 5 AÑOS 1 DIA A 10 AÑOS</c:v>
                </c:pt>
                <c:pt idx="4">
                  <c:v>10 AÑOS 1 DIA A 15 AÑOS</c:v>
                </c:pt>
                <c:pt idx="5">
                  <c:v>15 AÑOS 1 DIA A 20 AÑOS</c:v>
                </c:pt>
                <c:pt idx="6">
                  <c:v>20 AÑOS 1 DIA A 25 AÑOS</c:v>
                </c:pt>
                <c:pt idx="7">
                  <c:v>25 AÑOS 1 DIA A 30 AÑOS</c:v>
                </c:pt>
                <c:pt idx="8">
                  <c:v>MAS DE 30 AÑOS</c:v>
                </c:pt>
                <c:pt idx="9">
                  <c:v>99 AÑOS</c:v>
                </c:pt>
              </c:strCache>
            </c:strRef>
          </c:cat>
          <c:val>
            <c:numRef>
              <c:f>'TABLA 12'!$W$5:$W$14</c:f>
              <c:numCache>
                <c:formatCode>#,##0_);[Red]\(#,##0\)</c:formatCode>
                <c:ptCount val="10"/>
                <c:pt idx="0">
                  <c:v>23</c:v>
                </c:pt>
                <c:pt idx="1">
                  <c:v>105</c:v>
                </c:pt>
                <c:pt idx="2">
                  <c:v>39</c:v>
                </c:pt>
                <c:pt idx="3">
                  <c:v>28</c:v>
                </c:pt>
                <c:pt idx="4">
                  <c:v>11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F-4361-A1AD-C93D6A24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866624"/>
        <c:axId val="111868160"/>
        <c:axId val="0"/>
      </c:bar3DChart>
      <c:catAx>
        <c:axId val="1118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/>
            </a:pPr>
            <a:endParaRPr lang="en-US"/>
          </a:p>
        </c:txPr>
        <c:crossAx val="11186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868160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1866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856911768204156"/>
          <c:y val="0.19439714811767941"/>
          <c:w val="0.40234428400377448"/>
          <c:h val="6.80001566968308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100"/>
              <a:t>REGION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553-4A91-834A-35ABF298D0D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553-4A91-834A-35ABF298D0D6}"/>
              </c:ext>
            </c:extLst>
          </c:dPt>
          <c:dLbls>
            <c:dLbl>
              <c:idx val="0"/>
              <c:layout>
                <c:manualLayout>
                  <c:x val="7.8872671403879394E-2"/>
                  <c:y val="-2.22365646917088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3-4A91-834A-35ABF298D0D6}"/>
                </c:ext>
              </c:extLst>
            </c:dLbl>
            <c:dLbl>
              <c:idx val="1"/>
              <c:layout>
                <c:manualLayout>
                  <c:x val="1.7182318673580447E-2"/>
                  <c:y val="0.1381653113033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3-4A91-834A-35ABF298D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13'!$H$51:$H$52</c:f>
              <c:strCache>
                <c:ptCount val="2"/>
                <c:pt idx="0">
                  <c:v>ESTE</c:v>
                </c:pt>
                <c:pt idx="1">
                  <c:v>OESTE</c:v>
                </c:pt>
              </c:strCache>
            </c:strRef>
          </c:cat>
          <c:val>
            <c:numRef>
              <c:f>'TABLA 13'!$I$51:$I$52</c:f>
              <c:numCache>
                <c:formatCode>#,##0</c:formatCode>
                <c:ptCount val="2"/>
                <c:pt idx="0">
                  <c:v>192</c:v>
                </c:pt>
                <c:pt idx="1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53-4A91-834A-35ABF298D0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100"/>
              <a:t>NIVEL DE CUSTODIA</a:t>
            </a:r>
          </a:p>
        </c:rich>
      </c:tx>
      <c:layout>
        <c:manualLayout>
          <c:xMode val="edge"/>
          <c:yMode val="edge"/>
          <c:x val="0.61377411156938788"/>
          <c:y val="3.1152663258352708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C000"/>
            </a:solidFill>
          </c:spPr>
          <c:explosion val="14"/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CACB-4A1C-A253-C04AC365E9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ACB-4A1C-A253-C04AC365E9B4}"/>
              </c:ext>
            </c:extLst>
          </c:dPt>
          <c:dLbls>
            <c:dLbl>
              <c:idx val="0"/>
              <c:layout>
                <c:manualLayout>
                  <c:x val="-3.5862841706190245E-2"/>
                  <c:y val="8.1391506389570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CB-4A1C-A253-C04AC365E9B4}"/>
                </c:ext>
              </c:extLst>
            </c:dLbl>
            <c:dLbl>
              <c:idx val="1"/>
              <c:layout>
                <c:manualLayout>
                  <c:x val="-4.5934828321898364E-3"/>
                  <c:y val="7.10812787745794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CB-4A1C-A253-C04AC365E9B4}"/>
                </c:ext>
              </c:extLst>
            </c:dLbl>
            <c:dLbl>
              <c:idx val="2"/>
              <c:layout>
                <c:manualLayout>
                  <c:x val="-5.5303065187027073E-2"/>
                  <c:y val="8.609784432683675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CB-4A1C-A253-C04AC365E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13'!$D$6:$F$6</c:f>
              <c:strCache>
                <c:ptCount val="3"/>
                <c:pt idx="0">
                  <c:v>MIN</c:v>
                </c:pt>
                <c:pt idx="1">
                  <c:v>MED</c:v>
                </c:pt>
                <c:pt idx="2">
                  <c:v>MAX</c:v>
                </c:pt>
              </c:strCache>
            </c:strRef>
          </c:cat>
          <c:val>
            <c:numRef>
              <c:f>'TABLA 13'!$D$7:$F$7</c:f>
              <c:numCache>
                <c:formatCode>#,##0</c:formatCode>
                <c:ptCount val="3"/>
                <c:pt idx="0">
                  <c:v>225</c:v>
                </c:pt>
                <c:pt idx="1">
                  <c:v>168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CB-4A1C-A253-C04AC365E9B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000"/>
              <a:t>TIEMPO</a:t>
            </a:r>
            <a:r>
              <a:rPr lang="es-PR" sz="1200"/>
              <a:t> </a:t>
            </a:r>
            <a:r>
              <a:rPr lang="es-PR" sz="1000"/>
              <a:t>CUMPLIDO</a:t>
            </a:r>
          </a:p>
        </c:rich>
      </c:tx>
      <c:layout>
        <c:manualLayout>
          <c:xMode val="edge"/>
          <c:yMode val="edge"/>
          <c:x val="8.1496457087008284E-2"/>
          <c:y val="0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7"/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737-4B68-99CF-525C3C9B49F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7737-4B68-99CF-525C3C9B49F2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7737-4B68-99CF-525C3C9B49F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7737-4B68-99CF-525C3C9B49F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737-4B68-99CF-525C3C9B49F2}"/>
              </c:ext>
            </c:extLst>
          </c:dPt>
          <c:dLbls>
            <c:dLbl>
              <c:idx val="2"/>
              <c:layout>
                <c:manualLayout>
                  <c:x val="1.2931687593104917E-2"/>
                  <c:y val="-3.24310248620497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7-4B68-99CF-525C3C9B49F2}"/>
                </c:ext>
              </c:extLst>
            </c:dLbl>
            <c:dLbl>
              <c:idx val="3"/>
              <c:layout>
                <c:manualLayout>
                  <c:x val="-5.8577853443995166E-2"/>
                  <c:y val="-6.29879926426519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7-4B68-99CF-525C3C9B49F2}"/>
                </c:ext>
              </c:extLst>
            </c:dLbl>
            <c:dLbl>
              <c:idx val="4"/>
              <c:layout>
                <c:manualLayout>
                  <c:x val="-2.8529052088238624E-2"/>
                  <c:y val="-9.23500113666895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37-4B68-99CF-525C3C9B49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('TABLA 14'!$C$6,'TABLA 14'!$E$6,'TABLA 14'!$G$6,'TABLA 14'!$I$6,'TABLA 14'!$K$6,'TABLA 14'!$M$6,'TABLA 14'!$O$6)</c:f>
              <c:strCache>
                <c:ptCount val="7"/>
                <c:pt idx="0">
                  <c:v>Menos 3 meses</c:v>
                </c:pt>
                <c:pt idx="1">
                  <c:v>&gt;3 a 6 meses</c:v>
                </c:pt>
                <c:pt idx="2">
                  <c:v>&gt;6 meses a 1 año</c:v>
                </c:pt>
                <c:pt idx="3">
                  <c:v>&gt;1 a 3 años</c:v>
                </c:pt>
                <c:pt idx="4">
                  <c:v>&gt;3 a 5 años</c:v>
                </c:pt>
                <c:pt idx="5">
                  <c:v>&gt;5 a 10 años</c:v>
                </c:pt>
                <c:pt idx="6">
                  <c:v>&gt;10 a 15 años</c:v>
                </c:pt>
              </c:strCache>
            </c:strRef>
          </c:cat>
          <c:val>
            <c:numRef>
              <c:f>('TABLA 14'!$C$7,'TABLA 14'!$E$7,'TABLA 14'!$G$7,'TABLA 14'!$I$7,'TABLA 14'!$K$7,'TABLA 14'!$M$7,'TABLA 14'!$O$7)</c:f>
              <c:numCache>
                <c:formatCode>General</c:formatCode>
                <c:ptCount val="7"/>
                <c:pt idx="0">
                  <c:v>14</c:v>
                </c:pt>
                <c:pt idx="1">
                  <c:v>43</c:v>
                </c:pt>
                <c:pt idx="2">
                  <c:v>107</c:v>
                </c:pt>
                <c:pt idx="3">
                  <c:v>189</c:v>
                </c:pt>
                <c:pt idx="4">
                  <c:v>30</c:v>
                </c:pt>
                <c:pt idx="5">
                  <c:v>21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37-4B68-99CF-525C3C9B49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 alignWithMargins="0"/>
    <c:pageMargins b="1" l="0.75000000000000244" r="0.75000000000000244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PR" sz="1000" b="1">
                <a:latin typeface="+mn-lt"/>
              </a:rPr>
              <a:t>SENTENCIA</a:t>
            </a:r>
            <a:r>
              <a:rPr lang="es-PR" sz="1000" b="1" baseline="0">
                <a:latin typeface="+mn-lt"/>
              </a:rPr>
              <a:t> Y TIEMPO CUMPLIDO</a:t>
            </a:r>
            <a:endParaRPr lang="es-PR" sz="1000" b="1">
              <a:latin typeface="+mn-lt"/>
            </a:endParaRPr>
          </a:p>
        </c:rich>
      </c:tx>
      <c:layout>
        <c:manualLayout>
          <c:xMode val="edge"/>
          <c:yMode val="edge"/>
          <c:x val="0.60790472098295856"/>
          <c:y val="1.92307692307693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285867524805806E-2"/>
          <c:y val="0.1070184736523319"/>
          <c:w val="0.9574282649503888"/>
          <c:h val="0.58013981425398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14'!$AG$33</c:f>
              <c:strCache>
                <c:ptCount val="1"/>
                <c:pt idx="0">
                  <c:v>Sentencia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14'!$AF$34:$AF$45</c:f>
              <c:strCache>
                <c:ptCount val="12"/>
                <c:pt idx="0">
                  <c:v>Menos 3 meses</c:v>
                </c:pt>
                <c:pt idx="1">
                  <c:v>&gt;3 a 6 meses</c:v>
                </c:pt>
                <c:pt idx="2">
                  <c:v>&gt;6 meses a 1 año</c:v>
                </c:pt>
                <c:pt idx="3">
                  <c:v>&gt;1 uno a 3 años</c:v>
                </c:pt>
                <c:pt idx="4">
                  <c:v>&gt;3 a 5 años</c:v>
                </c:pt>
                <c:pt idx="5">
                  <c:v>&gt;5 a 10 años</c:v>
                </c:pt>
                <c:pt idx="6">
                  <c:v>&gt;10 a 15 años</c:v>
                </c:pt>
                <c:pt idx="7">
                  <c:v>&gt;15 a 20 años</c:v>
                </c:pt>
                <c:pt idx="8">
                  <c:v>&gt;20 a 25 años</c:v>
                </c:pt>
                <c:pt idx="9">
                  <c:v>&gt;25 a 30 años</c:v>
                </c:pt>
                <c:pt idx="10">
                  <c:v>Más 30 años</c:v>
                </c:pt>
                <c:pt idx="11">
                  <c:v>99 años o más</c:v>
                </c:pt>
              </c:strCache>
            </c:strRef>
          </c:cat>
          <c:val>
            <c:numRef>
              <c:f>'TABLA 14'!$AG$34:$AG$45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201</c:v>
                </c:pt>
                <c:pt idx="4">
                  <c:v>83</c:v>
                </c:pt>
                <c:pt idx="5">
                  <c:v>49</c:v>
                </c:pt>
                <c:pt idx="6">
                  <c:v>18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2-4AF1-8585-4F33F1B50B6A}"/>
            </c:ext>
          </c:extLst>
        </c:ser>
        <c:ser>
          <c:idx val="1"/>
          <c:order val="1"/>
          <c:tx>
            <c:strRef>
              <c:f>'TABLA 14'!$AH$33</c:f>
              <c:strCache>
                <c:ptCount val="1"/>
                <c:pt idx="0">
                  <c:v>Tiempo Cumplido</c:v>
                </c:pt>
              </c:strCache>
            </c:strRef>
          </c:tx>
          <c:spPr>
            <a:solidFill>
              <a:srgbClr val="00B0F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14'!$AF$34:$AF$45</c:f>
              <c:strCache>
                <c:ptCount val="12"/>
                <c:pt idx="0">
                  <c:v>Menos 3 meses</c:v>
                </c:pt>
                <c:pt idx="1">
                  <c:v>&gt;3 a 6 meses</c:v>
                </c:pt>
                <c:pt idx="2">
                  <c:v>&gt;6 meses a 1 año</c:v>
                </c:pt>
                <c:pt idx="3">
                  <c:v>&gt;1 uno a 3 años</c:v>
                </c:pt>
                <c:pt idx="4">
                  <c:v>&gt;3 a 5 años</c:v>
                </c:pt>
                <c:pt idx="5">
                  <c:v>&gt;5 a 10 años</c:v>
                </c:pt>
                <c:pt idx="6">
                  <c:v>&gt;10 a 15 años</c:v>
                </c:pt>
                <c:pt idx="7">
                  <c:v>&gt;15 a 20 años</c:v>
                </c:pt>
                <c:pt idx="8">
                  <c:v>&gt;20 a 25 años</c:v>
                </c:pt>
                <c:pt idx="9">
                  <c:v>&gt;25 a 30 años</c:v>
                </c:pt>
                <c:pt idx="10">
                  <c:v>Más 30 años</c:v>
                </c:pt>
                <c:pt idx="11">
                  <c:v>99 años o más</c:v>
                </c:pt>
              </c:strCache>
            </c:strRef>
          </c:cat>
          <c:val>
            <c:numRef>
              <c:f>'TABLA 14'!$AH$34:$AH$45</c:f>
              <c:numCache>
                <c:formatCode>General</c:formatCode>
                <c:ptCount val="12"/>
                <c:pt idx="0">
                  <c:v>14</c:v>
                </c:pt>
                <c:pt idx="1">
                  <c:v>43</c:v>
                </c:pt>
                <c:pt idx="2">
                  <c:v>107</c:v>
                </c:pt>
                <c:pt idx="3">
                  <c:v>189</c:v>
                </c:pt>
                <c:pt idx="4">
                  <c:v>30</c:v>
                </c:pt>
                <c:pt idx="5">
                  <c:v>21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2-4AF1-8585-4F33F1B50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3856896"/>
        <c:axId val="113858432"/>
      </c:barChart>
      <c:catAx>
        <c:axId val="11385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5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5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38568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994462931812194"/>
          <c:y val="0.87054512416717389"/>
          <c:w val="0.35128164173721088"/>
          <c:h val="9.001178626256618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R"/>
              <a:t>SENTENCIAS MENOS GRAVES Y ANTECEDENTES DELICTIVOS</a:t>
            </a:r>
          </a:p>
        </c:rich>
      </c:tx>
      <c:layout>
        <c:manualLayout>
          <c:xMode val="edge"/>
          <c:yMode val="edge"/>
          <c:x val="0.15862068965517243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"/>
          <c:y val="0.20779220779220908"/>
          <c:w val="0.85172413793103463"/>
          <c:h val="0.616883116883120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[1]TIPOT992!$O$10</c:f>
              <c:strCache>
                <c:ptCount val="1"/>
                <c:pt idx="0">
                  <c:v>SIN ANTECEDENTES.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[1]TIPOT992!$N$11:$N$12</c:f>
              <c:strCache>
                <c:ptCount val="2"/>
                <c:pt idx="0">
                  <c:v> 3 MESES A 6 MESES</c:v>
                </c:pt>
                <c:pt idx="1">
                  <c:v> MENOS DE 3 MESES</c:v>
                </c:pt>
              </c:strCache>
            </c:strRef>
          </c:cat>
          <c:val>
            <c:numRef>
              <c:f>[1]TIPOT992!$O$11:$O$12</c:f>
              <c:numCache>
                <c:formatCode>General</c:formatCode>
                <c:ptCount val="2"/>
                <c:pt idx="0">
                  <c:v>48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5-40BF-867A-BC42FF5B4B56}"/>
            </c:ext>
          </c:extLst>
        </c:ser>
        <c:ser>
          <c:idx val="1"/>
          <c:order val="1"/>
          <c:tx>
            <c:strRef>
              <c:f>[1]TIPOT992!$P$10</c:f>
              <c:strCache>
                <c:ptCount val="1"/>
                <c:pt idx="0">
                  <c:v>CON ANTECEDENTES.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strRef>
              <c:f>[1]TIPOT992!$N$11:$N$12</c:f>
              <c:strCache>
                <c:ptCount val="2"/>
                <c:pt idx="0">
                  <c:v> 3 MESES A 6 MESES</c:v>
                </c:pt>
                <c:pt idx="1">
                  <c:v> MENOS DE 3 MESES</c:v>
                </c:pt>
              </c:strCache>
            </c:strRef>
          </c:cat>
          <c:val>
            <c:numRef>
              <c:f>[1]TIPOT992!$P$11:$P$12</c:f>
              <c:numCache>
                <c:formatCode>General</c:formatCode>
                <c:ptCount val="2"/>
                <c:pt idx="0">
                  <c:v>61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5-40BF-867A-BC42FF5B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3876352"/>
        <c:axId val="113939584"/>
        <c:axId val="0"/>
      </c:bar3DChart>
      <c:catAx>
        <c:axId val="113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3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93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7635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6551724137931047E-2"/>
          <c:y val="0.9220779220779215"/>
          <c:w val="0.78965517241379857"/>
          <c:h val="5.5194805194805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66" r="0.750000000000002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SENTENCIAS MENOS GRAVES Y ANTECEDENTES DELICTIVOS</a:t>
            </a:r>
          </a:p>
        </c:rich>
      </c:tx>
      <c:layout>
        <c:manualLayout>
          <c:xMode val="edge"/>
          <c:yMode val="edge"/>
          <c:x val="0.15862068965517243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"/>
          <c:y val="0.20779220779220908"/>
          <c:w val="0.85172413793103463"/>
          <c:h val="0.616883116883120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 13--NO'!$N$30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13--NO'!$O$29:$P$29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'TABLA 13--NO'!$O$30:$P$30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1-45BD-82A6-680482B9A3D6}"/>
            </c:ext>
          </c:extLst>
        </c:ser>
        <c:ser>
          <c:idx val="1"/>
          <c:order val="1"/>
          <c:tx>
            <c:strRef>
              <c:f>'TABLA 13--NO'!$N$31</c:f>
              <c:strCache>
                <c:ptCount val="1"/>
              </c:strCache>
            </c:strRef>
          </c:tx>
          <c:spPr>
            <a:pattFill prst="sphere">
              <a:fgClr>
                <a:srgbClr val="00FF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13--NO'!$O$29:$P$29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'TABLA 13--NO'!$O$31:$P$31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1-45BD-82A6-680482B9A3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3966080"/>
        <c:axId val="114053888"/>
        <c:axId val="0"/>
      </c:bar3DChart>
      <c:catAx>
        <c:axId val="1139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4053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0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396608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79310344827662"/>
          <c:y val="0.9220779220779215"/>
          <c:w val="0.75172413793103465"/>
          <c:h val="5.5194805194805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66" r="0.75000000000000266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R"/>
              <a:t>SENTENCIAS MENOS GRAVES Y ANTECEDENTES DELICTIVOS</a:t>
            </a:r>
          </a:p>
        </c:rich>
      </c:tx>
      <c:layout>
        <c:manualLayout>
          <c:xMode val="edge"/>
          <c:yMode val="edge"/>
          <c:x val="0.15862068965517243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"/>
          <c:y val="0.20779220779220914"/>
          <c:w val="0.85172413793103463"/>
          <c:h val="0.61688311688312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[1]TIPOT992!$O$10</c:f>
              <c:strCache>
                <c:ptCount val="1"/>
                <c:pt idx="0">
                  <c:v>SIN ANTECEDENTES.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[1]TIPOT992!$N$11:$N$12</c:f>
              <c:strCache>
                <c:ptCount val="2"/>
                <c:pt idx="0">
                  <c:v> 3 MESES A 6 MESES</c:v>
                </c:pt>
                <c:pt idx="1">
                  <c:v> MENOS DE 3 MESES</c:v>
                </c:pt>
              </c:strCache>
            </c:strRef>
          </c:cat>
          <c:val>
            <c:numRef>
              <c:f>[1]TIPOT992!$O$11:$O$12</c:f>
              <c:numCache>
                <c:formatCode>General</c:formatCode>
                <c:ptCount val="2"/>
                <c:pt idx="0">
                  <c:v>48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0-455B-B30A-FC05701A1804}"/>
            </c:ext>
          </c:extLst>
        </c:ser>
        <c:ser>
          <c:idx val="1"/>
          <c:order val="1"/>
          <c:tx>
            <c:strRef>
              <c:f>[1]TIPOT992!$P$10</c:f>
              <c:strCache>
                <c:ptCount val="1"/>
                <c:pt idx="0">
                  <c:v>CON ANTECEDENTES.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strRef>
              <c:f>[1]TIPOT992!$N$11:$N$12</c:f>
              <c:strCache>
                <c:ptCount val="2"/>
                <c:pt idx="0">
                  <c:v> 3 MESES A 6 MESES</c:v>
                </c:pt>
                <c:pt idx="1">
                  <c:v> MENOS DE 3 MESES</c:v>
                </c:pt>
              </c:strCache>
            </c:strRef>
          </c:cat>
          <c:val>
            <c:numRef>
              <c:f>[1]TIPOT992!$P$11:$P$12</c:f>
              <c:numCache>
                <c:formatCode>General</c:formatCode>
                <c:ptCount val="2"/>
                <c:pt idx="0">
                  <c:v>61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0-455B-B30A-FC05701A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0534912"/>
        <c:axId val="120536448"/>
        <c:axId val="0"/>
      </c:bar3DChart>
      <c:catAx>
        <c:axId val="1205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3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53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3491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6551724137931047E-2"/>
          <c:y val="0.9220779220779215"/>
          <c:w val="0.7896551724137989"/>
          <c:h val="5.5194805194805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SENTENCIAS MENOS GRAVES Y ANTECEDENTES DELICTIVOS</a:t>
            </a:r>
          </a:p>
        </c:rich>
      </c:tx>
      <c:layout>
        <c:manualLayout>
          <c:xMode val="edge"/>
          <c:yMode val="edge"/>
          <c:x val="0.15862068965517243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"/>
          <c:y val="0.20779220779220914"/>
          <c:w val="0.85172413793103463"/>
          <c:h val="0.61688311688312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'[2]TABLA 13'!$O$30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'[2]TABLA 13'!$P$29:$Q$29</c:f>
              <c:strCache>
                <c:ptCount val="1"/>
                <c:pt idx="0">
                  <c:v>7</c:v>
                </c:pt>
              </c:strCache>
            </c:strRef>
          </c:cat>
          <c:val>
            <c:numRef>
              <c:f>'[2]TABLA 13'!$P$30:$Q$30</c:f>
              <c:numCache>
                <c:formatCode>General</c:formatCode>
                <c:ptCount val="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B-4562-B2F3-593C2D7843BA}"/>
            </c:ext>
          </c:extLst>
        </c:ser>
        <c:ser>
          <c:idx val="1"/>
          <c:order val="1"/>
          <c:tx>
            <c:strRef>
              <c:f>'[2]TABLA 13'!$O$31</c:f>
              <c:strCache>
                <c:ptCount val="1"/>
                <c:pt idx="0">
                  <c:v>4</c:v>
                </c:pt>
              </c:strCache>
            </c:strRef>
          </c:tx>
          <c:spPr>
            <a:pattFill prst="sphere">
              <a:fgClr>
                <a:srgbClr val="00FF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'[2]TABLA 13'!$P$29:$Q$29</c:f>
              <c:strCache>
                <c:ptCount val="1"/>
                <c:pt idx="0">
                  <c:v>7</c:v>
                </c:pt>
              </c:strCache>
            </c:strRef>
          </c:cat>
          <c:val>
            <c:numRef>
              <c:f>'[2]TABLA 13'!$P$31:$Q$31</c:f>
              <c:numCache>
                <c:formatCode>General</c:formatCode>
                <c:ptCount val="2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B-4562-B2F3-593C2D7843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20571392"/>
        <c:axId val="120572928"/>
        <c:axId val="0"/>
      </c:bar3DChart>
      <c:catAx>
        <c:axId val="1205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057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57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057139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79310344827664"/>
          <c:y val="0.9220779220779215"/>
          <c:w val="0.75172413793103465"/>
          <c:h val="5.5194805194805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200"/>
              <a:t>CUSTODIA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633286321602013E-2"/>
          <c:y val="0.17646514524667509"/>
          <c:w val="0.92620009259004332"/>
          <c:h val="0.7072392010320746"/>
        </c:manualLayout>
      </c:layout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3B-4A2C-9CB4-F37126D8470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B3B-4A2C-9CB4-F37126D8470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B3B-4A2C-9CB4-F37126D84707}"/>
              </c:ext>
            </c:extLst>
          </c:dPt>
          <c:dLbls>
            <c:dLbl>
              <c:idx val="0"/>
              <c:layout>
                <c:manualLayout>
                  <c:x val="7.9365892596895433E-3"/>
                  <c:y val="-2.61045494313210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B-4A2C-9CB4-F37126D84707}"/>
                </c:ext>
              </c:extLst>
            </c:dLbl>
            <c:dLbl>
              <c:idx val="1"/>
              <c:layout>
                <c:manualLayout>
                  <c:x val="0.14821117450266519"/>
                  <c:y val="-3.7456984543598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B-4A2C-9CB4-F37126D84707}"/>
                </c:ext>
              </c:extLst>
            </c:dLbl>
            <c:dLbl>
              <c:idx val="2"/>
              <c:layout>
                <c:manualLayout>
                  <c:x val="-2.0714586156780776E-2"/>
                  <c:y val="-1.18507582385535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3B-4A2C-9CB4-F37126D847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('[3]TABLA 13'!$D$6,'[3]TABLA 13'!$F$6,'[3]TABLA 13'!$H$6)</c:f>
              <c:strCache>
                <c:ptCount val="3"/>
                <c:pt idx="0">
                  <c:v>MINIMA</c:v>
                </c:pt>
                <c:pt idx="1">
                  <c:v>MEDIANA</c:v>
                </c:pt>
                <c:pt idx="2">
                  <c:v>MAXIMA</c:v>
                </c:pt>
              </c:strCache>
            </c:strRef>
          </c:cat>
          <c:val>
            <c:numRef>
              <c:f>('[3]TABLA 13'!$D$7,'[3]TABLA 13'!$F$7,'[3]TABLA 13'!$H$7)</c:f>
              <c:numCache>
                <c:formatCode>General</c:formatCode>
                <c:ptCount val="3"/>
                <c:pt idx="0">
                  <c:v>49</c:v>
                </c:pt>
                <c:pt idx="1">
                  <c:v>48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B-4A2C-9CB4-F37126D8470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NUMERO DE HIJOS </a:t>
            </a:r>
          </a:p>
        </c:rich>
      </c:tx>
      <c:layout>
        <c:manualLayout>
          <c:xMode val="edge"/>
          <c:yMode val="edge"/>
          <c:x val="0.32402291756286161"/>
          <c:y val="3.5971223021582746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67"/>
      <c:rotY val="3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279398185718846E-2"/>
          <c:y val="0.19064748201438891"/>
          <c:w val="0.87746125309755274"/>
          <c:h val="0.626858513189451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752025148407646E-2"/>
                  <c:y val="2.5707434052757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72-4DD4-B04E-636808E8FA03}"/>
                </c:ext>
              </c:extLst>
            </c:dLbl>
            <c:dLbl>
              <c:idx val="1"/>
              <c:layout>
                <c:manualLayout>
                  <c:x val="-7.4278461409539058E-3"/>
                  <c:y val="1.851318944844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72-4DD4-B04E-636808E8FA03}"/>
                </c:ext>
              </c:extLst>
            </c:dLbl>
            <c:dLbl>
              <c:idx val="2"/>
              <c:layout>
                <c:manualLayout>
                  <c:x val="-2.9220405962445792E-3"/>
                  <c:y val="4.12470023980816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72-4DD4-B04E-636808E8FA03}"/>
                </c:ext>
              </c:extLst>
            </c:dLbl>
            <c:dLbl>
              <c:idx val="3"/>
              <c:layout>
                <c:manualLayout>
                  <c:x val="7.1706580063098475E-3"/>
                  <c:y val="-3.0695443645084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72-4DD4-B04E-636808E8FA03}"/>
                </c:ext>
              </c:extLst>
            </c:dLbl>
            <c:dLbl>
              <c:idx val="4"/>
              <c:layout>
                <c:manualLayout>
                  <c:x val="1.7263063349432443E-2"/>
                  <c:y val="5.275779376499210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72-4DD4-B04E-636808E8FA03}"/>
                </c:ext>
              </c:extLst>
            </c:dLbl>
            <c:dLbl>
              <c:idx val="5"/>
              <c:layout>
                <c:manualLayout>
                  <c:x val="2.7355468692554952E-2"/>
                  <c:y val="5.275779376499210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72-4DD4-B04E-636808E8FA0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2'!$AA$6:$AA$12</c:f>
              <c:strCache>
                <c:ptCount val="7"/>
                <c:pt idx="0">
                  <c:v>Uno</c:v>
                </c:pt>
                <c:pt idx="1">
                  <c:v>Dos</c:v>
                </c:pt>
                <c:pt idx="2">
                  <c:v>Tres</c:v>
                </c:pt>
                <c:pt idx="3">
                  <c:v>Cuatro</c:v>
                </c:pt>
                <c:pt idx="4">
                  <c:v>Cinco</c:v>
                </c:pt>
                <c:pt idx="6">
                  <c:v>Más de seis</c:v>
                </c:pt>
              </c:strCache>
            </c:strRef>
          </c:cat>
          <c:val>
            <c:numRef>
              <c:f>'TABLA 2'!$AB$6:$AB$12</c:f>
              <c:numCache>
                <c:formatCode>#,##0;[Red]#,##0\-</c:formatCode>
                <c:ptCount val="7"/>
                <c:pt idx="0">
                  <c:v>83</c:v>
                </c:pt>
                <c:pt idx="1">
                  <c:v>101</c:v>
                </c:pt>
                <c:pt idx="2">
                  <c:v>68</c:v>
                </c:pt>
                <c:pt idx="3">
                  <c:v>27</c:v>
                </c:pt>
                <c:pt idx="4">
                  <c:v>15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72-4DD4-B04E-636808E8FA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3"/>
        <c:gapDepth val="0"/>
        <c:shape val="box"/>
        <c:axId val="103404288"/>
        <c:axId val="103406976"/>
        <c:axId val="0"/>
      </c:bar3DChart>
      <c:catAx>
        <c:axId val="1034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340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340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\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3404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200"/>
              <a:t>SENTENCIA Y CUSTODIA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466670608574602E-2"/>
          <c:y val="0.13831981229619067"/>
          <c:w val="0.95306665878285057"/>
          <c:h val="0.692210689572894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'[2]TABLA 13'!$M$27:$M$36</c:f>
              <c:strCache>
                <c:ptCount val="10"/>
                <c:pt idx="0">
                  <c:v> 6 MESES 1 DIA A 1 AÑOS</c:v>
                </c:pt>
                <c:pt idx="1">
                  <c:v> 1AÑO 1 DIA A 3 AÑOS</c:v>
                </c:pt>
                <c:pt idx="2">
                  <c:v> 3 AÑOS 1 DIA A 5 AÑOS</c:v>
                </c:pt>
                <c:pt idx="3">
                  <c:v> 5 AÑOS 1 DIA A 10 AÑOS</c:v>
                </c:pt>
                <c:pt idx="4">
                  <c:v>10 AÑOS 1 DIA A 15 AÑOS</c:v>
                </c:pt>
                <c:pt idx="5">
                  <c:v>15 AÑOS 1 DIA A 20 AÑOS</c:v>
                </c:pt>
                <c:pt idx="6">
                  <c:v>20 AÑOS 1 DIA A 25 AÑOS</c:v>
                </c:pt>
                <c:pt idx="7">
                  <c:v>25 AÑOS 1 DIA A 30 AÑOS</c:v>
                </c:pt>
                <c:pt idx="8">
                  <c:v>MAS DE 30 AÑOS</c:v>
                </c:pt>
                <c:pt idx="9">
                  <c:v>99 AÑOS</c:v>
                </c:pt>
              </c:strCache>
            </c:strRef>
          </c:cat>
          <c:val>
            <c:numRef>
              <c:f>'[2]TABLA 13'!$N$27:$N$36</c:f>
              <c:numCache>
                <c:formatCode>General</c:formatCode>
                <c:ptCount val="10"/>
                <c:pt idx="0">
                  <c:v>1</c:v>
                </c:pt>
                <c:pt idx="1">
                  <c:v>12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E-470B-8B81-7D106DF86105}"/>
            </c:ext>
          </c:extLst>
        </c:ser>
        <c:ser>
          <c:idx val="1"/>
          <c:order val="1"/>
          <c:spPr>
            <a:solidFill>
              <a:schemeClr val="bg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'[2]TABLA 13'!$M$27:$M$36</c:f>
              <c:strCache>
                <c:ptCount val="10"/>
                <c:pt idx="0">
                  <c:v> 6 MESES 1 DIA A 1 AÑOS</c:v>
                </c:pt>
                <c:pt idx="1">
                  <c:v> 1AÑO 1 DIA A 3 AÑOS</c:v>
                </c:pt>
                <c:pt idx="2">
                  <c:v> 3 AÑOS 1 DIA A 5 AÑOS</c:v>
                </c:pt>
                <c:pt idx="3">
                  <c:v> 5 AÑOS 1 DIA A 10 AÑOS</c:v>
                </c:pt>
                <c:pt idx="4">
                  <c:v>10 AÑOS 1 DIA A 15 AÑOS</c:v>
                </c:pt>
                <c:pt idx="5">
                  <c:v>15 AÑOS 1 DIA A 20 AÑOS</c:v>
                </c:pt>
                <c:pt idx="6">
                  <c:v>20 AÑOS 1 DIA A 25 AÑOS</c:v>
                </c:pt>
                <c:pt idx="7">
                  <c:v>25 AÑOS 1 DIA A 30 AÑOS</c:v>
                </c:pt>
                <c:pt idx="8">
                  <c:v>MAS DE 30 AÑOS</c:v>
                </c:pt>
                <c:pt idx="9">
                  <c:v>99 AÑOS</c:v>
                </c:pt>
              </c:strCache>
            </c:strRef>
          </c:cat>
          <c:val>
            <c:numRef>
              <c:f>'[2]TABLA 13'!$O$27:$O$36</c:f>
              <c:numCache>
                <c:formatCode>General</c:formatCode>
                <c:ptCount val="10"/>
                <c:pt idx="1">
                  <c:v>11</c:v>
                </c:pt>
                <c:pt idx="2">
                  <c:v>8</c:v>
                </c:pt>
                <c:pt idx="3">
                  <c:v>19</c:v>
                </c:pt>
                <c:pt idx="4">
                  <c:v>4</c:v>
                </c:pt>
                <c:pt idx="7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E-470B-8B81-7D106DF86105}"/>
            </c:ext>
          </c:extLst>
        </c:ser>
        <c:ser>
          <c:idx val="2"/>
          <c:order val="2"/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'[2]TABLA 13'!$M$27:$M$36</c:f>
              <c:strCache>
                <c:ptCount val="10"/>
                <c:pt idx="0">
                  <c:v> 6 MESES 1 DIA A 1 AÑOS</c:v>
                </c:pt>
                <c:pt idx="1">
                  <c:v> 1AÑO 1 DIA A 3 AÑOS</c:v>
                </c:pt>
                <c:pt idx="2">
                  <c:v> 3 AÑOS 1 DIA A 5 AÑOS</c:v>
                </c:pt>
                <c:pt idx="3">
                  <c:v> 5 AÑOS 1 DIA A 10 AÑOS</c:v>
                </c:pt>
                <c:pt idx="4">
                  <c:v>10 AÑOS 1 DIA A 15 AÑOS</c:v>
                </c:pt>
                <c:pt idx="5">
                  <c:v>15 AÑOS 1 DIA A 20 AÑOS</c:v>
                </c:pt>
                <c:pt idx="6">
                  <c:v>20 AÑOS 1 DIA A 25 AÑOS</c:v>
                </c:pt>
                <c:pt idx="7">
                  <c:v>25 AÑOS 1 DIA A 30 AÑOS</c:v>
                </c:pt>
                <c:pt idx="8">
                  <c:v>MAS DE 30 AÑOS</c:v>
                </c:pt>
                <c:pt idx="9">
                  <c:v>99 AÑOS</c:v>
                </c:pt>
              </c:strCache>
            </c:strRef>
          </c:cat>
          <c:val>
            <c:numRef>
              <c:f>'[2]TABLA 13'!$P$27:$P$36</c:f>
              <c:numCache>
                <c:formatCode>General</c:formatCode>
                <c:ptCount val="10"/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E-470B-8B81-7D106DF86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730944"/>
        <c:axId val="121732480"/>
      </c:barChart>
      <c:catAx>
        <c:axId val="12173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21732480"/>
        <c:crosses val="autoZero"/>
        <c:auto val="1"/>
        <c:lblAlgn val="ctr"/>
        <c:lblOffset val="100"/>
        <c:noMultiLvlLbl val="0"/>
      </c:catAx>
      <c:valAx>
        <c:axId val="121732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217309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9616356051041439"/>
          <c:y val="0.16525252525252518"/>
          <c:w val="0.28013776974090787"/>
          <c:h val="7.862753605663791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/>
              <a:t>EDAD Y SENTENCIA</a:t>
            </a:r>
          </a:p>
        </c:rich>
      </c:tx>
      <c:layout>
        <c:manualLayout>
          <c:xMode val="edge"/>
          <c:yMode val="edge"/>
          <c:x val="0.39580005130937845"/>
          <c:y val="4.1322311346595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89386066698172E-2"/>
          <c:y val="0.14876033057851318"/>
          <c:w val="0.91599426052152499"/>
          <c:h val="0.632231404958680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13-NO'!$Q$38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rgbClr val="948A54"/>
            </a:solidFill>
            <a:ln w="25400">
              <a:noFill/>
            </a:ln>
          </c:spPr>
          <c:invertIfNegative val="1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780-4025-AD1E-BAEBC4FE74C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780-4025-AD1E-BAEBC4FE74C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780-4025-AD1E-BAEBC4FE74C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780-4025-AD1E-BAEBC4FE74C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780-4025-AD1E-BAEBC4FE74C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13-NO'!$R$37:$V$37</c:f>
              <c:strCache>
                <c:ptCount val="5"/>
                <c:pt idx="0">
                  <c:v>MENOS DE 3 MESES</c:v>
                </c:pt>
                <c:pt idx="1">
                  <c:v>DE 3 MESES A 6 MESES</c:v>
                </c:pt>
                <c:pt idx="2">
                  <c:v>DE 6 MESES A 1 AÑO</c:v>
                </c:pt>
                <c:pt idx="3">
                  <c:v>DE 1 AÑO A 5 AÑOS</c:v>
                </c:pt>
                <c:pt idx="4">
                  <c:v>5 AÑOS O MAS</c:v>
                </c:pt>
              </c:strCache>
            </c:strRef>
          </c:cat>
          <c:val>
            <c:numRef>
              <c:f>'TABLA 13-NO'!$R$38:$V$38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D780-4025-AD1E-BAEBC4FE74C8}"/>
            </c:ext>
          </c:extLst>
        </c:ser>
        <c:ser>
          <c:idx val="1"/>
          <c:order val="1"/>
          <c:tx>
            <c:strRef>
              <c:f>'TABLA 13-NO'!$Q$39</c:f>
              <c:strCache>
                <c:ptCount val="1"/>
                <c:pt idx="0">
                  <c:v>65-69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780-4025-AD1E-BAEBC4FE74C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780-4025-AD1E-BAEBC4FE74C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780-4025-AD1E-BAEBC4FE74C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780-4025-AD1E-BAEBC4FE74C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780-4025-AD1E-BAEBC4FE74C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13-NO'!$R$37:$V$37</c:f>
              <c:strCache>
                <c:ptCount val="5"/>
                <c:pt idx="0">
                  <c:v>MENOS DE 3 MESES</c:v>
                </c:pt>
                <c:pt idx="1">
                  <c:v>DE 3 MESES A 6 MESES</c:v>
                </c:pt>
                <c:pt idx="2">
                  <c:v>DE 6 MESES A 1 AÑO</c:v>
                </c:pt>
                <c:pt idx="3">
                  <c:v>DE 1 AÑO A 5 AÑOS</c:v>
                </c:pt>
                <c:pt idx="4">
                  <c:v>5 AÑOS O MAS</c:v>
                </c:pt>
              </c:strCache>
            </c:strRef>
          </c:cat>
          <c:val>
            <c:numRef>
              <c:f>'TABLA 13-NO'!$R$39:$V$39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80-4025-AD1E-BAEBC4FE74C8}"/>
            </c:ext>
          </c:extLst>
        </c:ser>
        <c:ser>
          <c:idx val="2"/>
          <c:order val="2"/>
          <c:tx>
            <c:strRef>
              <c:f>'TABLA 13-NO'!$Q$40</c:f>
              <c:strCache>
                <c:ptCount val="1"/>
                <c:pt idx="0">
                  <c:v>70-74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780-4025-AD1E-BAEBC4FE74C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780-4025-AD1E-BAEBC4FE74C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780-4025-AD1E-BAEBC4FE74C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780-4025-AD1E-BAEBC4FE74C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780-4025-AD1E-BAEBC4FE74C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13-NO'!$R$37:$V$37</c:f>
              <c:strCache>
                <c:ptCount val="5"/>
                <c:pt idx="0">
                  <c:v>MENOS DE 3 MESES</c:v>
                </c:pt>
                <c:pt idx="1">
                  <c:v>DE 3 MESES A 6 MESES</c:v>
                </c:pt>
                <c:pt idx="2">
                  <c:v>DE 6 MESES A 1 AÑO</c:v>
                </c:pt>
                <c:pt idx="3">
                  <c:v>DE 1 AÑO A 5 AÑOS</c:v>
                </c:pt>
                <c:pt idx="4">
                  <c:v>5 AÑOS O MAS</c:v>
                </c:pt>
              </c:strCache>
            </c:strRef>
          </c:cat>
          <c:val>
            <c:numRef>
              <c:f>'TABLA 13-NO'!$R$40:$V$40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69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780-4025-AD1E-BAEBC4FE74C8}"/>
            </c:ext>
          </c:extLst>
        </c:ser>
        <c:ser>
          <c:idx val="3"/>
          <c:order val="3"/>
          <c:tx>
            <c:strRef>
              <c:f>'TABLA 13-NO'!$Q$41</c:f>
              <c:strCache>
                <c:ptCount val="1"/>
                <c:pt idx="0">
                  <c:v>75-79</c:v>
                </c:pt>
              </c:strCache>
            </c:strRef>
          </c:tx>
          <c:spPr>
            <a:pattFill prst="smCheck">
              <a:fgClr>
                <a:srgbClr val="FFFF00"/>
              </a:fgClr>
              <a:bgClr>
                <a:srgbClr val="FFFF00"/>
              </a:bgClr>
            </a:patt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780-4025-AD1E-BAEBC4FE74C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780-4025-AD1E-BAEBC4FE74C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780-4025-AD1E-BAEBC4FE74C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780-4025-AD1E-BAEBC4FE74C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D780-4025-AD1E-BAEBC4FE74C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13-NO'!$R$37:$V$37</c:f>
              <c:strCache>
                <c:ptCount val="5"/>
                <c:pt idx="0">
                  <c:v>MENOS DE 3 MESES</c:v>
                </c:pt>
                <c:pt idx="1">
                  <c:v>DE 3 MESES A 6 MESES</c:v>
                </c:pt>
                <c:pt idx="2">
                  <c:v>DE 6 MESES A 1 AÑO</c:v>
                </c:pt>
                <c:pt idx="3">
                  <c:v>DE 1 AÑO A 5 AÑOS</c:v>
                </c:pt>
                <c:pt idx="4">
                  <c:v>5 AÑOS O MAS</c:v>
                </c:pt>
              </c:strCache>
            </c:strRef>
          </c:cat>
          <c:val>
            <c:numRef>
              <c:f>'TABLA 13-NO'!$R$41:$V$41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780-4025-AD1E-BAEBC4FE74C8}"/>
            </c:ext>
          </c:extLst>
        </c:ser>
        <c:ser>
          <c:idx val="4"/>
          <c:order val="4"/>
          <c:tx>
            <c:strRef>
              <c:f>'TABLA 13-NO'!$Q$42</c:f>
              <c:strCache>
                <c:ptCount val="1"/>
                <c:pt idx="0">
                  <c:v>80  o Más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780-4025-AD1E-BAEBC4FE74C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780-4025-AD1E-BAEBC4FE74C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780-4025-AD1E-BAEBC4FE74C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D780-4025-AD1E-BAEBC4FE74C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D780-4025-AD1E-BAEBC4FE74C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13-NO'!$R$37:$V$37</c:f>
              <c:strCache>
                <c:ptCount val="5"/>
                <c:pt idx="0">
                  <c:v>MENOS DE 3 MESES</c:v>
                </c:pt>
                <c:pt idx="1">
                  <c:v>DE 3 MESES A 6 MESES</c:v>
                </c:pt>
                <c:pt idx="2">
                  <c:v>DE 6 MESES A 1 AÑO</c:v>
                </c:pt>
                <c:pt idx="3">
                  <c:v>DE 1 AÑO A 5 AÑOS</c:v>
                </c:pt>
                <c:pt idx="4">
                  <c:v>5 AÑOS O MAS</c:v>
                </c:pt>
              </c:strCache>
            </c:strRef>
          </c:cat>
          <c:val>
            <c:numRef>
              <c:f>'TABLA 13-NO'!$R$42:$V$42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780-4025-AD1E-BAEBC4FE74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3"/>
        <c:axId val="124206080"/>
        <c:axId val="124244736"/>
      </c:barChart>
      <c:catAx>
        <c:axId val="1242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2424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244736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4206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586446431038224"/>
          <c:y val="0.90495874931521358"/>
          <c:w val="0.57996834606200554"/>
          <c:h val="6.61155673297847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244" r="0.75000000000000244" t="1" header="0.5" footer="0.5"/>
    <c:pageSetup orientation="portrait" horizontalDpi="-4" verticalDpi="-4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TIEMPO CUMPLIDO </a:t>
            </a:r>
          </a:p>
        </c:rich>
      </c:tx>
      <c:layout>
        <c:manualLayout>
          <c:xMode val="edge"/>
          <c:yMode val="edge"/>
          <c:x val="0.39308242130111304"/>
          <c:y val="3.3333333333333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176189957052683E-2"/>
          <c:y val="0.12564134024774701"/>
          <c:w val="0.93239136877114159"/>
          <c:h val="0.7256428426553587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8869867723485839E-3"/>
                  <c:y val="-7.38697711329260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D9-4F7C-A3CF-6BC9E86E3E54}"/>
                </c:ext>
              </c:extLst>
            </c:dLbl>
            <c:dLbl>
              <c:idx val="1"/>
              <c:layout>
                <c:manualLayout>
                  <c:x val="4.9700566304505533E-3"/>
                  <c:y val="5.43356780994690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9-4F7C-A3CF-6BC9E86E3E54}"/>
                </c:ext>
              </c:extLst>
            </c:dLbl>
            <c:dLbl>
              <c:idx val="2"/>
              <c:layout>
                <c:manualLayout>
                  <c:x val="7.3422792480420914E-3"/>
                  <c:y val="3.0534984065116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D9-4F7C-A3CF-6BC9E86E3E54}"/>
                </c:ext>
              </c:extLst>
            </c:dLbl>
            <c:dLbl>
              <c:idx val="3"/>
              <c:layout>
                <c:manualLayout>
                  <c:x val="1.4431655314235231E-2"/>
                  <c:y val="-2.258759143996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D9-4F7C-A3CF-6BC9E86E3E54}"/>
                </c:ext>
              </c:extLst>
            </c:dLbl>
            <c:dLbl>
              <c:idx val="4"/>
              <c:layout>
                <c:manualLayout>
                  <c:x val="8.9423957140385008E-3"/>
                  <c:y val="-2.258759143996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D9-4F7C-A3CF-6BC9E86E3E54}"/>
                </c:ext>
              </c:extLst>
            </c:dLbl>
            <c:dLbl>
              <c:idx val="5"/>
              <c:layout>
                <c:manualLayout>
                  <c:x val="9.7422888733312042E-3"/>
                  <c:y val="-2.258759143996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D9-4F7C-A3CF-6BC9E86E3E54}"/>
                </c:ext>
              </c:extLst>
            </c:dLbl>
            <c:dLbl>
              <c:idx val="6"/>
              <c:layout>
                <c:manualLayout>
                  <c:x val="1.2114676564628158E-2"/>
                  <c:y val="-9.9510860979405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D9-4F7C-A3CF-6BC9E86E3E54}"/>
                </c:ext>
              </c:extLst>
            </c:dLbl>
            <c:dLbl>
              <c:idx val="8"/>
              <c:layout>
                <c:manualLayout>
                  <c:x val="1.2142298498620453E-2"/>
                  <c:y val="3.0534984065116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D9-4F7C-A3CF-6BC9E86E3E54}"/>
                </c:ext>
              </c:extLst>
            </c:dLbl>
            <c:dLbl>
              <c:idx val="9"/>
              <c:layout>
                <c:manualLayout>
                  <c:x val="1.2942356731618688E-2"/>
                  <c:y val="2.8694588252990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D9-4F7C-A3CF-6BC9E86E3E54}"/>
                </c:ext>
              </c:extLst>
            </c:dLbl>
            <c:dLbl>
              <c:idx val="10"/>
              <c:layout>
                <c:manualLayout>
                  <c:x val="1.3742249890911521E-2"/>
                  <c:y val="-1.50793040672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D9-4F7C-A3CF-6BC9E86E3E5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14-NO'!$J$9:$J$19</c:f>
              <c:strCache>
                <c:ptCount val="11"/>
                <c:pt idx="0">
                  <c:v>MENOS DE 3 MESES</c:v>
                </c:pt>
                <c:pt idx="1">
                  <c:v>DE 3 MESES A 6 MESES</c:v>
                </c:pt>
                <c:pt idx="2">
                  <c:v>DE 6 MESES A 1D A 1A</c:v>
                </c:pt>
                <c:pt idx="3">
                  <c:v>DE 1A  A 1D A 3A</c:v>
                </c:pt>
                <c:pt idx="4">
                  <c:v>DE 3A 1D A 5A</c:v>
                </c:pt>
                <c:pt idx="5">
                  <c:v>DE 5A 1D A 10A</c:v>
                </c:pt>
                <c:pt idx="6">
                  <c:v>DE 10A 1D A 15A</c:v>
                </c:pt>
                <c:pt idx="7">
                  <c:v>DE 15A 1D A 20A</c:v>
                </c:pt>
                <c:pt idx="8">
                  <c:v>DE 20A 1D A 30A</c:v>
                </c:pt>
                <c:pt idx="9">
                  <c:v>MAS DE 30A</c:v>
                </c:pt>
                <c:pt idx="10">
                  <c:v>NO INFORMA</c:v>
                </c:pt>
              </c:strCache>
            </c:strRef>
          </c:cat>
          <c:val>
            <c:numRef>
              <c:f>'TABLA 14-NO'!$K$9:$K$19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D9-4F7C-A3CF-6BC9E86E3E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5849984"/>
        <c:axId val="125852672"/>
        <c:axId val="0"/>
      </c:bar3DChart>
      <c:catAx>
        <c:axId val="1258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8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5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84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R"/>
              <a:t>RELIGION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015-4D41-BAF2-4DDF8A8EDA4F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015-4D41-BAF2-4DDF8A8EDA4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015-4D41-BAF2-4DDF8A8EDA4F}"/>
              </c:ext>
            </c:extLst>
          </c:dPt>
          <c:dPt>
            <c:idx val="3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015-4D41-BAF2-4DDF8A8EDA4F}"/>
              </c:ext>
            </c:extLst>
          </c:dPt>
          <c:dLbls>
            <c:dLbl>
              <c:idx val="0"/>
              <c:layout>
                <c:manualLayout>
                  <c:x val="-8.5368251620481131E-2"/>
                  <c:y val="8.403554818805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15-4D41-BAF2-4DDF8A8EDA4F}"/>
                </c:ext>
              </c:extLst>
            </c:dLbl>
            <c:dLbl>
              <c:idx val="2"/>
              <c:layout>
                <c:manualLayout>
                  <c:x val="0.1510619469026549"/>
                  <c:y val="-7.3381438252694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15-4D41-BAF2-4DDF8A8EDA4F}"/>
                </c:ext>
              </c:extLst>
            </c:dLbl>
            <c:dLbl>
              <c:idx val="3"/>
              <c:layout>
                <c:manualLayout>
                  <c:x val="6.8047987364411339E-2"/>
                  <c:y val="-3.46520832805867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15-4D41-BAF2-4DDF8A8EDA4F}"/>
                </c:ext>
              </c:extLst>
            </c:dLbl>
            <c:dLbl>
              <c:idx val="4"/>
              <c:layout>
                <c:manualLayout>
                  <c:x val="6.1353663664970054E-2"/>
                  <c:y val="-4.47063590735370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15-4D41-BAF2-4DDF8A8ED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2'!$X$1:$X$5</c:f>
              <c:strCache>
                <c:ptCount val="5"/>
                <c:pt idx="0">
                  <c:v>CATOLICO</c:v>
                </c:pt>
                <c:pt idx="1">
                  <c:v>OTRAS</c:v>
                </c:pt>
                <c:pt idx="2">
                  <c:v>PROTESTANTE</c:v>
                </c:pt>
                <c:pt idx="3">
                  <c:v>NINGUNA</c:v>
                </c:pt>
                <c:pt idx="4">
                  <c:v>ESPIRITUAL</c:v>
                </c:pt>
              </c:strCache>
            </c:strRef>
          </c:cat>
          <c:val>
            <c:numRef>
              <c:f>'TABLA 2'!$Y$1:$Y$5</c:f>
              <c:numCache>
                <c:formatCode>#,##0;[Red]#,##0\-</c:formatCode>
                <c:ptCount val="5"/>
                <c:pt idx="0">
                  <c:v>149</c:v>
                </c:pt>
                <c:pt idx="1">
                  <c:v>0</c:v>
                </c:pt>
                <c:pt idx="2">
                  <c:v>103</c:v>
                </c:pt>
                <c:pt idx="3">
                  <c:v>14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15-4D41-BAF2-4DDF8A8EDA4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R"/>
              <a:t>ESTADO CIVIL</a:t>
            </a:r>
          </a:p>
        </c:rich>
      </c:tx>
      <c:layout>
        <c:manualLayout>
          <c:xMode val="edge"/>
          <c:yMode val="edge"/>
          <c:x val="0.3910621504853463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815671784043782"/>
          <c:y val="0.37296110713433661"/>
          <c:w val="0.56890189005703895"/>
          <c:h val="0.282051649138263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560-4E1A-B192-28145660E1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60-4E1A-B192-28145660E1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60-4E1A-B192-28145660E1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560-4E1A-B192-28145660E1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560-4E1A-B192-28145660E1A9}"/>
              </c:ext>
            </c:extLst>
          </c:dPt>
          <c:dLbls>
            <c:dLbl>
              <c:idx val="0"/>
              <c:layout>
                <c:manualLayout>
                  <c:x val="7.9543688323875733E-2"/>
                  <c:y val="-4.8782188939669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0-4E1A-B192-28145660E1A9}"/>
                </c:ext>
              </c:extLst>
            </c:dLbl>
            <c:dLbl>
              <c:idx val="1"/>
              <c:layout>
                <c:manualLayout>
                  <c:x val="7.1460285341427413E-2"/>
                  <c:y val="7.3013967659637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0-4E1A-B192-28145660E1A9}"/>
                </c:ext>
              </c:extLst>
            </c:dLbl>
            <c:dLbl>
              <c:idx val="2"/>
              <c:layout>
                <c:manualLayout>
                  <c:x val="-0.15729204240531491"/>
                  <c:y val="-0.211368316722647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0-4E1A-B192-28145660E1A9}"/>
                </c:ext>
              </c:extLst>
            </c:dLbl>
            <c:dLbl>
              <c:idx val="3"/>
              <c:layout>
                <c:manualLayout>
                  <c:x val="-2.7003328494552854E-2"/>
                  <c:y val="5.66969513426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0-4E1A-B192-28145660E1A9}"/>
                </c:ext>
              </c:extLst>
            </c:dLbl>
            <c:dLbl>
              <c:idx val="4"/>
              <c:layout>
                <c:manualLayout>
                  <c:x val="-8.7683690376691742E-2"/>
                  <c:y val="-8.38463373896450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0-4E1A-B192-28145660E1A9}"/>
                </c:ext>
              </c:extLst>
            </c:dLbl>
            <c:dLbl>
              <c:idx val="5"/>
              <c:layout>
                <c:manualLayout>
                  <c:x val="-2.0051613660024554E-3"/>
                  <c:y val="-9.2244553346915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0-4E1A-B192-28145660E1A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'TABLA 2'!$X$8:$X$14</c:f>
              <c:strCache>
                <c:ptCount val="7"/>
                <c:pt idx="0">
                  <c:v>SOLTERO</c:v>
                </c:pt>
                <c:pt idx="1">
                  <c:v>VIUDO</c:v>
                </c:pt>
                <c:pt idx="2">
                  <c:v>CONCUBINATO</c:v>
                </c:pt>
                <c:pt idx="4">
                  <c:v>DIVORCIADO</c:v>
                </c:pt>
                <c:pt idx="5">
                  <c:v>MATRIMONIO CONSENSUAL</c:v>
                </c:pt>
                <c:pt idx="6">
                  <c:v>CASADO</c:v>
                </c:pt>
              </c:strCache>
            </c:strRef>
          </c:cat>
          <c:val>
            <c:numRef>
              <c:f>'TABLA 2'!$Y$8:$Y$14</c:f>
              <c:numCache>
                <c:formatCode>#,##0;[Red]#,##0\-</c:formatCode>
                <c:ptCount val="7"/>
                <c:pt idx="0">
                  <c:v>177</c:v>
                </c:pt>
                <c:pt idx="1">
                  <c:v>0</c:v>
                </c:pt>
                <c:pt idx="2">
                  <c:v>0</c:v>
                </c:pt>
                <c:pt idx="4">
                  <c:v>21</c:v>
                </c:pt>
                <c:pt idx="5">
                  <c:v>120</c:v>
                </c:pt>
                <c:pt idx="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60-4E1A-B192-28145660E1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INGRESO ANUAL </a:t>
            </a:r>
          </a:p>
        </c:rich>
      </c:tx>
      <c:layout>
        <c:manualLayout>
          <c:xMode val="edge"/>
          <c:yMode val="edge"/>
          <c:x val="0.33908136482939844"/>
          <c:y val="3.55871886120996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712853338422328E-2"/>
          <c:y val="0.11743772241992882"/>
          <c:w val="0.9109220964722986"/>
          <c:h val="0.69750889679715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13901823870862E-2"/>
                  <c:y val="2.5242058265848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0-4D0C-A379-C423BEE6D1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GRAFCARAC!$O$2:$O$14</c:f>
              <c:strCache>
                <c:ptCount val="13"/>
                <c:pt idx="0">
                  <c:v>Ninguno</c:v>
                </c:pt>
                <c:pt idx="1">
                  <c:v>Hasta $100</c:v>
                </c:pt>
                <c:pt idx="2">
                  <c:v>$101 a $300</c:v>
                </c:pt>
                <c:pt idx="3">
                  <c:v>$301 a $500</c:v>
                </c:pt>
                <c:pt idx="4">
                  <c:v>$501 a $1,000</c:v>
                </c:pt>
                <c:pt idx="5">
                  <c:v>$1,001 a $3,000</c:v>
                </c:pt>
                <c:pt idx="6">
                  <c:v>$3,001 a $5,000</c:v>
                </c:pt>
                <c:pt idx="7">
                  <c:v>$5.001 a $7,000</c:v>
                </c:pt>
                <c:pt idx="8">
                  <c:v>$7,001 a $10,000</c:v>
                </c:pt>
                <c:pt idx="9">
                  <c:v>$10,001 a $13,000</c:v>
                </c:pt>
                <c:pt idx="10">
                  <c:v>$13.001 a $16,000</c:v>
                </c:pt>
                <c:pt idx="11">
                  <c:v>$16,001 a $20,000</c:v>
                </c:pt>
                <c:pt idx="12">
                  <c:v>Más de $20,000</c:v>
                </c:pt>
              </c:strCache>
            </c:strRef>
          </c:cat>
          <c:val>
            <c:numRef>
              <c:f>GRAFCARAC!$P$2:$P$14</c:f>
              <c:numCache>
                <c:formatCode>#,##0;[Red]#,##0\-</c:formatCode>
                <c:ptCount val="13"/>
                <c:pt idx="0">
                  <c:v>222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16</c:v>
                </c:pt>
                <c:pt idx="11">
                  <c:v>16</c:v>
                </c:pt>
                <c:pt idx="1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0-4D0C-A379-C423BEE6D1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4713600"/>
        <c:axId val="104737024"/>
        <c:axId val="0"/>
      </c:bar3DChart>
      <c:catAx>
        <c:axId val="1047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47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737024"/>
        <c:scaling>
          <c:orientation val="minMax"/>
        </c:scaling>
        <c:delete val="0"/>
        <c:axPos val="l"/>
        <c:numFmt formatCode="#,##0;[Red]#,##0\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04713600"/>
        <c:crosses val="autoZero"/>
        <c:crossBetween val="between"/>
        <c:majorUnit val="2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Veterano</a:t>
            </a:r>
          </a:p>
        </c:rich>
      </c:tx>
      <c:layout>
        <c:manualLayout>
          <c:xMode val="edge"/>
          <c:yMode val="edge"/>
          <c:x val="0.4098837209302339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220930232558141"/>
          <c:y val="0.41428643674392568"/>
          <c:w val="0.60755813953488647"/>
          <c:h val="0.296429088359880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8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35-43E4-AA1F-D797A02FCD0A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35-43E4-AA1F-D797A02FCD0A}"/>
              </c:ext>
            </c:extLst>
          </c:dPt>
          <c:dPt>
            <c:idx val="2"/>
            <c:bubble3D val="0"/>
            <c:explosion val="22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35-43E4-AA1F-D797A02FCD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35-43E4-AA1F-D797A02FCD0A}"/>
              </c:ext>
            </c:extLst>
          </c:dPt>
          <c:dLbls>
            <c:dLbl>
              <c:idx val="0"/>
              <c:layout>
                <c:manualLayout>
                  <c:x val="0.15445675395226852"/>
                  <c:y val="-5.10647186853747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35-43E4-AA1F-D797A02FCD0A}"/>
                </c:ext>
              </c:extLst>
            </c:dLbl>
            <c:dLbl>
              <c:idx val="1"/>
              <c:layout>
                <c:manualLayout>
                  <c:x val="-0.31412683879631331"/>
                  <c:y val="-5.38250551257879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5-43E4-AA1F-D797A02FCD0A}"/>
                </c:ext>
              </c:extLst>
            </c:dLbl>
            <c:dLbl>
              <c:idx val="2"/>
              <c:layout>
                <c:manualLayout>
                  <c:x val="0.14239577610938176"/>
                  <c:y val="1.8854893138357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5-43E4-AA1F-D797A02FCD0A}"/>
                </c:ext>
              </c:extLst>
            </c:dLbl>
            <c:dLbl>
              <c:idx val="3"/>
              <c:layout>
                <c:manualLayout>
                  <c:x val="-4.3652566684978356E-2"/>
                  <c:y val="-0.214539621104034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35-43E4-AA1F-D797A02FCD0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GRAFCARAC!$R$3:$R$6</c:f>
              <c:strCache>
                <c:ptCount val="4"/>
                <c:pt idx="0">
                  <c:v>Con Pensión</c:v>
                </c:pt>
                <c:pt idx="1">
                  <c:v>Sin Pensión</c:v>
                </c:pt>
                <c:pt idx="2">
                  <c:v>No</c:v>
                </c:pt>
                <c:pt idx="3">
                  <c:v>No informa</c:v>
                </c:pt>
              </c:strCache>
            </c:strRef>
          </c:cat>
          <c:val>
            <c:numRef>
              <c:f>GRAFCARAC!$S$3:$S$6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400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35-43E4-AA1F-D797A02FC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Seguro Social</a:t>
            </a:r>
          </a:p>
        </c:rich>
      </c:tx>
      <c:layout>
        <c:manualLayout>
          <c:xMode val="edge"/>
          <c:yMode val="edge"/>
          <c:x val="0.35794253906181317"/>
          <c:y val="4.27350427350427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147699392869538"/>
          <c:y val="0.3717964234292524"/>
          <c:w val="0.58613103443755776"/>
          <c:h val="0.4444462992717496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F32-4EA7-80AC-1DCFCDC6A793}"/>
              </c:ext>
            </c:extLst>
          </c:dPt>
          <c:dPt>
            <c:idx val="1"/>
            <c:bubble3D val="0"/>
            <c:explosion val="1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F32-4EA7-80AC-1DCFCDC6A793}"/>
              </c:ext>
            </c:extLst>
          </c:dPt>
          <c:dPt>
            <c:idx val="2"/>
            <c:bubble3D val="0"/>
            <c:explosion val="11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F32-4EA7-80AC-1DCFCDC6A793}"/>
              </c:ext>
            </c:extLst>
          </c:dPt>
          <c:dLbls>
            <c:dLbl>
              <c:idx val="0"/>
              <c:layout>
                <c:manualLayout>
                  <c:x val="0.16109534394328021"/>
                  <c:y val="-1.67899024665812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32-4EA7-80AC-1DCFCDC6A793}"/>
                </c:ext>
              </c:extLst>
            </c:dLbl>
            <c:dLbl>
              <c:idx val="1"/>
              <c:layout>
                <c:manualLayout>
                  <c:x val="-6.3133753657892006E-2"/>
                  <c:y val="-4.8558447481947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32-4EA7-80AC-1DCFCDC6A793}"/>
                </c:ext>
              </c:extLst>
            </c:dLbl>
            <c:dLbl>
              <c:idx val="2"/>
              <c:layout>
                <c:manualLayout>
                  <c:x val="-1.3916007710919423E-2"/>
                  <c:y val="-0.141444408640342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32-4EA7-80AC-1DCFCDC6A7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GRAFCARAC!$R$8:$R$10</c:f>
              <c:strCache>
                <c:ptCount val="3"/>
                <c:pt idx="0">
                  <c:v>Recibe Pensión</c:v>
                </c:pt>
                <c:pt idx="1">
                  <c:v>No</c:v>
                </c:pt>
                <c:pt idx="2">
                  <c:v>No Informa</c:v>
                </c:pt>
              </c:strCache>
            </c:strRef>
          </c:cat>
          <c:val>
            <c:numRef>
              <c:f>GRAFCARAC!$S$8:$S$10</c:f>
              <c:numCache>
                <c:formatCode>#,##0</c:formatCode>
                <c:ptCount val="3"/>
                <c:pt idx="0">
                  <c:v>4</c:v>
                </c:pt>
                <c:pt idx="1">
                  <c:v>8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32-4EA7-80AC-1DCFCDC6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2</xdr:col>
      <xdr:colOff>523875</xdr:colOff>
      <xdr:row>50</xdr:row>
      <xdr:rowOff>152400</xdr:rowOff>
    </xdr:to>
    <xdr:graphicFrame macro="">
      <xdr:nvGraphicFramePr>
        <xdr:cNvPr id="2555" name="Chart 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552451</xdr:colOff>
      <xdr:row>30</xdr:row>
      <xdr:rowOff>0</xdr:rowOff>
    </xdr:from>
    <xdr:to>
      <xdr:col>6</xdr:col>
      <xdr:colOff>676275</xdr:colOff>
      <xdr:row>50</xdr:row>
      <xdr:rowOff>152400</xdr:rowOff>
    </xdr:to>
    <xdr:graphicFrame macro="">
      <xdr:nvGraphicFramePr>
        <xdr:cNvPr id="2556" name="Chart 2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47625</xdr:rowOff>
    </xdr:from>
    <xdr:to>
      <xdr:col>6</xdr:col>
      <xdr:colOff>333375</xdr:colOff>
      <xdr:row>38</xdr:row>
      <xdr:rowOff>247651</xdr:rowOff>
    </xdr:to>
    <xdr:graphicFrame macro="">
      <xdr:nvGraphicFramePr>
        <xdr:cNvPr id="1535" name="Chart 5">
          <a:extLst>
            <a:ext uri="{FF2B5EF4-FFF2-40B4-BE49-F238E27FC236}">
              <a16:creationId xmlns:a16="http://schemas.microsoft.com/office/drawing/2014/main" id="{00000000-0008-0000-0900-0000F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24</xdr:row>
      <xdr:rowOff>47625</xdr:rowOff>
    </xdr:from>
    <xdr:to>
      <xdr:col>12</xdr:col>
      <xdr:colOff>514349</xdr:colOff>
      <xdr:row>38</xdr:row>
      <xdr:rowOff>247650</xdr:rowOff>
    </xdr:to>
    <xdr:graphicFrame macro="">
      <xdr:nvGraphicFramePr>
        <xdr:cNvPr id="1536" name="Chart 6">
          <a:extLst>
            <a:ext uri="{FF2B5EF4-FFF2-40B4-BE49-F238E27FC236}">
              <a16:creationId xmlns:a16="http://schemas.microsoft.com/office/drawing/2014/main" id="{00000000-0008-0000-0900-00000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19050</xdr:rowOff>
    </xdr:from>
    <xdr:to>
      <xdr:col>9</xdr:col>
      <xdr:colOff>380999</xdr:colOff>
      <xdr:row>64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57151</xdr:rowOff>
    </xdr:from>
    <xdr:to>
      <xdr:col>9</xdr:col>
      <xdr:colOff>380999</xdr:colOff>
      <xdr:row>39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101</xdr:row>
      <xdr:rowOff>85725</xdr:rowOff>
    </xdr:from>
    <xdr:to>
      <xdr:col>14</xdr:col>
      <xdr:colOff>438150</xdr:colOff>
      <xdr:row>127</xdr:row>
      <xdr:rowOff>142875</xdr:rowOff>
    </xdr:to>
    <xdr:graphicFrame macro="">
      <xdr:nvGraphicFramePr>
        <xdr:cNvPr id="11773" name="Chart 1">
          <a:extLst>
            <a:ext uri="{FF2B5EF4-FFF2-40B4-BE49-F238E27FC236}">
              <a16:creationId xmlns:a16="http://schemas.microsoft.com/office/drawing/2014/main" id="{00000000-0008-0000-0B00-0000F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200023</xdr:colOff>
      <xdr:row>128</xdr:row>
      <xdr:rowOff>57150</xdr:rowOff>
    </xdr:from>
    <xdr:to>
      <xdr:col>14</xdr:col>
      <xdr:colOff>438149</xdr:colOff>
      <xdr:row>152</xdr:row>
      <xdr:rowOff>133350</xdr:rowOff>
    </xdr:to>
    <xdr:graphicFrame macro="">
      <xdr:nvGraphicFramePr>
        <xdr:cNvPr id="11774" name="Chart 2">
          <a:extLst>
            <a:ext uri="{FF2B5EF4-FFF2-40B4-BE49-F238E27FC236}">
              <a16:creationId xmlns:a16="http://schemas.microsoft.com/office/drawing/2014/main" id="{00000000-0008-0000-0B00-0000F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19050</xdr:rowOff>
    </xdr:from>
    <xdr:to>
      <xdr:col>4</xdr:col>
      <xdr:colOff>133350</xdr:colOff>
      <xdr:row>44</xdr:row>
      <xdr:rowOff>0</xdr:rowOff>
    </xdr:to>
    <xdr:graphicFrame macro="">
      <xdr:nvGraphicFramePr>
        <xdr:cNvPr id="3834" name="Chart 1">
          <a:extLst>
            <a:ext uri="{FF2B5EF4-FFF2-40B4-BE49-F238E27FC236}">
              <a16:creationId xmlns:a16="http://schemas.microsoft.com/office/drawing/2014/main" id="{00000000-0008-0000-0C00-0000FA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19050</xdr:rowOff>
    </xdr:from>
    <xdr:to>
      <xdr:col>5</xdr:col>
      <xdr:colOff>85725</xdr:colOff>
      <xdr:row>44</xdr:row>
      <xdr:rowOff>0</xdr:rowOff>
    </xdr:to>
    <xdr:graphicFrame macro="">
      <xdr:nvGraphicFramePr>
        <xdr:cNvPr id="3835" name="Chart 3">
          <a:extLst>
            <a:ext uri="{FF2B5EF4-FFF2-40B4-BE49-F238E27FC236}">
              <a16:creationId xmlns:a16="http://schemas.microsoft.com/office/drawing/2014/main" id="{00000000-0008-0000-0C00-0000FB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104775</xdr:colOff>
      <xdr:row>26</xdr:row>
      <xdr:rowOff>19050</xdr:rowOff>
    </xdr:from>
    <xdr:to>
      <xdr:col>12</xdr:col>
      <xdr:colOff>409575</xdr:colOff>
      <xdr:row>44</xdr:row>
      <xdr:rowOff>9525</xdr:rowOff>
    </xdr:to>
    <xdr:graphicFrame macro="">
      <xdr:nvGraphicFramePr>
        <xdr:cNvPr id="3836" name="Chart 5">
          <a:extLst>
            <a:ext uri="{FF2B5EF4-FFF2-40B4-BE49-F238E27FC236}">
              <a16:creationId xmlns:a16="http://schemas.microsoft.com/office/drawing/2014/main" id="{00000000-0008-0000-0C00-0000FC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57150</xdr:rowOff>
    </xdr:from>
    <xdr:to>
      <xdr:col>2</xdr:col>
      <xdr:colOff>19050</xdr:colOff>
      <xdr:row>62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50</xdr:row>
      <xdr:rowOff>57150</xdr:rowOff>
    </xdr:from>
    <xdr:to>
      <xdr:col>6</xdr:col>
      <xdr:colOff>742950</xdr:colOff>
      <xdr:row>62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28575</xdr:rowOff>
    </xdr:from>
    <xdr:to>
      <xdr:col>27</xdr:col>
      <xdr:colOff>200025</xdr:colOff>
      <xdr:row>39</xdr:row>
      <xdr:rowOff>19050</xdr:rowOff>
    </xdr:to>
    <xdr:graphicFrame macro="">
      <xdr:nvGraphicFramePr>
        <xdr:cNvPr id="47611" name="Chart 1">
          <a:extLst>
            <a:ext uri="{FF2B5EF4-FFF2-40B4-BE49-F238E27FC236}">
              <a16:creationId xmlns:a16="http://schemas.microsoft.com/office/drawing/2014/main" id="{00000000-0008-0000-0E00-0000FB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142874</xdr:rowOff>
    </xdr:from>
    <xdr:to>
      <xdr:col>27</xdr:col>
      <xdr:colOff>200340</xdr:colOff>
      <xdr:row>57</xdr:row>
      <xdr:rowOff>95249</xdr:rowOff>
    </xdr:to>
    <xdr:graphicFrame macro="">
      <xdr:nvGraphicFramePr>
        <xdr:cNvPr id="47612" name="Chart 2">
          <a:extLst>
            <a:ext uri="{FF2B5EF4-FFF2-40B4-BE49-F238E27FC236}">
              <a16:creationId xmlns:a16="http://schemas.microsoft.com/office/drawing/2014/main" id="{00000000-0008-0000-0E00-0000FC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19050</xdr:rowOff>
    </xdr:from>
    <xdr:to>
      <xdr:col>4</xdr:col>
      <xdr:colOff>133350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19050</xdr:rowOff>
    </xdr:from>
    <xdr:to>
      <xdr:col>5</xdr:col>
      <xdr:colOff>85725</xdr:colOff>
      <xdr:row>44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26</xdr:row>
      <xdr:rowOff>19050</xdr:rowOff>
    </xdr:from>
    <xdr:to>
      <xdr:col>4</xdr:col>
      <xdr:colOff>133350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26</xdr:row>
      <xdr:rowOff>19050</xdr:rowOff>
    </xdr:from>
    <xdr:to>
      <xdr:col>4</xdr:col>
      <xdr:colOff>133350</xdr:colOff>
      <xdr:row>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22</xdr:row>
      <xdr:rowOff>9525</xdr:rowOff>
    </xdr:from>
    <xdr:to>
      <xdr:col>10</xdr:col>
      <xdr:colOff>571499</xdr:colOff>
      <xdr:row>35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133350</xdr:rowOff>
    </xdr:from>
    <xdr:to>
      <xdr:col>10</xdr:col>
      <xdr:colOff>476249</xdr:colOff>
      <xdr:row>53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9525</xdr:rowOff>
    </xdr:from>
    <xdr:to>
      <xdr:col>14</xdr:col>
      <xdr:colOff>428625</xdr:colOff>
      <xdr:row>49</xdr:row>
      <xdr:rowOff>47625</xdr:rowOff>
    </xdr:to>
    <xdr:graphicFrame macro="">
      <xdr:nvGraphicFramePr>
        <xdr:cNvPr id="16647" name="Chart 1">
          <a:extLst>
            <a:ext uri="{FF2B5EF4-FFF2-40B4-BE49-F238E27FC236}">
              <a16:creationId xmlns:a16="http://schemas.microsoft.com/office/drawing/2014/main" id="{00000000-0008-0000-1000-0000074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19050</xdr:rowOff>
    </xdr:from>
    <xdr:to>
      <xdr:col>6</xdr:col>
      <xdr:colOff>704850</xdr:colOff>
      <xdr:row>41</xdr:row>
      <xdr:rowOff>200025</xdr:rowOff>
    </xdr:to>
    <xdr:graphicFrame macro="">
      <xdr:nvGraphicFramePr>
        <xdr:cNvPr id="4352" name="Chart 1">
          <a:extLst>
            <a:ext uri="{FF2B5EF4-FFF2-40B4-BE49-F238E27FC236}">
              <a16:creationId xmlns:a16="http://schemas.microsoft.com/office/drawing/2014/main" id="{00000000-0008-0000-1100-000000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20</xdr:row>
      <xdr:rowOff>19050</xdr:rowOff>
    </xdr:from>
    <xdr:to>
      <xdr:col>17</xdr:col>
      <xdr:colOff>466725</xdr:colOff>
      <xdr:row>35</xdr:row>
      <xdr:rowOff>38100</xdr:rowOff>
    </xdr:to>
    <xdr:graphicFrame macro="">
      <xdr:nvGraphicFramePr>
        <xdr:cNvPr id="9347076" name="Chart 3">
          <a:extLst>
            <a:ext uri="{FF2B5EF4-FFF2-40B4-BE49-F238E27FC236}">
              <a16:creationId xmlns:a16="http://schemas.microsoft.com/office/drawing/2014/main" id="{00000000-0008-0000-0100-000004A08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485775</xdr:colOff>
      <xdr:row>20</xdr:row>
      <xdr:rowOff>9525</xdr:rowOff>
    </xdr:from>
    <xdr:to>
      <xdr:col>21</xdr:col>
      <xdr:colOff>657225</xdr:colOff>
      <xdr:row>35</xdr:row>
      <xdr:rowOff>28575</xdr:rowOff>
    </xdr:to>
    <xdr:graphicFrame macro="">
      <xdr:nvGraphicFramePr>
        <xdr:cNvPr id="9347077" name="Chart 4">
          <a:extLst>
            <a:ext uri="{FF2B5EF4-FFF2-40B4-BE49-F238E27FC236}">
              <a16:creationId xmlns:a16="http://schemas.microsoft.com/office/drawing/2014/main" id="{00000000-0008-0000-0100-000005A08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2</xdr:row>
      <xdr:rowOff>9525</xdr:rowOff>
    </xdr:from>
    <xdr:to>
      <xdr:col>17</xdr:col>
      <xdr:colOff>476250</xdr:colOff>
      <xdr:row>18</xdr:row>
      <xdr:rowOff>0</xdr:rowOff>
    </xdr:to>
    <xdr:graphicFrame macro="">
      <xdr:nvGraphicFramePr>
        <xdr:cNvPr id="9347078" name="Chart 5">
          <a:extLst>
            <a:ext uri="{FF2B5EF4-FFF2-40B4-BE49-F238E27FC236}">
              <a16:creationId xmlns:a16="http://schemas.microsoft.com/office/drawing/2014/main" id="{00000000-0008-0000-0100-000006A08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504825</xdr:colOff>
      <xdr:row>1</xdr:row>
      <xdr:rowOff>161925</xdr:rowOff>
    </xdr:from>
    <xdr:to>
      <xdr:col>21</xdr:col>
      <xdr:colOff>676275</xdr:colOff>
      <xdr:row>17</xdr:row>
      <xdr:rowOff>161925</xdr:rowOff>
    </xdr:to>
    <xdr:graphicFrame macro="">
      <xdr:nvGraphicFramePr>
        <xdr:cNvPr id="9347079" name="Chart 6">
          <a:extLst>
            <a:ext uri="{FF2B5EF4-FFF2-40B4-BE49-F238E27FC236}">
              <a16:creationId xmlns:a16="http://schemas.microsoft.com/office/drawing/2014/main" id="{00000000-0008-0000-0100-000007A08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266700</xdr:colOff>
      <xdr:row>19</xdr:row>
      <xdr:rowOff>0</xdr:rowOff>
    </xdr:to>
    <xdr:graphicFrame macro="">
      <xdr:nvGraphicFramePr>
        <xdr:cNvPr id="7606514" name="Chart 1">
          <a:extLst>
            <a:ext uri="{FF2B5EF4-FFF2-40B4-BE49-F238E27FC236}">
              <a16:creationId xmlns:a16="http://schemas.microsoft.com/office/drawing/2014/main" id="{00000000-0008-0000-0200-0000F210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0</xdr:rowOff>
    </xdr:from>
    <xdr:to>
      <xdr:col>11</xdr:col>
      <xdr:colOff>0</xdr:colOff>
      <xdr:row>19</xdr:row>
      <xdr:rowOff>0</xdr:rowOff>
    </xdr:to>
    <xdr:graphicFrame macro="">
      <xdr:nvGraphicFramePr>
        <xdr:cNvPr id="7606515" name="Chart 2">
          <a:extLst>
            <a:ext uri="{FF2B5EF4-FFF2-40B4-BE49-F238E27FC236}">
              <a16:creationId xmlns:a16="http://schemas.microsoft.com/office/drawing/2014/main" id="{00000000-0008-0000-0200-0000F310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21</xdr:row>
      <xdr:rowOff>0</xdr:rowOff>
    </xdr:from>
    <xdr:to>
      <xdr:col>9</xdr:col>
      <xdr:colOff>0</xdr:colOff>
      <xdr:row>36</xdr:row>
      <xdr:rowOff>123825</xdr:rowOff>
    </xdr:to>
    <xdr:graphicFrame macro="">
      <xdr:nvGraphicFramePr>
        <xdr:cNvPr id="7606516" name="Chart 3">
          <a:extLst>
            <a:ext uri="{FF2B5EF4-FFF2-40B4-BE49-F238E27FC236}">
              <a16:creationId xmlns:a16="http://schemas.microsoft.com/office/drawing/2014/main" id="{00000000-0008-0000-0200-0000F410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238125</xdr:colOff>
      <xdr:row>54</xdr:row>
      <xdr:rowOff>133350</xdr:rowOff>
    </xdr:to>
    <xdr:graphicFrame macro="">
      <xdr:nvGraphicFramePr>
        <xdr:cNvPr id="7606517" name="Chart 4">
          <a:extLst>
            <a:ext uri="{FF2B5EF4-FFF2-40B4-BE49-F238E27FC236}">
              <a16:creationId xmlns:a16="http://schemas.microsoft.com/office/drawing/2014/main" id="{00000000-0008-0000-0200-0000F510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342900</xdr:colOff>
      <xdr:row>38</xdr:row>
      <xdr:rowOff>9525</xdr:rowOff>
    </xdr:from>
    <xdr:to>
      <xdr:col>10</xdr:col>
      <xdr:colOff>590550</xdr:colOff>
      <xdr:row>54</xdr:row>
      <xdr:rowOff>123825</xdr:rowOff>
    </xdr:to>
    <xdr:graphicFrame macro="">
      <xdr:nvGraphicFramePr>
        <xdr:cNvPr id="7606518" name="Chart 5">
          <a:extLst>
            <a:ext uri="{FF2B5EF4-FFF2-40B4-BE49-F238E27FC236}">
              <a16:creationId xmlns:a16="http://schemas.microsoft.com/office/drawing/2014/main" id="{00000000-0008-0000-0200-0000F610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38100</xdr:rowOff>
    </xdr:from>
    <xdr:to>
      <xdr:col>8</xdr:col>
      <xdr:colOff>447675</xdr:colOff>
      <xdr:row>47</xdr:row>
      <xdr:rowOff>123825</xdr:rowOff>
    </xdr:to>
    <xdr:graphicFrame macro="">
      <xdr:nvGraphicFramePr>
        <xdr:cNvPr id="18686" name="Chart 1">
          <a:extLst>
            <a:ext uri="{FF2B5EF4-FFF2-40B4-BE49-F238E27FC236}">
              <a16:creationId xmlns:a16="http://schemas.microsoft.com/office/drawing/2014/main" id="{00000000-0008-0000-0300-0000FE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152401</xdr:rowOff>
    </xdr:from>
    <xdr:to>
      <xdr:col>15</xdr:col>
      <xdr:colOff>9525</xdr:colOff>
      <xdr:row>49</xdr:row>
      <xdr:rowOff>142876</xdr:rowOff>
    </xdr:to>
    <xdr:graphicFrame macro="">
      <xdr:nvGraphicFramePr>
        <xdr:cNvPr id="15875" name="Chart 2">
          <a:extLst>
            <a:ext uri="{FF2B5EF4-FFF2-40B4-BE49-F238E27FC236}">
              <a16:creationId xmlns:a16="http://schemas.microsoft.com/office/drawing/2014/main" id="{00000000-0008-0000-0400-0000033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0</xdr:rowOff>
    </xdr:from>
    <xdr:to>
      <xdr:col>2</xdr:col>
      <xdr:colOff>342901</xdr:colOff>
      <xdr:row>44</xdr:row>
      <xdr:rowOff>0</xdr:rowOff>
    </xdr:to>
    <xdr:graphicFrame macro="">
      <xdr:nvGraphicFramePr>
        <xdr:cNvPr id="14848" name="Chart 1">
          <a:extLst>
            <a:ext uri="{FF2B5EF4-FFF2-40B4-BE49-F238E27FC236}">
              <a16:creationId xmlns:a16="http://schemas.microsoft.com/office/drawing/2014/main" id="{00000000-0008-0000-0500-0000003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381000</xdr:colOff>
      <xdr:row>24</xdr:row>
      <xdr:rowOff>9525</xdr:rowOff>
    </xdr:from>
    <xdr:to>
      <xdr:col>9</xdr:col>
      <xdr:colOff>466724</xdr:colOff>
      <xdr:row>44</xdr:row>
      <xdr:rowOff>0</xdr:rowOff>
    </xdr:to>
    <xdr:graphicFrame macro="">
      <xdr:nvGraphicFramePr>
        <xdr:cNvPr id="14849" name="Chart 4">
          <a:extLst>
            <a:ext uri="{FF2B5EF4-FFF2-40B4-BE49-F238E27FC236}">
              <a16:creationId xmlns:a16="http://schemas.microsoft.com/office/drawing/2014/main" id="{00000000-0008-0000-0500-0000013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161924</xdr:rowOff>
    </xdr:from>
    <xdr:to>
      <xdr:col>14</xdr:col>
      <xdr:colOff>400050</xdr:colOff>
      <xdr:row>129</xdr:row>
      <xdr:rowOff>95249</xdr:rowOff>
    </xdr:to>
    <xdr:graphicFrame macro="">
      <xdr:nvGraphicFramePr>
        <xdr:cNvPr id="10749" name="Chart 1">
          <a:extLst>
            <a:ext uri="{FF2B5EF4-FFF2-40B4-BE49-F238E27FC236}">
              <a16:creationId xmlns:a16="http://schemas.microsoft.com/office/drawing/2014/main" id="{00000000-0008-0000-0600-0000F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130</xdr:row>
      <xdr:rowOff>19050</xdr:rowOff>
    </xdr:from>
    <xdr:to>
      <xdr:col>14</xdr:col>
      <xdr:colOff>400050</xdr:colOff>
      <xdr:row>156</xdr:row>
      <xdr:rowOff>76200</xdr:rowOff>
    </xdr:to>
    <xdr:graphicFrame macro="">
      <xdr:nvGraphicFramePr>
        <xdr:cNvPr id="10750" name="Chart 2">
          <a:extLst>
            <a:ext uri="{FF2B5EF4-FFF2-40B4-BE49-F238E27FC236}">
              <a16:creationId xmlns:a16="http://schemas.microsoft.com/office/drawing/2014/main" id="{00000000-0008-0000-0600-0000F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95250</xdr:colOff>
      <xdr:row>34</xdr:row>
      <xdr:rowOff>38100</xdr:rowOff>
    </xdr:to>
    <xdr:graphicFrame macro="">
      <xdr:nvGraphicFramePr>
        <xdr:cNvPr id="12798" name="Chart 1">
          <a:extLst>
            <a:ext uri="{FF2B5EF4-FFF2-40B4-BE49-F238E27FC236}">
              <a16:creationId xmlns:a16="http://schemas.microsoft.com/office/drawing/2014/main" id="{00000000-0008-0000-0700-0000FE3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13</xdr:row>
      <xdr:rowOff>0</xdr:rowOff>
    </xdr:from>
    <xdr:to>
      <xdr:col>6</xdr:col>
      <xdr:colOff>790574</xdr:colOff>
      <xdr:row>34</xdr:row>
      <xdr:rowOff>38100</xdr:rowOff>
    </xdr:to>
    <xdr:graphicFrame macro="">
      <xdr:nvGraphicFramePr>
        <xdr:cNvPr id="12799" name="Chart 5">
          <a:extLst>
            <a:ext uri="{FF2B5EF4-FFF2-40B4-BE49-F238E27FC236}">
              <a16:creationId xmlns:a16="http://schemas.microsoft.com/office/drawing/2014/main" id="{00000000-0008-0000-0700-0000FF3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57150</xdr:rowOff>
    </xdr:from>
    <xdr:to>
      <xdr:col>2</xdr:col>
      <xdr:colOff>476250</xdr:colOff>
      <xdr:row>34</xdr:row>
      <xdr:rowOff>47625</xdr:rowOff>
    </xdr:to>
    <xdr:graphicFrame macro="">
      <xdr:nvGraphicFramePr>
        <xdr:cNvPr id="8702" name="Chart 1">
          <a:extLst>
            <a:ext uri="{FF2B5EF4-FFF2-40B4-BE49-F238E27FC236}">
              <a16:creationId xmlns:a16="http://schemas.microsoft.com/office/drawing/2014/main" id="{00000000-0008-0000-0800-0000FE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571500</xdr:colOff>
      <xdr:row>13</xdr:row>
      <xdr:rowOff>57150</xdr:rowOff>
    </xdr:from>
    <xdr:to>
      <xdr:col>6</xdr:col>
      <xdr:colOff>666750</xdr:colOff>
      <xdr:row>34</xdr:row>
      <xdr:rowOff>57150</xdr:rowOff>
    </xdr:to>
    <xdr:graphicFrame macro="">
      <xdr:nvGraphicFramePr>
        <xdr:cNvPr id="8703" name="Chart 3">
          <a:extLst>
            <a:ext uri="{FF2B5EF4-FFF2-40B4-BE49-F238E27FC236}">
              <a16:creationId xmlns:a16="http://schemas.microsoft.com/office/drawing/2014/main" id="{00000000-0008-0000-0800-0000FF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FIEL%20PARA%20SANTIAGO03\PERFIL%20AL%2030%20DE%20JUNIO%202003\NUEVOFORMATO03\TIPOMAX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RESULTADOS%20POBLACION%20CORRECCIONAL%20JOVEN%20ADULTAL-JUN-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RESULTADOS%20CARACTERISTICAS%20POBLACION%20TOTAL-FEMENINA1-%20OCT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POT992"/>
    </sheetNames>
    <sheetDataSet>
      <sheetData sheetId="0">
        <row r="10">
          <cell r="O10" t="str">
            <v>SIN ANTECEDENTES.</v>
          </cell>
          <cell r="P10" t="str">
            <v>CON ANTECEDENTES.</v>
          </cell>
        </row>
        <row r="11">
          <cell r="N11" t="str">
            <v xml:space="preserve"> 3 MESES A 6 MESES</v>
          </cell>
          <cell r="O11">
            <v>48</v>
          </cell>
          <cell r="P11">
            <v>61</v>
          </cell>
        </row>
        <row r="12">
          <cell r="N12" t="str">
            <v xml:space="preserve"> MENOS DE 3 MESES</v>
          </cell>
          <cell r="O12">
            <v>34</v>
          </cell>
          <cell r="P12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ATOS"/>
      <sheetName val="TABLA 1"/>
      <sheetName val="TABLA 2"/>
      <sheetName val="GRAFCARAC"/>
      <sheetName val="TABLA 3"/>
      <sheetName val="TABLA 4"/>
      <sheetName val="TABLA 5"/>
      <sheetName val="TABLA 6"/>
      <sheetName val="TABLA 7"/>
      <sheetName val="TABLA 8"/>
      <sheetName val="TABLA 9"/>
      <sheetName val="TABLA 10"/>
      <sheetName val="TABLA 11"/>
      <sheetName val="TABLA 12"/>
      <sheetName val="TABLA 13"/>
      <sheetName val="TABLA 14"/>
      <sheetName val="TABLA 9A-NO"/>
      <sheetName val="TABLA 13-NO"/>
      <sheetName val="TABLA 14-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M27" t="str">
            <v xml:space="preserve"> 6 MESES 1 DIA A 1 AÑOS</v>
          </cell>
          <cell r="N27">
            <v>1</v>
          </cell>
        </row>
        <row r="28">
          <cell r="M28" t="str">
            <v xml:space="preserve"> 1AÑO 1 DIA A 3 AÑOS</v>
          </cell>
          <cell r="N28">
            <v>12</v>
          </cell>
          <cell r="O28">
            <v>11</v>
          </cell>
          <cell r="P28">
            <v>2</v>
          </cell>
        </row>
        <row r="29">
          <cell r="M29" t="str">
            <v xml:space="preserve"> 3 AÑOS 1 DIA A 5 AÑOS</v>
          </cell>
          <cell r="N29">
            <v>5</v>
          </cell>
          <cell r="O29">
            <v>8</v>
          </cell>
          <cell r="P29">
            <v>7</v>
          </cell>
        </row>
        <row r="30">
          <cell r="M30" t="str">
            <v xml:space="preserve"> 5 AÑOS 1 DIA A 10 AÑOS</v>
          </cell>
          <cell r="N30">
            <v>1</v>
          </cell>
          <cell r="O30">
            <v>19</v>
          </cell>
          <cell r="P30">
            <v>8</v>
          </cell>
        </row>
        <row r="31">
          <cell r="M31" t="str">
            <v>10 AÑOS 1 DIA A 15 AÑOS</v>
          </cell>
          <cell r="O31">
            <v>4</v>
          </cell>
          <cell r="P31">
            <v>4</v>
          </cell>
        </row>
        <row r="32">
          <cell r="M32" t="str">
            <v>15 AÑOS 1 DIA A 20 AÑOS</v>
          </cell>
          <cell r="P32">
            <v>4</v>
          </cell>
        </row>
        <row r="33">
          <cell r="M33" t="str">
            <v>20 AÑOS 1 DIA A 25 AÑOS</v>
          </cell>
          <cell r="P33">
            <v>4</v>
          </cell>
        </row>
        <row r="34">
          <cell r="M34" t="str">
            <v>25 AÑOS 1 DIA A 30 AÑOS</v>
          </cell>
          <cell r="O34">
            <v>1</v>
          </cell>
        </row>
        <row r="35">
          <cell r="M35" t="str">
            <v>MAS DE 30 AÑOS</v>
          </cell>
          <cell r="P35">
            <v>8</v>
          </cell>
        </row>
        <row r="36">
          <cell r="M36" t="str">
            <v>99 AÑOS</v>
          </cell>
          <cell r="O36">
            <v>2</v>
          </cell>
          <cell r="P36">
            <v>10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ATOS"/>
      <sheetName val="TABLA 1"/>
      <sheetName val="TABLA 2"/>
      <sheetName val="GRAFCARAC"/>
      <sheetName val="TABLA 3"/>
      <sheetName val="TABLA 4"/>
      <sheetName val="TABLA 5"/>
      <sheetName val="TABLA 6"/>
      <sheetName val="TABLA 7"/>
      <sheetName val="TABLA 8"/>
      <sheetName val="TABLA 9"/>
      <sheetName val="TABLA 10"/>
      <sheetName val="TABLA 11"/>
      <sheetName val="TABLA 12"/>
      <sheetName val="TABLA 13"/>
      <sheetName val="TABLA 14"/>
      <sheetName val="TABLA 13a"/>
      <sheetName val="TABLA 14-N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D6" t="str">
            <v>MINIMA</v>
          </cell>
          <cell r="F6" t="str">
            <v>MEDIANA</v>
          </cell>
          <cell r="H6" t="str">
            <v>MAXIMA</v>
          </cell>
        </row>
        <row r="7">
          <cell r="D7">
            <v>49</v>
          </cell>
          <cell r="F7">
            <v>48</v>
          </cell>
          <cell r="H7">
            <v>52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workbookViewId="0">
      <selection activeCell="H21" sqref="H21"/>
    </sheetView>
  </sheetViews>
  <sheetFormatPr defaultRowHeight="12.75"/>
  <cols>
    <col min="1" max="1" width="23" style="148" customWidth="1"/>
    <col min="2" max="7" width="10.28515625" style="174" customWidth="1"/>
  </cols>
  <sheetData>
    <row r="1" spans="1:14">
      <c r="A1" s="149" t="s">
        <v>0</v>
      </c>
      <c r="B1" s="736"/>
      <c r="C1" s="736"/>
      <c r="D1" s="736"/>
      <c r="E1" s="736"/>
      <c r="F1" s="736"/>
      <c r="G1" s="736"/>
    </row>
    <row r="2" spans="1:14">
      <c r="A2" s="149" t="s">
        <v>1</v>
      </c>
      <c r="B2" s="736"/>
      <c r="C2" s="736"/>
      <c r="D2" s="736"/>
      <c r="E2" s="736"/>
      <c r="F2" s="736"/>
      <c r="G2" s="736"/>
    </row>
    <row r="3" spans="1:14">
      <c r="A3" s="149" t="s">
        <v>2</v>
      </c>
      <c r="B3" s="736"/>
      <c r="C3" s="736"/>
      <c r="D3" s="736"/>
      <c r="E3" s="736"/>
      <c r="F3" s="736"/>
      <c r="G3" s="736"/>
    </row>
    <row r="4" spans="1:14" ht="17.25" customHeight="1" thickBot="1">
      <c r="A4" s="333"/>
    </row>
    <row r="5" spans="1:14" ht="13.5" customHeight="1" thickBot="1">
      <c r="A5" s="176" t="s">
        <v>3</v>
      </c>
      <c r="B5" s="737"/>
      <c r="C5" s="738"/>
      <c r="D5" s="739"/>
      <c r="E5" s="533"/>
      <c r="F5" s="739"/>
      <c r="G5" s="533"/>
    </row>
    <row r="6" spans="1:14" ht="13.5" customHeight="1" thickBot="1">
      <c r="A6" s="977" t="s">
        <v>4</v>
      </c>
      <c r="B6" s="603" t="s">
        <v>3</v>
      </c>
      <c r="C6" s="740" t="s">
        <v>5</v>
      </c>
      <c r="D6" s="603" t="s">
        <v>6</v>
      </c>
      <c r="E6" s="740" t="s">
        <v>5</v>
      </c>
      <c r="F6" s="966" t="s">
        <v>7</v>
      </c>
      <c r="G6" s="970" t="s">
        <v>5</v>
      </c>
    </row>
    <row r="7" spans="1:14" ht="13.5" customHeight="1" thickTop="1" thickBot="1">
      <c r="A7" s="883" t="s">
        <v>3</v>
      </c>
      <c r="B7" s="742">
        <f>SUM(B8,B13,B19:B28,B29)</f>
        <v>407</v>
      </c>
      <c r="C7" s="741">
        <f>SUM(C8,C13,C19:C28)</f>
        <v>99.999999999999986</v>
      </c>
      <c r="D7" s="742">
        <f>SUM(D8,D13,D19:D28,D29)</f>
        <v>406</v>
      </c>
      <c r="E7" s="741">
        <f>SUM(E8,E13,E19:E28)</f>
        <v>100</v>
      </c>
      <c r="F7" s="967">
        <f>SUM(F8,F13,F19:F28,F29)</f>
        <v>1</v>
      </c>
      <c r="G7" s="1091">
        <f>SUM(G8,G13,G19:G28)</f>
        <v>100</v>
      </c>
      <c r="H7" s="10"/>
      <c r="K7" s="602"/>
      <c r="L7" s="115"/>
      <c r="M7" s="115"/>
      <c r="N7" s="115"/>
    </row>
    <row r="8" spans="1:14" ht="13.5" customHeight="1" thickTop="1" thickBot="1">
      <c r="A8" s="883" t="s">
        <v>8</v>
      </c>
      <c r="B8" s="846">
        <f>SUM(B9:B12)</f>
        <v>0</v>
      </c>
      <c r="C8" s="832">
        <f>SUM(B8/B$7)*100</f>
        <v>0</v>
      </c>
      <c r="D8" s="824">
        <f>SUM(D9:D12)</f>
        <v>0</v>
      </c>
      <c r="E8" s="852">
        <f>SUM(D8/D$7)*100</f>
        <v>0</v>
      </c>
      <c r="F8" s="968">
        <f>SUM(F9:F12)</f>
        <v>0</v>
      </c>
      <c r="G8" s="971">
        <f>SUM(F8/F$7)*100</f>
        <v>0</v>
      </c>
      <c r="H8" s="10"/>
      <c r="M8" s="115"/>
      <c r="N8" s="115"/>
    </row>
    <row r="9" spans="1:14" ht="13.5" customHeight="1" thickTop="1">
      <c r="A9" s="884">
        <v>16</v>
      </c>
      <c r="B9" s="885">
        <f>SUM(D9,F9)</f>
        <v>0</v>
      </c>
      <c r="C9" s="833">
        <f>SUM(B9/B$7)*100</f>
        <v>0</v>
      </c>
      <c r="D9" s="834"/>
      <c r="E9" s="839">
        <v>0</v>
      </c>
      <c r="F9" s="969"/>
      <c r="G9" s="972">
        <v>0</v>
      </c>
      <c r="H9" s="10"/>
      <c r="M9" s="115"/>
      <c r="N9" s="115"/>
    </row>
    <row r="10" spans="1:14" ht="13.5" customHeight="1">
      <c r="A10" s="884">
        <v>17</v>
      </c>
      <c r="B10" s="885">
        <f t="shared" ref="B10:B28" si="0">SUM(D10,F10)</f>
        <v>0</v>
      </c>
      <c r="C10" s="836">
        <f>SUM(B10/B$7)*100</f>
        <v>0</v>
      </c>
      <c r="D10" s="834"/>
      <c r="E10" s="839">
        <v>0</v>
      </c>
      <c r="F10" s="969"/>
      <c r="G10" s="972">
        <v>0</v>
      </c>
      <c r="H10" s="10"/>
      <c r="M10" s="115"/>
      <c r="N10" s="115"/>
    </row>
    <row r="11" spans="1:14" ht="13.5" customHeight="1">
      <c r="A11" s="884">
        <v>18</v>
      </c>
      <c r="B11" s="885">
        <f t="shared" si="0"/>
        <v>0</v>
      </c>
      <c r="C11" s="836">
        <f>SUM(B11/B$7)*100</f>
        <v>0</v>
      </c>
      <c r="D11" s="834"/>
      <c r="E11" s="841">
        <f>SUM(D11/D$7)*100</f>
        <v>0</v>
      </c>
      <c r="F11" s="969"/>
      <c r="G11" s="973">
        <f>SUM(F11/F$7)*100</f>
        <v>0</v>
      </c>
      <c r="H11" s="10"/>
      <c r="M11" s="115"/>
      <c r="N11" s="115"/>
    </row>
    <row r="12" spans="1:14" ht="13.5" customHeight="1" thickBot="1">
      <c r="A12" s="884">
        <v>19</v>
      </c>
      <c r="B12" s="885">
        <f t="shared" si="0"/>
        <v>0</v>
      </c>
      <c r="C12" s="836">
        <f>SUM(B12/B$7)*100</f>
        <v>0</v>
      </c>
      <c r="D12" s="834"/>
      <c r="E12" s="853">
        <f>SUM(D12/D$7)*100</f>
        <v>0</v>
      </c>
      <c r="F12" s="969"/>
      <c r="G12" s="974">
        <f>SUM(F12/F$7)*100</f>
        <v>0</v>
      </c>
      <c r="H12" s="10"/>
      <c r="M12" s="115"/>
      <c r="N12" s="115"/>
    </row>
    <row r="13" spans="1:14" ht="13.5" customHeight="1" thickTop="1" thickBot="1">
      <c r="A13" s="883" t="s">
        <v>9</v>
      </c>
      <c r="B13" s="846">
        <f>SUM(B14:B18)</f>
        <v>46</v>
      </c>
      <c r="C13" s="832">
        <f>SUM(B13/B7)*100</f>
        <v>11.302211302211303</v>
      </c>
      <c r="D13" s="824">
        <f>SUM(D14:D18)</f>
        <v>45</v>
      </c>
      <c r="E13" s="854">
        <f>SUM(D13/D$7)*100</f>
        <v>11.083743842364532</v>
      </c>
      <c r="F13" s="846">
        <f>SUM(F14:F18)</f>
        <v>1</v>
      </c>
      <c r="G13" s="838">
        <f>SUM(F13/F$7)*100</f>
        <v>100</v>
      </c>
      <c r="H13" s="10"/>
      <c r="M13" s="115"/>
      <c r="N13" s="115"/>
    </row>
    <row r="14" spans="1:14" ht="13.5" customHeight="1" thickTop="1">
      <c r="A14" s="884">
        <v>20</v>
      </c>
      <c r="B14" s="885">
        <f t="shared" si="0"/>
        <v>2</v>
      </c>
      <c r="C14" s="855">
        <f t="shared" ref="C14:C29" si="1">SUM(B14/B$7)*100</f>
        <v>0.49140049140049141</v>
      </c>
      <c r="D14" s="503">
        <v>2</v>
      </c>
      <c r="E14" s="855">
        <f t="shared" ref="E14:E28" si="2">SUM(D14/D$7)*100</f>
        <v>0.49261083743842365</v>
      </c>
      <c r="F14" s="847"/>
      <c r="G14" s="835">
        <f t="shared" ref="G14:G28" si="3">SUM(F14/F$7)*100</f>
        <v>0</v>
      </c>
      <c r="H14" s="10"/>
      <c r="I14" s="116">
        <v>20</v>
      </c>
      <c r="J14" s="115">
        <v>2</v>
      </c>
      <c r="K14" s="115"/>
      <c r="L14" s="115">
        <v>2</v>
      </c>
      <c r="M14" s="115"/>
      <c r="N14" s="115"/>
    </row>
    <row r="15" spans="1:14" ht="13.5" customHeight="1">
      <c r="A15" s="884">
        <v>21</v>
      </c>
      <c r="B15" s="885">
        <f t="shared" si="0"/>
        <v>8</v>
      </c>
      <c r="C15" s="841">
        <f t="shared" si="1"/>
        <v>1.9656019656019657</v>
      </c>
      <c r="D15" s="504">
        <v>7</v>
      </c>
      <c r="E15" s="841">
        <f t="shared" si="2"/>
        <v>1.7241379310344827</v>
      </c>
      <c r="F15" s="848">
        <v>1</v>
      </c>
      <c r="G15" s="837">
        <f t="shared" si="3"/>
        <v>100</v>
      </c>
      <c r="H15" s="10"/>
      <c r="I15" s="116">
        <v>21</v>
      </c>
      <c r="J15" s="115">
        <v>7</v>
      </c>
      <c r="K15" s="115">
        <v>1</v>
      </c>
      <c r="L15" s="115">
        <v>8</v>
      </c>
      <c r="M15" s="115"/>
      <c r="N15" s="115"/>
    </row>
    <row r="16" spans="1:14" ht="13.5" customHeight="1">
      <c r="A16" s="884">
        <v>22</v>
      </c>
      <c r="B16" s="885">
        <f t="shared" si="0"/>
        <v>7</v>
      </c>
      <c r="C16" s="841">
        <f t="shared" si="1"/>
        <v>1.7199017199017199</v>
      </c>
      <c r="D16" s="504">
        <v>7</v>
      </c>
      <c r="E16" s="841">
        <f t="shared" si="2"/>
        <v>1.7241379310344827</v>
      </c>
      <c r="F16" s="848"/>
      <c r="G16" s="837">
        <f t="shared" si="3"/>
        <v>0</v>
      </c>
      <c r="H16" s="10"/>
      <c r="I16" s="116">
        <v>22</v>
      </c>
      <c r="J16" s="115">
        <v>7</v>
      </c>
      <c r="K16" s="115"/>
      <c r="L16" s="115">
        <v>7</v>
      </c>
      <c r="M16" s="115"/>
      <c r="N16" s="115"/>
    </row>
    <row r="17" spans="1:14" ht="13.5" customHeight="1">
      <c r="A17" s="884">
        <v>23</v>
      </c>
      <c r="B17" s="885">
        <f t="shared" si="0"/>
        <v>6</v>
      </c>
      <c r="C17" s="841">
        <f t="shared" si="1"/>
        <v>1.4742014742014742</v>
      </c>
      <c r="D17" s="504">
        <v>6</v>
      </c>
      <c r="E17" s="841">
        <f t="shared" si="2"/>
        <v>1.4778325123152709</v>
      </c>
      <c r="F17" s="848"/>
      <c r="G17" s="837">
        <f t="shared" si="3"/>
        <v>0</v>
      </c>
      <c r="H17" s="10"/>
      <c r="I17" s="116">
        <v>23</v>
      </c>
      <c r="J17" s="115">
        <v>5</v>
      </c>
      <c r="K17" s="115"/>
      <c r="L17" s="115">
        <v>5</v>
      </c>
      <c r="M17" s="115"/>
      <c r="N17" s="115"/>
    </row>
    <row r="18" spans="1:14" ht="13.5" customHeight="1">
      <c r="A18" s="888">
        <v>24</v>
      </c>
      <c r="B18" s="885">
        <f t="shared" si="0"/>
        <v>23</v>
      </c>
      <c r="C18" s="841">
        <f t="shared" si="1"/>
        <v>5.6511056511056514</v>
      </c>
      <c r="D18" s="504">
        <v>23</v>
      </c>
      <c r="E18" s="841">
        <f t="shared" si="2"/>
        <v>5.6650246305418719</v>
      </c>
      <c r="F18" s="848"/>
      <c r="G18" s="837">
        <f t="shared" si="3"/>
        <v>0</v>
      </c>
      <c r="H18" s="10"/>
      <c r="I18" s="116">
        <v>24</v>
      </c>
      <c r="J18" s="115">
        <v>23</v>
      </c>
      <c r="K18" s="115"/>
      <c r="L18" s="115">
        <v>23</v>
      </c>
      <c r="M18" s="115"/>
      <c r="N18" s="115"/>
    </row>
    <row r="19" spans="1:14" ht="13.5" customHeight="1">
      <c r="A19" s="884" t="s">
        <v>10</v>
      </c>
      <c r="B19" s="885">
        <f t="shared" si="0"/>
        <v>83</v>
      </c>
      <c r="C19" s="841">
        <f t="shared" si="1"/>
        <v>20.393120393120391</v>
      </c>
      <c r="D19" s="840">
        <v>83</v>
      </c>
      <c r="E19" s="841">
        <f t="shared" si="2"/>
        <v>20.44334975369458</v>
      </c>
      <c r="F19" s="848"/>
      <c r="G19" s="837">
        <f t="shared" si="3"/>
        <v>0</v>
      </c>
      <c r="H19" s="10"/>
      <c r="I19" s="116">
        <v>25</v>
      </c>
      <c r="J19" s="115">
        <v>23</v>
      </c>
      <c r="K19" s="115"/>
      <c r="L19" s="115">
        <v>23</v>
      </c>
      <c r="M19" s="115"/>
      <c r="N19" s="115"/>
    </row>
    <row r="20" spans="1:14" ht="13.5" customHeight="1">
      <c r="A20" s="890" t="s">
        <v>11</v>
      </c>
      <c r="B20" s="885">
        <f t="shared" si="0"/>
        <v>90</v>
      </c>
      <c r="C20" s="839">
        <f t="shared" si="1"/>
        <v>22.113022113022112</v>
      </c>
      <c r="D20" s="840">
        <v>90</v>
      </c>
      <c r="E20" s="841">
        <f t="shared" si="2"/>
        <v>22.167487684729064</v>
      </c>
      <c r="F20" s="848"/>
      <c r="G20" s="837">
        <f t="shared" si="3"/>
        <v>0</v>
      </c>
      <c r="H20" s="10">
        <f>SUM(B22:B23)</f>
        <v>80</v>
      </c>
      <c r="I20" s="116">
        <v>26</v>
      </c>
      <c r="J20" s="115">
        <v>20</v>
      </c>
      <c r="K20" s="115"/>
      <c r="L20" s="115">
        <v>20</v>
      </c>
      <c r="M20" s="115"/>
      <c r="N20" s="115"/>
    </row>
    <row r="21" spans="1:14" ht="13.5" customHeight="1">
      <c r="A21" s="884" t="s">
        <v>12</v>
      </c>
      <c r="B21" s="885">
        <f t="shared" si="0"/>
        <v>68</v>
      </c>
      <c r="C21" s="839">
        <f t="shared" si="1"/>
        <v>16.707616707616708</v>
      </c>
      <c r="D21" s="840">
        <v>68</v>
      </c>
      <c r="E21" s="841">
        <f t="shared" si="2"/>
        <v>16.748768472906402</v>
      </c>
      <c r="F21" s="848"/>
      <c r="G21" s="837">
        <f t="shared" si="3"/>
        <v>0</v>
      </c>
      <c r="H21" s="10"/>
      <c r="I21" s="116">
        <v>27</v>
      </c>
      <c r="J21" s="115">
        <v>9</v>
      </c>
      <c r="K21" s="115"/>
      <c r="L21" s="115">
        <v>9</v>
      </c>
      <c r="M21" s="115"/>
      <c r="N21" s="115"/>
    </row>
    <row r="22" spans="1:14" ht="13.5" customHeight="1">
      <c r="A22" s="884" t="s">
        <v>13</v>
      </c>
      <c r="B22" s="885">
        <f t="shared" si="0"/>
        <v>39</v>
      </c>
      <c r="C22" s="839">
        <f t="shared" si="1"/>
        <v>9.5823095823095823</v>
      </c>
      <c r="D22" s="840">
        <v>39</v>
      </c>
      <c r="E22" s="841">
        <f t="shared" si="2"/>
        <v>9.6059113300492598</v>
      </c>
      <c r="F22" s="848"/>
      <c r="G22" s="837">
        <f t="shared" si="3"/>
        <v>0</v>
      </c>
      <c r="H22" s="10"/>
      <c r="I22" s="116">
        <v>28</v>
      </c>
      <c r="J22" s="115">
        <v>13</v>
      </c>
      <c r="K22" s="115"/>
      <c r="L22" s="115">
        <v>13</v>
      </c>
      <c r="M22" s="115"/>
      <c r="N22" s="115"/>
    </row>
    <row r="23" spans="1:14" ht="13.5" customHeight="1">
      <c r="A23" s="884" t="s">
        <v>14</v>
      </c>
      <c r="B23" s="885">
        <f t="shared" si="0"/>
        <v>41</v>
      </c>
      <c r="C23" s="839">
        <f t="shared" si="1"/>
        <v>10.073710073710075</v>
      </c>
      <c r="D23" s="840">
        <f>SUM(J39:J43)</f>
        <v>41</v>
      </c>
      <c r="E23" s="841">
        <f t="shared" si="2"/>
        <v>10.098522167487685</v>
      </c>
      <c r="F23" s="848"/>
      <c r="G23" s="837">
        <f t="shared" si="3"/>
        <v>0</v>
      </c>
      <c r="H23" s="10"/>
      <c r="I23" s="116">
        <v>29</v>
      </c>
      <c r="J23" s="115">
        <v>17</v>
      </c>
      <c r="K23" s="115"/>
      <c r="L23" s="115">
        <v>17</v>
      </c>
      <c r="M23" s="115"/>
      <c r="N23" s="115"/>
    </row>
    <row r="24" spans="1:14" ht="13.5" customHeight="1">
      <c r="A24" s="884" t="s">
        <v>15</v>
      </c>
      <c r="B24" s="885">
        <f t="shared" si="0"/>
        <v>20</v>
      </c>
      <c r="C24" s="839">
        <f t="shared" si="1"/>
        <v>4.9140049140049138</v>
      </c>
      <c r="D24" s="840">
        <f>SUM(J44:J48)</f>
        <v>20</v>
      </c>
      <c r="E24" s="841">
        <f t="shared" si="2"/>
        <v>4.9261083743842367</v>
      </c>
      <c r="F24" s="848"/>
      <c r="G24" s="837">
        <f t="shared" si="3"/>
        <v>0</v>
      </c>
      <c r="H24" s="10"/>
      <c r="I24" s="116">
        <v>30</v>
      </c>
      <c r="J24" s="115">
        <v>18</v>
      </c>
      <c r="K24" s="115"/>
      <c r="L24" s="115">
        <v>18</v>
      </c>
      <c r="M24" s="115"/>
      <c r="N24" s="115"/>
    </row>
    <row r="25" spans="1:14" ht="13.5" customHeight="1">
      <c r="A25" s="884" t="s">
        <v>16</v>
      </c>
      <c r="B25" s="885">
        <f t="shared" si="0"/>
        <v>9</v>
      </c>
      <c r="C25" s="839">
        <f t="shared" si="1"/>
        <v>2.2113022113022112</v>
      </c>
      <c r="D25" s="840">
        <f>SUM(J49:J52)</f>
        <v>9</v>
      </c>
      <c r="E25" s="841">
        <f t="shared" si="2"/>
        <v>2.2167487684729066</v>
      </c>
      <c r="F25" s="848"/>
      <c r="G25" s="837">
        <f t="shared" si="3"/>
        <v>0</v>
      </c>
      <c r="H25" s="10"/>
      <c r="I25" s="116">
        <v>31</v>
      </c>
      <c r="J25" s="115">
        <v>18</v>
      </c>
      <c r="K25" s="115"/>
      <c r="L25" s="115">
        <v>18</v>
      </c>
      <c r="M25" s="115"/>
      <c r="N25" s="115"/>
    </row>
    <row r="26" spans="1:14" ht="13.5" customHeight="1">
      <c r="A26" s="884" t="s">
        <v>17</v>
      </c>
      <c r="B26" s="885">
        <f t="shared" si="0"/>
        <v>7</v>
      </c>
      <c r="C26" s="839">
        <f t="shared" si="1"/>
        <v>1.7199017199017199</v>
      </c>
      <c r="D26" s="840">
        <f>SUM(J53:J56)</f>
        <v>7</v>
      </c>
      <c r="E26" s="841">
        <f t="shared" si="2"/>
        <v>1.7241379310344827</v>
      </c>
      <c r="F26" s="848"/>
      <c r="G26" s="837">
        <f t="shared" si="3"/>
        <v>0</v>
      </c>
      <c r="H26" s="10"/>
      <c r="I26" s="116">
        <v>32</v>
      </c>
      <c r="J26" s="115">
        <v>23</v>
      </c>
      <c r="K26" s="115"/>
      <c r="L26" s="115">
        <v>23</v>
      </c>
      <c r="M26" s="115"/>
      <c r="N26" s="115"/>
    </row>
    <row r="27" spans="1:14" ht="13.5" customHeight="1">
      <c r="A27" s="884" t="s">
        <v>18</v>
      </c>
      <c r="B27" s="885">
        <f t="shared" si="0"/>
        <v>4</v>
      </c>
      <c r="C27" s="839">
        <f t="shared" si="1"/>
        <v>0.98280098280098283</v>
      </c>
      <c r="D27" s="825">
        <f>SUM(J57:J58)</f>
        <v>4</v>
      </c>
      <c r="E27" s="841">
        <f t="shared" si="2"/>
        <v>0.98522167487684731</v>
      </c>
      <c r="F27" s="849"/>
      <c r="G27" s="837">
        <f t="shared" si="3"/>
        <v>0</v>
      </c>
      <c r="H27" s="10">
        <f>SUM(B24:B28)</f>
        <v>40</v>
      </c>
      <c r="I27" s="116">
        <v>33</v>
      </c>
      <c r="J27" s="115">
        <v>15</v>
      </c>
      <c r="K27" s="115"/>
      <c r="L27" s="115">
        <v>15</v>
      </c>
      <c r="M27" s="115"/>
      <c r="N27" s="115"/>
    </row>
    <row r="28" spans="1:14" ht="13.5" customHeight="1" thickBot="1">
      <c r="A28" s="978" t="s">
        <v>19</v>
      </c>
      <c r="B28" s="975">
        <f t="shared" si="0"/>
        <v>0</v>
      </c>
      <c r="C28" s="839">
        <f t="shared" si="1"/>
        <v>0</v>
      </c>
      <c r="D28" s="842"/>
      <c r="E28" s="841">
        <f t="shared" si="2"/>
        <v>0</v>
      </c>
      <c r="F28" s="850"/>
      <c r="G28" s="837">
        <f t="shared" si="3"/>
        <v>0</v>
      </c>
      <c r="H28" s="10"/>
      <c r="I28" s="116">
        <v>34</v>
      </c>
      <c r="J28" s="115">
        <v>15</v>
      </c>
      <c r="K28" s="115"/>
      <c r="L28" s="115">
        <v>15</v>
      </c>
    </row>
    <row r="29" spans="1:14" ht="13.5" customHeight="1" thickTop="1" thickBot="1">
      <c r="A29" s="979" t="s">
        <v>20</v>
      </c>
      <c r="B29" s="976">
        <f>SUM(D29,F29)</f>
        <v>0</v>
      </c>
      <c r="C29" s="843">
        <f t="shared" si="1"/>
        <v>0</v>
      </c>
      <c r="D29" s="844"/>
      <c r="E29" s="843">
        <f>SUM(D29/D$7)*100</f>
        <v>0</v>
      </c>
      <c r="F29" s="851"/>
      <c r="G29" s="845">
        <f>SUM(F29/F$7)*100</f>
        <v>0</v>
      </c>
      <c r="H29" s="10"/>
      <c r="I29" s="116">
        <v>35</v>
      </c>
      <c r="J29" s="115">
        <v>12</v>
      </c>
      <c r="K29" s="115"/>
      <c r="L29" s="115">
        <v>12</v>
      </c>
    </row>
    <row r="30" spans="1:14" ht="13.5" customHeight="1">
      <c r="A30" s="285" t="s">
        <v>21</v>
      </c>
      <c r="B30" s="743"/>
      <c r="C30" s="744"/>
      <c r="D30" s="743"/>
      <c r="E30" s="744"/>
      <c r="F30" s="743"/>
      <c r="G30" s="744"/>
      <c r="H30" s="10"/>
      <c r="I30" s="116">
        <v>36</v>
      </c>
      <c r="J30" s="115">
        <v>23</v>
      </c>
      <c r="K30" s="115"/>
      <c r="L30" s="115">
        <v>23</v>
      </c>
    </row>
    <row r="31" spans="1:14">
      <c r="A31" s="335"/>
      <c r="B31" s="745"/>
      <c r="I31" s="116">
        <v>37</v>
      </c>
      <c r="J31" s="115">
        <v>7</v>
      </c>
      <c r="K31" s="115"/>
      <c r="L31" s="115">
        <v>7</v>
      </c>
    </row>
    <row r="32" spans="1:14">
      <c r="I32" s="116">
        <v>38</v>
      </c>
      <c r="J32" s="115">
        <v>9</v>
      </c>
      <c r="K32" s="115"/>
      <c r="L32" s="115">
        <v>9</v>
      </c>
    </row>
    <row r="33" spans="9:12">
      <c r="I33" s="116">
        <v>39</v>
      </c>
      <c r="J33" s="115">
        <v>15</v>
      </c>
      <c r="K33" s="115"/>
      <c r="L33" s="115">
        <v>15</v>
      </c>
    </row>
    <row r="34" spans="9:12">
      <c r="I34" s="116">
        <v>40</v>
      </c>
      <c r="J34" s="115">
        <v>11</v>
      </c>
      <c r="K34" s="115"/>
      <c r="L34" s="115">
        <v>11</v>
      </c>
    </row>
    <row r="35" spans="9:12">
      <c r="I35" s="116">
        <v>41</v>
      </c>
      <c r="J35" s="115">
        <v>12</v>
      </c>
      <c r="K35" s="115"/>
      <c r="L35" s="115">
        <v>12</v>
      </c>
    </row>
    <row r="36" spans="9:12">
      <c r="I36" s="116">
        <v>42</v>
      </c>
      <c r="J36" s="115">
        <v>7</v>
      </c>
      <c r="K36" s="115"/>
      <c r="L36" s="115">
        <v>7</v>
      </c>
    </row>
    <row r="37" spans="9:12">
      <c r="I37" s="116">
        <v>43</v>
      </c>
      <c r="J37" s="115">
        <v>5</v>
      </c>
      <c r="K37" s="115"/>
      <c r="L37" s="115">
        <v>5</v>
      </c>
    </row>
    <row r="38" spans="9:12">
      <c r="I38" s="116">
        <v>44</v>
      </c>
      <c r="J38" s="115">
        <v>2</v>
      </c>
      <c r="K38" s="115"/>
      <c r="L38" s="115">
        <v>2</v>
      </c>
    </row>
    <row r="39" spans="9:12">
      <c r="I39" s="116">
        <v>45</v>
      </c>
      <c r="J39" s="115">
        <v>12</v>
      </c>
      <c r="K39" s="115"/>
      <c r="L39" s="115">
        <v>12</v>
      </c>
    </row>
    <row r="40" spans="9:12">
      <c r="I40" s="116">
        <v>46</v>
      </c>
      <c r="J40" s="115">
        <v>9</v>
      </c>
      <c r="K40" s="115"/>
      <c r="L40" s="115">
        <v>9</v>
      </c>
    </row>
    <row r="41" spans="9:12">
      <c r="I41" s="116">
        <v>47</v>
      </c>
      <c r="J41" s="115">
        <v>8</v>
      </c>
      <c r="K41" s="115"/>
      <c r="L41" s="115">
        <v>8</v>
      </c>
    </row>
    <row r="42" spans="9:12">
      <c r="I42" s="116">
        <v>48</v>
      </c>
      <c r="J42" s="115">
        <v>6</v>
      </c>
      <c r="K42" s="115"/>
      <c r="L42" s="115">
        <v>6</v>
      </c>
    </row>
    <row r="43" spans="9:12">
      <c r="I43" s="116">
        <v>49</v>
      </c>
      <c r="J43" s="115">
        <v>6</v>
      </c>
      <c r="K43" s="115"/>
      <c r="L43" s="115">
        <v>6</v>
      </c>
    </row>
    <row r="44" spans="9:12">
      <c r="I44" s="116">
        <v>50</v>
      </c>
      <c r="J44" s="115">
        <v>2</v>
      </c>
      <c r="K44" s="115"/>
      <c r="L44" s="115">
        <v>2</v>
      </c>
    </row>
    <row r="45" spans="9:12">
      <c r="I45" s="116">
        <v>51</v>
      </c>
      <c r="J45" s="115">
        <v>9</v>
      </c>
      <c r="K45" s="115"/>
      <c r="L45" s="115">
        <v>9</v>
      </c>
    </row>
    <row r="46" spans="9:12">
      <c r="I46" s="116">
        <v>52</v>
      </c>
      <c r="J46" s="115">
        <v>2</v>
      </c>
      <c r="K46" s="115"/>
      <c r="L46" s="115">
        <v>2</v>
      </c>
    </row>
    <row r="47" spans="9:12">
      <c r="I47" s="116">
        <v>53</v>
      </c>
      <c r="J47" s="115">
        <v>4</v>
      </c>
      <c r="K47" s="115"/>
      <c r="L47" s="115">
        <v>4</v>
      </c>
    </row>
    <row r="48" spans="9:12">
      <c r="I48" s="116">
        <v>54</v>
      </c>
      <c r="J48" s="115">
        <v>3</v>
      </c>
      <c r="K48" s="115"/>
      <c r="L48" s="115">
        <v>3</v>
      </c>
    </row>
    <row r="49" spans="9:12">
      <c r="I49" s="116">
        <v>55</v>
      </c>
      <c r="J49" s="115">
        <v>4</v>
      </c>
      <c r="K49" s="115"/>
      <c r="L49" s="115">
        <v>4</v>
      </c>
    </row>
    <row r="50" spans="9:12">
      <c r="I50" s="116">
        <v>56</v>
      </c>
      <c r="J50" s="115">
        <v>1</v>
      </c>
      <c r="K50" s="115"/>
      <c r="L50" s="115">
        <v>1</v>
      </c>
    </row>
    <row r="51" spans="9:12">
      <c r="I51" s="116">
        <v>58</v>
      </c>
      <c r="J51" s="115">
        <v>2</v>
      </c>
      <c r="K51" s="115"/>
      <c r="L51" s="115">
        <v>2</v>
      </c>
    </row>
    <row r="52" spans="9:12">
      <c r="I52" s="116">
        <v>59</v>
      </c>
      <c r="J52" s="115">
        <v>2</v>
      </c>
      <c r="K52" s="115"/>
      <c r="L52" s="115">
        <v>2</v>
      </c>
    </row>
    <row r="53" spans="9:12">
      <c r="I53" s="116">
        <v>61</v>
      </c>
      <c r="J53" s="115">
        <v>1</v>
      </c>
      <c r="K53" s="115"/>
      <c r="L53" s="115">
        <v>1</v>
      </c>
    </row>
    <row r="54" spans="9:12">
      <c r="I54" s="116">
        <v>62</v>
      </c>
      <c r="J54" s="115">
        <v>2</v>
      </c>
      <c r="K54" s="115"/>
      <c r="L54" s="115">
        <v>2</v>
      </c>
    </row>
    <row r="55" spans="9:12">
      <c r="I55" s="116">
        <v>63</v>
      </c>
      <c r="J55" s="115">
        <v>1</v>
      </c>
      <c r="K55" s="115"/>
      <c r="L55" s="115">
        <v>1</v>
      </c>
    </row>
    <row r="56" spans="9:12">
      <c r="I56" s="116">
        <v>64</v>
      </c>
      <c r="J56" s="115">
        <v>3</v>
      </c>
      <c r="K56" s="115"/>
      <c r="L56" s="115">
        <v>3</v>
      </c>
    </row>
    <row r="57" spans="9:12">
      <c r="I57" s="116">
        <v>65</v>
      </c>
      <c r="J57" s="115">
        <v>3</v>
      </c>
      <c r="K57" s="115"/>
      <c r="L57" s="115">
        <v>3</v>
      </c>
    </row>
    <row r="58" spans="9:12">
      <c r="I58" s="116">
        <v>67</v>
      </c>
      <c r="J58" s="115">
        <v>1</v>
      </c>
      <c r="K58" s="115"/>
      <c r="L58" s="115">
        <v>1</v>
      </c>
    </row>
    <row r="59" spans="9:12">
      <c r="I59" s="116">
        <v>500</v>
      </c>
      <c r="J59" s="115">
        <v>6</v>
      </c>
      <c r="K59" s="115"/>
      <c r="L59" s="115">
        <v>6</v>
      </c>
    </row>
  </sheetData>
  <phoneticPr fontId="4" type="noConversion"/>
  <printOptions horizontalCentered="1"/>
  <pageMargins left="0.75" right="0.75" top="0.48" bottom="0.55000000000000004" header="0.23" footer="0.26"/>
  <pageSetup orientation="portrait" r:id="rId1"/>
  <headerFooter alignWithMargins="0">
    <oddHeader>&amp;C&amp;"-,Bold"&amp;12DEPARTAMENTO DE CORRECCION Y REHABILITACION&amp;RTabla 1</oddHeader>
    <oddFooter>&amp;L&amp;"-,Regular"&amp;8FUENTE: NEGOCIADO DE INSTITUCIONES CORRECCIONALES&amp;R&amp;"-,Regular"&amp;8OFICINA DE DESARROLLO PROGRAMATICO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41"/>
  <sheetViews>
    <sheetView topLeftCell="A4" workbookViewId="0">
      <selection activeCell="B13" sqref="B12:B21"/>
    </sheetView>
  </sheetViews>
  <sheetFormatPr defaultColWidth="10.5703125" defaultRowHeight="15"/>
  <cols>
    <col min="1" max="1" width="7" style="159" bestFit="1" customWidth="1"/>
    <col min="2" max="2" width="6.85546875" style="159" customWidth="1"/>
    <col min="3" max="3" width="8" style="159" customWidth="1"/>
    <col min="4" max="5" width="6.28515625" style="159" customWidth="1"/>
    <col min="6" max="11" width="7.42578125" style="159" customWidth="1"/>
    <col min="12" max="13" width="7.7109375" style="159" customWidth="1"/>
    <col min="16" max="16" width="7.85546875" bestFit="1" customWidth="1"/>
    <col min="17" max="18" width="5" bestFit="1" customWidth="1"/>
    <col min="19" max="21" width="4" bestFit="1" customWidth="1"/>
    <col min="22" max="22" width="5" bestFit="1" customWidth="1"/>
    <col min="23" max="24" width="3" bestFit="1" customWidth="1"/>
    <col min="25" max="26" width="2" bestFit="1" customWidth="1"/>
    <col min="27" max="27" width="3" bestFit="1" customWidth="1"/>
    <col min="28" max="28" width="5" bestFit="1" customWidth="1"/>
  </cols>
  <sheetData>
    <row r="1" spans="1:28" ht="14.25" customHeight="1">
      <c r="A1" s="149" t="s">
        <v>0</v>
      </c>
      <c r="B1" s="155"/>
      <c r="C1" s="155"/>
      <c r="D1" s="155"/>
      <c r="E1" s="155"/>
      <c r="F1" s="175"/>
      <c r="G1" s="175"/>
      <c r="H1" s="175"/>
      <c r="I1" s="175"/>
      <c r="J1" s="175"/>
      <c r="K1" s="175"/>
      <c r="L1" s="175"/>
      <c r="M1" s="156"/>
    </row>
    <row r="2" spans="1:28" ht="14.25" customHeight="1">
      <c r="A2" s="157" t="s">
        <v>460</v>
      </c>
      <c r="B2" s="155"/>
      <c r="C2" s="155"/>
      <c r="D2" s="155"/>
      <c r="E2" s="155"/>
      <c r="F2" s="175"/>
      <c r="G2" s="175"/>
      <c r="H2" s="175"/>
      <c r="I2" s="175"/>
      <c r="J2" s="175"/>
      <c r="K2" s="175"/>
      <c r="L2" s="175"/>
      <c r="M2" s="156"/>
    </row>
    <row r="3" spans="1:28">
      <c r="A3" s="160" t="s">
        <v>2</v>
      </c>
      <c r="B3" s="155"/>
      <c r="C3" s="155"/>
      <c r="D3" s="155"/>
      <c r="E3" s="155"/>
      <c r="F3" s="175"/>
      <c r="G3" s="175"/>
      <c r="H3" s="175"/>
      <c r="I3" s="175"/>
      <c r="J3" s="175"/>
      <c r="K3" s="175"/>
      <c r="L3" s="175"/>
      <c r="M3" s="156"/>
    </row>
    <row r="4" spans="1:28" ht="15.75" thickBot="1"/>
    <row r="5" spans="1:28">
      <c r="A5" s="176"/>
      <c r="B5" s="177"/>
      <c r="C5" s="178"/>
      <c r="D5" s="179"/>
      <c r="E5" s="180"/>
      <c r="F5" s="181" t="s">
        <v>461</v>
      </c>
      <c r="G5" s="181"/>
      <c r="H5" s="181"/>
      <c r="I5" s="181"/>
      <c r="J5" s="181"/>
      <c r="K5" s="182"/>
      <c r="L5" s="183"/>
      <c r="M5" s="183"/>
    </row>
    <row r="6" spans="1:28" ht="29.25" customHeight="1">
      <c r="A6" s="184" t="s">
        <v>462</v>
      </c>
      <c r="B6" s="185" t="s">
        <v>282</v>
      </c>
      <c r="C6" s="186"/>
      <c r="D6" s="185" t="s">
        <v>3</v>
      </c>
      <c r="E6" s="563"/>
      <c r="F6" s="186" t="s">
        <v>463</v>
      </c>
      <c r="G6" s="187"/>
      <c r="H6" s="186" t="s">
        <v>464</v>
      </c>
      <c r="I6" s="187"/>
      <c r="J6" s="186" t="s">
        <v>465</v>
      </c>
      <c r="K6" s="187"/>
      <c r="L6" s="570" t="s">
        <v>30</v>
      </c>
      <c r="M6" s="188"/>
      <c r="N6" s="3"/>
      <c r="R6" s="6"/>
      <c r="S6" s="6"/>
      <c r="T6" s="6"/>
      <c r="U6" s="6"/>
      <c r="V6" s="6"/>
    </row>
    <row r="7" spans="1:28" ht="18" customHeight="1" thickBot="1">
      <c r="A7" s="189"/>
      <c r="B7" s="190" t="s">
        <v>3</v>
      </c>
      <c r="C7" s="576" t="s">
        <v>5</v>
      </c>
      <c r="D7" s="565" t="s">
        <v>38</v>
      </c>
      <c r="E7" s="566" t="s">
        <v>39</v>
      </c>
      <c r="F7" s="565" t="s">
        <v>38</v>
      </c>
      <c r="G7" s="566" t="s">
        <v>39</v>
      </c>
      <c r="H7" s="565" t="s">
        <v>38</v>
      </c>
      <c r="I7" s="566" t="s">
        <v>39</v>
      </c>
      <c r="J7" s="565" t="s">
        <v>38</v>
      </c>
      <c r="K7" s="566" t="s">
        <v>39</v>
      </c>
      <c r="L7" s="565" t="s">
        <v>38</v>
      </c>
      <c r="M7" s="571" t="s">
        <v>39</v>
      </c>
      <c r="N7" s="1098"/>
      <c r="Z7" s="115"/>
      <c r="AA7" s="610"/>
      <c r="AB7" s="115"/>
    </row>
    <row r="8" spans="1:28" ht="18" customHeight="1" thickTop="1" thickBot="1">
      <c r="A8" s="191"/>
      <c r="B8" s="192">
        <f>SUM(B9:B22)</f>
        <v>216</v>
      </c>
      <c r="C8" s="193">
        <f t="shared" ref="C8:M8" si="0">SUM(C9:C22)</f>
        <v>99.999999999999972</v>
      </c>
      <c r="D8" s="564">
        <f t="shared" si="0"/>
        <v>216</v>
      </c>
      <c r="E8" s="567">
        <f t="shared" si="0"/>
        <v>0</v>
      </c>
      <c r="F8" s="564">
        <f t="shared" si="0"/>
        <v>137</v>
      </c>
      <c r="G8" s="567">
        <f t="shared" si="0"/>
        <v>0</v>
      </c>
      <c r="H8" s="564">
        <f t="shared" si="0"/>
        <v>56</v>
      </c>
      <c r="I8" s="567">
        <f t="shared" si="0"/>
        <v>0</v>
      </c>
      <c r="J8" s="564">
        <f t="shared" si="0"/>
        <v>17</v>
      </c>
      <c r="K8" s="567">
        <f t="shared" si="0"/>
        <v>0</v>
      </c>
      <c r="L8" s="564">
        <f t="shared" si="0"/>
        <v>6</v>
      </c>
      <c r="M8" s="572">
        <f t="shared" si="0"/>
        <v>0</v>
      </c>
      <c r="N8" s="8">
        <f>SUM(B9:B11)</f>
        <v>203</v>
      </c>
      <c r="O8" s="1" t="s">
        <v>466</v>
      </c>
      <c r="P8" s="602">
        <v>1</v>
      </c>
      <c r="Q8" s="115"/>
      <c r="R8" s="115">
        <v>99</v>
      </c>
      <c r="S8" s="115">
        <v>43</v>
      </c>
      <c r="T8" s="115">
        <v>2</v>
      </c>
      <c r="U8" s="115"/>
      <c r="V8" s="610">
        <v>144</v>
      </c>
      <c r="W8" s="115"/>
      <c r="X8" s="610"/>
      <c r="Y8" s="115">
        <v>144</v>
      </c>
      <c r="Z8" s="115"/>
      <c r="AA8" s="610"/>
      <c r="AB8" s="115"/>
    </row>
    <row r="9" spans="1:28" ht="18" customHeight="1" thickTop="1">
      <c r="A9" s="194" t="s">
        <v>467</v>
      </c>
      <c r="B9" s="195">
        <f>SUM(D9:E9)</f>
        <v>144</v>
      </c>
      <c r="C9" s="196">
        <f t="shared" ref="C9:C22" si="1">B9/B$8*100</f>
        <v>66.666666666666657</v>
      </c>
      <c r="D9" s="577">
        <f>SUM(F9,H9,J9,L9)</f>
        <v>144</v>
      </c>
      <c r="E9" s="643">
        <f>SUM(G9,I9,K9,M9)</f>
        <v>0</v>
      </c>
      <c r="F9" s="617">
        <f>R8</f>
        <v>99</v>
      </c>
      <c r="G9" s="617"/>
      <c r="H9" s="617">
        <f>S8</f>
        <v>43</v>
      </c>
      <c r="I9" s="617"/>
      <c r="J9" s="617">
        <f>T8</f>
        <v>2</v>
      </c>
      <c r="K9" s="617"/>
      <c r="L9" s="617"/>
      <c r="M9" s="574"/>
      <c r="N9" s="8">
        <f>SUM(B12:B21)</f>
        <v>7</v>
      </c>
      <c r="O9" s="1" t="s">
        <v>468</v>
      </c>
      <c r="P9" s="602">
        <v>2</v>
      </c>
      <c r="Q9" s="115"/>
      <c r="R9" s="115">
        <v>24</v>
      </c>
      <c r="S9" s="115">
        <v>11</v>
      </c>
      <c r="T9" s="115">
        <v>7</v>
      </c>
      <c r="U9" s="115"/>
      <c r="V9" s="610">
        <v>42</v>
      </c>
      <c r="W9" s="115"/>
      <c r="X9" s="610"/>
      <c r="Y9" s="115">
        <v>42</v>
      </c>
      <c r="Z9" s="115"/>
      <c r="AA9" s="610"/>
      <c r="AB9" s="115"/>
    </row>
    <row r="10" spans="1:28" ht="18" customHeight="1">
      <c r="A10" s="194" t="s">
        <v>469</v>
      </c>
      <c r="B10" s="195">
        <f t="shared" ref="B10:B22" si="2">SUM(D10:E10)</f>
        <v>42</v>
      </c>
      <c r="C10" s="197">
        <f t="shared" si="1"/>
        <v>19.444444444444446</v>
      </c>
      <c r="D10" s="578">
        <f t="shared" ref="D10:D22" si="3">SUM(F10,H10,J10,L10)</f>
        <v>42</v>
      </c>
      <c r="E10" s="579">
        <f t="shared" ref="E10:E22" si="4">SUM(G10,I10,K10,M10)</f>
        <v>0</v>
      </c>
      <c r="F10" s="617">
        <f t="shared" ref="F10:F22" si="5">R9</f>
        <v>24</v>
      </c>
      <c r="G10" s="613"/>
      <c r="H10" s="617">
        <f t="shared" ref="H10:H22" si="6">S9</f>
        <v>11</v>
      </c>
      <c r="I10" s="613"/>
      <c r="J10" s="617">
        <f t="shared" ref="J10:J22" si="7">T9</f>
        <v>7</v>
      </c>
      <c r="K10" s="613"/>
      <c r="L10" s="613"/>
      <c r="M10" s="573"/>
      <c r="N10" s="8">
        <f>SUM(B10:B11)</f>
        <v>59</v>
      </c>
      <c r="O10" s="1" t="s">
        <v>470</v>
      </c>
      <c r="P10" s="602">
        <v>3</v>
      </c>
      <c r="Q10" s="115"/>
      <c r="R10" s="115">
        <v>10</v>
      </c>
      <c r="S10" s="115">
        <v>2</v>
      </c>
      <c r="T10" s="115">
        <v>4</v>
      </c>
      <c r="U10" s="115"/>
      <c r="V10" s="610">
        <v>16</v>
      </c>
      <c r="W10" s="115"/>
      <c r="X10" s="610"/>
      <c r="Y10" s="115">
        <v>16</v>
      </c>
      <c r="Z10" s="115"/>
      <c r="AA10" s="610"/>
      <c r="AB10" s="115"/>
    </row>
    <row r="11" spans="1:28" ht="18" customHeight="1">
      <c r="A11" s="194" t="s">
        <v>471</v>
      </c>
      <c r="B11" s="195">
        <f t="shared" si="2"/>
        <v>17</v>
      </c>
      <c r="C11" s="197">
        <f t="shared" si="1"/>
        <v>7.8703703703703702</v>
      </c>
      <c r="D11" s="578">
        <f t="shared" si="3"/>
        <v>17</v>
      </c>
      <c r="E11" s="579">
        <f t="shared" si="4"/>
        <v>0</v>
      </c>
      <c r="F11" s="617">
        <f t="shared" si="5"/>
        <v>10</v>
      </c>
      <c r="G11" s="613"/>
      <c r="H11" s="617">
        <f t="shared" si="6"/>
        <v>2</v>
      </c>
      <c r="I11" s="613"/>
      <c r="J11" s="617">
        <v>5</v>
      </c>
      <c r="K11" s="613"/>
      <c r="L11" s="613"/>
      <c r="M11" s="573"/>
      <c r="O11" s="1" t="s">
        <v>472</v>
      </c>
      <c r="W11" s="115"/>
      <c r="X11" s="610"/>
      <c r="Y11" s="115">
        <v>3</v>
      </c>
      <c r="Z11" s="115"/>
      <c r="AA11" s="610"/>
      <c r="AB11" s="115"/>
    </row>
    <row r="12" spans="1:28" ht="18" customHeight="1">
      <c r="A12" s="194" t="s">
        <v>473</v>
      </c>
      <c r="B12" s="195">
        <f t="shared" si="2"/>
        <v>0</v>
      </c>
      <c r="C12" s="197">
        <f t="shared" si="1"/>
        <v>0</v>
      </c>
      <c r="D12" s="578">
        <f t="shared" si="3"/>
        <v>0</v>
      </c>
      <c r="E12" s="579">
        <f t="shared" si="4"/>
        <v>0</v>
      </c>
      <c r="F12" s="617">
        <f t="shared" si="5"/>
        <v>0</v>
      </c>
      <c r="G12" s="613"/>
      <c r="H12" s="617">
        <f t="shared" si="6"/>
        <v>0</v>
      </c>
      <c r="I12" s="613"/>
      <c r="J12" s="617">
        <f t="shared" si="7"/>
        <v>0</v>
      </c>
      <c r="K12" s="613"/>
      <c r="L12" s="613"/>
      <c r="M12" s="573"/>
      <c r="O12" s="1" t="s">
        <v>474</v>
      </c>
      <c r="P12" s="602">
        <v>5</v>
      </c>
      <c r="Q12" s="115"/>
      <c r="R12" s="115">
        <v>1</v>
      </c>
      <c r="S12" s="115"/>
      <c r="T12" s="115">
        <v>2</v>
      </c>
      <c r="U12" s="115"/>
      <c r="V12" s="610">
        <v>3</v>
      </c>
      <c r="W12" s="115"/>
      <c r="X12" s="610"/>
      <c r="Y12" s="115">
        <v>1</v>
      </c>
      <c r="Z12" s="115"/>
      <c r="AA12" s="610"/>
      <c r="AB12" s="115"/>
    </row>
    <row r="13" spans="1:28" ht="18" customHeight="1">
      <c r="A13" s="194" t="s">
        <v>475</v>
      </c>
      <c r="B13" s="195">
        <f t="shared" si="2"/>
        <v>3</v>
      </c>
      <c r="C13" s="197">
        <f t="shared" si="1"/>
        <v>1.3888888888888888</v>
      </c>
      <c r="D13" s="578">
        <f t="shared" si="3"/>
        <v>3</v>
      </c>
      <c r="E13" s="579">
        <f t="shared" si="4"/>
        <v>0</v>
      </c>
      <c r="F13" s="617">
        <f t="shared" si="5"/>
        <v>1</v>
      </c>
      <c r="G13" s="613"/>
      <c r="H13" s="617">
        <f t="shared" si="6"/>
        <v>0</v>
      </c>
      <c r="I13" s="613"/>
      <c r="J13" s="617">
        <f t="shared" si="7"/>
        <v>2</v>
      </c>
      <c r="K13" s="613"/>
      <c r="L13" s="613"/>
      <c r="M13" s="573"/>
      <c r="O13" s="1" t="s">
        <v>476</v>
      </c>
      <c r="W13" s="115"/>
      <c r="X13" s="610"/>
      <c r="Y13" s="115">
        <v>2</v>
      </c>
      <c r="Z13" s="115"/>
      <c r="AA13" s="610"/>
      <c r="AB13" s="115"/>
    </row>
    <row r="14" spans="1:28" ht="18" customHeight="1">
      <c r="A14" s="194" t="s">
        <v>477</v>
      </c>
      <c r="B14" s="195">
        <f t="shared" si="2"/>
        <v>0</v>
      </c>
      <c r="C14" s="197">
        <f t="shared" si="1"/>
        <v>0</v>
      </c>
      <c r="D14" s="578">
        <f t="shared" si="3"/>
        <v>0</v>
      </c>
      <c r="E14" s="579">
        <f t="shared" si="4"/>
        <v>0</v>
      </c>
      <c r="F14" s="617">
        <f t="shared" si="5"/>
        <v>0</v>
      </c>
      <c r="G14" s="568"/>
      <c r="H14" s="617">
        <f t="shared" si="6"/>
        <v>0</v>
      </c>
      <c r="I14" s="568"/>
      <c r="J14" s="617">
        <f t="shared" si="7"/>
        <v>0</v>
      </c>
      <c r="K14" s="568"/>
      <c r="L14" s="504"/>
      <c r="M14" s="573"/>
      <c r="O14" s="1" t="s">
        <v>478</v>
      </c>
      <c r="P14" s="602">
        <v>7</v>
      </c>
      <c r="Q14" s="115"/>
      <c r="R14" s="115"/>
      <c r="S14" s="115"/>
      <c r="T14" s="115">
        <v>1</v>
      </c>
      <c r="U14" s="115"/>
      <c r="V14" s="610">
        <v>1</v>
      </c>
      <c r="W14" s="115"/>
      <c r="X14" s="610"/>
      <c r="Y14" s="115">
        <v>1</v>
      </c>
      <c r="Z14" s="115"/>
      <c r="AA14" s="610"/>
      <c r="AB14" s="115"/>
    </row>
    <row r="15" spans="1:28" ht="18" customHeight="1">
      <c r="A15" s="194" t="s">
        <v>479</v>
      </c>
      <c r="B15" s="195">
        <f t="shared" si="2"/>
        <v>1</v>
      </c>
      <c r="C15" s="197">
        <f t="shared" si="1"/>
        <v>0.46296296296296291</v>
      </c>
      <c r="D15" s="578">
        <f t="shared" si="3"/>
        <v>1</v>
      </c>
      <c r="E15" s="579">
        <f t="shared" si="4"/>
        <v>0</v>
      </c>
      <c r="F15" s="617">
        <f t="shared" si="5"/>
        <v>0</v>
      </c>
      <c r="G15" s="568"/>
      <c r="H15" s="617">
        <f t="shared" si="6"/>
        <v>0</v>
      </c>
      <c r="I15" s="568"/>
      <c r="J15" s="617">
        <f t="shared" si="7"/>
        <v>1</v>
      </c>
      <c r="K15" s="568"/>
      <c r="L15" s="504"/>
      <c r="M15" s="573"/>
      <c r="O15" s="4" t="s">
        <v>480</v>
      </c>
      <c r="W15" s="115"/>
      <c r="X15" s="610"/>
      <c r="Y15" s="115">
        <v>32</v>
      </c>
      <c r="Z15" s="115"/>
      <c r="AA15" s="610"/>
      <c r="AB15" s="115"/>
    </row>
    <row r="16" spans="1:28" ht="18" customHeight="1">
      <c r="A16" s="194" t="s">
        <v>480</v>
      </c>
      <c r="B16" s="195">
        <f t="shared" si="2"/>
        <v>0</v>
      </c>
      <c r="C16" s="197">
        <f t="shared" si="1"/>
        <v>0</v>
      </c>
      <c r="D16" s="578">
        <f t="shared" si="3"/>
        <v>0</v>
      </c>
      <c r="E16" s="579">
        <f t="shared" si="4"/>
        <v>0</v>
      </c>
      <c r="F16" s="617">
        <f t="shared" si="5"/>
        <v>0</v>
      </c>
      <c r="G16" s="568"/>
      <c r="H16" s="617">
        <f t="shared" si="6"/>
        <v>0</v>
      </c>
      <c r="I16" s="568"/>
      <c r="J16" s="617">
        <f t="shared" si="7"/>
        <v>0</v>
      </c>
      <c r="K16" s="568"/>
      <c r="L16" s="504"/>
      <c r="M16" s="573"/>
      <c r="O16" s="4" t="s">
        <v>481</v>
      </c>
      <c r="P16" s="602">
        <v>9</v>
      </c>
      <c r="Q16" s="115"/>
      <c r="R16" s="115">
        <v>2</v>
      </c>
      <c r="S16" s="115"/>
      <c r="T16" s="115"/>
      <c r="U16" s="115"/>
      <c r="V16" s="610">
        <v>2</v>
      </c>
      <c r="W16" s="115"/>
      <c r="X16" s="115"/>
      <c r="Y16" s="115"/>
      <c r="Z16" s="115"/>
      <c r="AA16" s="610"/>
      <c r="AB16" s="115"/>
    </row>
    <row r="17" spans="1:28" ht="18" customHeight="1">
      <c r="A17" s="194" t="s">
        <v>481</v>
      </c>
      <c r="B17" s="195">
        <f t="shared" si="2"/>
        <v>2</v>
      </c>
      <c r="C17" s="197">
        <f t="shared" si="1"/>
        <v>0.92592592592592582</v>
      </c>
      <c r="D17" s="578">
        <f t="shared" si="3"/>
        <v>2</v>
      </c>
      <c r="E17" s="579">
        <f t="shared" si="4"/>
        <v>0</v>
      </c>
      <c r="F17" s="617">
        <f t="shared" si="5"/>
        <v>2</v>
      </c>
      <c r="G17" s="568"/>
      <c r="H17" s="617">
        <f t="shared" si="6"/>
        <v>0</v>
      </c>
      <c r="I17" s="568"/>
      <c r="J17" s="617">
        <f t="shared" si="7"/>
        <v>0</v>
      </c>
      <c r="K17" s="568"/>
      <c r="L17" s="504"/>
      <c r="M17" s="573"/>
      <c r="O17" s="4" t="s">
        <v>482</v>
      </c>
      <c r="P17" s="602">
        <v>10</v>
      </c>
      <c r="Q17" s="115"/>
      <c r="R17" s="115">
        <v>1</v>
      </c>
      <c r="S17" s="115"/>
      <c r="T17" s="115"/>
      <c r="U17" s="115"/>
      <c r="V17" s="610">
        <v>1</v>
      </c>
      <c r="W17" s="115"/>
      <c r="X17" s="115"/>
      <c r="Y17" s="115"/>
      <c r="Z17" s="115"/>
      <c r="AA17" s="610"/>
      <c r="AB17" s="115"/>
    </row>
    <row r="18" spans="1:28" ht="18" customHeight="1">
      <c r="A18" s="194" t="s">
        <v>482</v>
      </c>
      <c r="B18" s="195">
        <f t="shared" si="2"/>
        <v>1</v>
      </c>
      <c r="C18" s="197">
        <f t="shared" si="1"/>
        <v>0.46296296296296291</v>
      </c>
      <c r="D18" s="578">
        <f t="shared" si="3"/>
        <v>1</v>
      </c>
      <c r="E18" s="579">
        <f t="shared" si="4"/>
        <v>0</v>
      </c>
      <c r="F18" s="617">
        <f t="shared" si="5"/>
        <v>1</v>
      </c>
      <c r="G18" s="568"/>
      <c r="H18" s="617">
        <f t="shared" si="6"/>
        <v>0</v>
      </c>
      <c r="I18" s="568"/>
      <c r="J18" s="617">
        <f t="shared" si="7"/>
        <v>0</v>
      </c>
      <c r="K18" s="568"/>
      <c r="L18" s="504"/>
      <c r="M18" s="573"/>
      <c r="O18" s="4" t="s">
        <v>483</v>
      </c>
      <c r="W18" s="115"/>
      <c r="X18" s="115"/>
      <c r="Y18" s="115"/>
      <c r="Z18" s="115"/>
      <c r="AA18" s="610"/>
      <c r="AB18" s="115"/>
    </row>
    <row r="19" spans="1:28" ht="18" customHeight="1">
      <c r="A19" s="194" t="s">
        <v>483</v>
      </c>
      <c r="B19" s="195">
        <f t="shared" si="2"/>
        <v>0</v>
      </c>
      <c r="C19" s="197">
        <f t="shared" si="1"/>
        <v>0</v>
      </c>
      <c r="D19" s="578">
        <f t="shared" si="3"/>
        <v>0</v>
      </c>
      <c r="E19" s="579">
        <f t="shared" si="4"/>
        <v>0</v>
      </c>
      <c r="F19" s="617">
        <f t="shared" si="5"/>
        <v>0</v>
      </c>
      <c r="G19" s="568"/>
      <c r="H19" s="617">
        <f t="shared" si="6"/>
        <v>0</v>
      </c>
      <c r="I19" s="568"/>
      <c r="J19" s="617">
        <f t="shared" si="7"/>
        <v>0</v>
      </c>
      <c r="K19" s="568"/>
      <c r="L19" s="504"/>
      <c r="M19" s="573"/>
      <c r="O19" s="4" t="s">
        <v>484</v>
      </c>
      <c r="P19" s="602"/>
      <c r="Q19" s="115"/>
      <c r="R19" s="115"/>
      <c r="S19" s="115"/>
      <c r="T19" s="115"/>
      <c r="U19" s="115"/>
      <c r="V19" s="610"/>
      <c r="W19" s="115"/>
      <c r="X19" s="115"/>
      <c r="Y19" s="115"/>
      <c r="Z19" s="115"/>
      <c r="AA19" s="610"/>
      <c r="AB19" s="115"/>
    </row>
    <row r="20" spans="1:28" ht="18" customHeight="1">
      <c r="A20" s="194" t="s">
        <v>484</v>
      </c>
      <c r="B20" s="195">
        <f t="shared" si="2"/>
        <v>0</v>
      </c>
      <c r="C20" s="197">
        <f t="shared" si="1"/>
        <v>0</v>
      </c>
      <c r="D20" s="578">
        <f t="shared" si="3"/>
        <v>0</v>
      </c>
      <c r="E20" s="579">
        <f t="shared" si="4"/>
        <v>0</v>
      </c>
      <c r="F20" s="617">
        <f t="shared" si="5"/>
        <v>0</v>
      </c>
      <c r="G20" s="568"/>
      <c r="H20" s="617">
        <f t="shared" si="6"/>
        <v>0</v>
      </c>
      <c r="I20" s="568"/>
      <c r="J20" s="617">
        <f t="shared" si="7"/>
        <v>0</v>
      </c>
      <c r="K20" s="568"/>
      <c r="L20" s="504"/>
      <c r="M20" s="573"/>
      <c r="O20" s="5" t="s">
        <v>485</v>
      </c>
      <c r="P20" s="602"/>
      <c r="Q20" s="115"/>
      <c r="R20" s="115"/>
      <c r="S20" s="115"/>
      <c r="T20" s="115"/>
      <c r="U20" s="115"/>
      <c r="V20" s="610"/>
      <c r="W20" s="115"/>
      <c r="X20" s="115"/>
      <c r="Y20" s="115"/>
      <c r="Z20" s="115"/>
      <c r="AA20" s="610"/>
      <c r="AB20" s="115"/>
    </row>
    <row r="21" spans="1:28" ht="18" customHeight="1" thickBot="1">
      <c r="A21" s="198" t="s">
        <v>485</v>
      </c>
      <c r="B21" s="195">
        <f t="shared" si="2"/>
        <v>0</v>
      </c>
      <c r="C21" s="197">
        <f t="shared" si="1"/>
        <v>0</v>
      </c>
      <c r="D21" s="578">
        <f t="shared" si="3"/>
        <v>0</v>
      </c>
      <c r="E21" s="579">
        <f t="shared" si="4"/>
        <v>0</v>
      </c>
      <c r="F21" s="617">
        <f t="shared" si="5"/>
        <v>0</v>
      </c>
      <c r="G21" s="568"/>
      <c r="H21" s="617">
        <f t="shared" si="6"/>
        <v>0</v>
      </c>
      <c r="I21" s="568"/>
      <c r="J21" s="617">
        <f t="shared" si="7"/>
        <v>0</v>
      </c>
      <c r="K21" s="568"/>
      <c r="L21" s="504"/>
      <c r="M21" s="573"/>
      <c r="O21" s="7" t="s">
        <v>486</v>
      </c>
      <c r="P21" s="602">
        <v>500</v>
      </c>
      <c r="Q21" s="115"/>
      <c r="R21" s="115"/>
      <c r="S21" s="115"/>
      <c r="T21" s="115"/>
      <c r="U21" s="115">
        <v>32</v>
      </c>
      <c r="V21" s="610">
        <v>32</v>
      </c>
      <c r="W21" s="115"/>
      <c r="X21" s="115"/>
      <c r="Y21" s="115"/>
      <c r="Z21" s="115"/>
      <c r="AA21" s="610"/>
      <c r="AB21" s="115"/>
    </row>
    <row r="22" spans="1:28" ht="18" customHeight="1" thickBot="1">
      <c r="A22" s="199" t="s">
        <v>486</v>
      </c>
      <c r="B22" s="200">
        <f t="shared" si="2"/>
        <v>6</v>
      </c>
      <c r="C22" s="201">
        <f t="shared" si="1"/>
        <v>2.7777777777777777</v>
      </c>
      <c r="D22" s="580">
        <f t="shared" si="3"/>
        <v>6</v>
      </c>
      <c r="E22" s="914">
        <f t="shared" si="4"/>
        <v>0</v>
      </c>
      <c r="F22" s="793">
        <f t="shared" si="5"/>
        <v>0</v>
      </c>
      <c r="G22" s="569"/>
      <c r="H22" s="793">
        <f t="shared" si="6"/>
        <v>0</v>
      </c>
      <c r="I22" s="569"/>
      <c r="J22" s="793">
        <f t="shared" si="7"/>
        <v>0</v>
      </c>
      <c r="K22" s="569"/>
      <c r="L22" s="505">
        <v>6</v>
      </c>
      <c r="M22" s="575"/>
      <c r="Q22">
        <f t="shared" ref="Q22:Y22" si="8">SUM(Q8:Q21)</f>
        <v>0</v>
      </c>
      <c r="R22">
        <f t="shared" si="8"/>
        <v>137</v>
      </c>
      <c r="S22">
        <f t="shared" si="8"/>
        <v>56</v>
      </c>
      <c r="T22">
        <f t="shared" si="8"/>
        <v>16</v>
      </c>
      <c r="U22">
        <f t="shared" si="8"/>
        <v>32</v>
      </c>
      <c r="V22">
        <f t="shared" si="8"/>
        <v>241</v>
      </c>
      <c r="W22">
        <f t="shared" si="8"/>
        <v>0</v>
      </c>
      <c r="X22">
        <f t="shared" si="8"/>
        <v>0</v>
      </c>
      <c r="Y22">
        <f t="shared" si="8"/>
        <v>241</v>
      </c>
      <c r="Z22">
        <f t="shared" ref="Z22:AB22" si="9">SUM(Z7:Z21)</f>
        <v>0</v>
      </c>
      <c r="AA22">
        <f t="shared" si="9"/>
        <v>0</v>
      </c>
      <c r="AB22">
        <f t="shared" si="9"/>
        <v>0</v>
      </c>
    </row>
    <row r="23" spans="1:28">
      <c r="V23">
        <f>SUM(Q22,W22)</f>
        <v>0</v>
      </c>
      <c r="AB23">
        <f>SUM(R22:U22,X22:Z22)</f>
        <v>482</v>
      </c>
    </row>
    <row r="24" spans="1:28">
      <c r="A24" s="160" t="s">
        <v>487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N24" t="s">
        <v>463</v>
      </c>
      <c r="O24" t="s">
        <v>464</v>
      </c>
      <c r="P24" t="s">
        <v>465</v>
      </c>
      <c r="AB24">
        <f>SUM(V23,AB23)</f>
        <v>482</v>
      </c>
    </row>
    <row r="25" spans="1:28">
      <c r="N25" s="8">
        <f>SUM(F8:G8)</f>
        <v>137</v>
      </c>
      <c r="O25">
        <f>SUM(H8:I8)</f>
        <v>56</v>
      </c>
      <c r="P25">
        <f>SUM(J8:K8)</f>
        <v>17</v>
      </c>
    </row>
    <row r="26" spans="1:28">
      <c r="N26" t="s">
        <v>488</v>
      </c>
      <c r="O26" t="s">
        <v>489</v>
      </c>
      <c r="P26" t="s">
        <v>490</v>
      </c>
    </row>
    <row r="27" spans="1:28" ht="13.5" customHeight="1">
      <c r="N27">
        <v>1</v>
      </c>
      <c r="O27">
        <v>2</v>
      </c>
      <c r="P27">
        <v>500</v>
      </c>
    </row>
    <row r="28" spans="1:28" ht="17.25" customHeight="1"/>
    <row r="29" spans="1:28" ht="17.25" customHeight="1">
      <c r="N29">
        <v>31</v>
      </c>
      <c r="O29">
        <v>3</v>
      </c>
    </row>
    <row r="30" spans="1:28" ht="17.25" customHeight="1">
      <c r="N30">
        <v>24</v>
      </c>
    </row>
    <row r="31" spans="1:28">
      <c r="N31">
        <v>8</v>
      </c>
    </row>
    <row r="32" spans="1:28">
      <c r="N32">
        <v>4</v>
      </c>
    </row>
    <row r="33" spans="14:16">
      <c r="N33">
        <v>4</v>
      </c>
    </row>
    <row r="34" spans="14:16" ht="27.75" customHeight="1">
      <c r="N34">
        <v>1</v>
      </c>
    </row>
    <row r="35" spans="14:16" ht="27.75" customHeight="1">
      <c r="P35">
        <v>1</v>
      </c>
    </row>
    <row r="36" spans="14:16" ht="27.75" customHeight="1">
      <c r="N36">
        <v>72</v>
      </c>
      <c r="O36">
        <v>3</v>
      </c>
      <c r="P36">
        <v>1</v>
      </c>
    </row>
    <row r="37" spans="14:16" ht="27.75" customHeight="1"/>
    <row r="38" spans="14:16" ht="27.75" customHeight="1"/>
    <row r="39" spans="14:16" ht="20.25" customHeight="1"/>
    <row r="40" spans="14:16" ht="25.5" customHeight="1"/>
    <row r="41" spans="14:16" ht="23.25" customHeight="1"/>
  </sheetData>
  <phoneticPr fontId="4" type="noConversion"/>
  <printOptions horizontalCentered="1"/>
  <pageMargins left="0.28999999999999998" right="0.28999999999999998" top="0.53" bottom="0.48" header="0.3" footer="0.22"/>
  <pageSetup orientation="portrait" r:id="rId1"/>
  <headerFooter alignWithMargins="0">
    <oddHeader>&amp;C&amp;"-,Bold"&amp;12DEPARTAMENTO DE CORRECCION Y REHABILITACION&amp;RTabla 9</oddHeader>
    <oddFooter>&amp;L&amp;"-,Regular"&amp;8FUENTE: NEGOCIADO DE INSTITUCIONES CORRECCIONALES&amp;R&amp;"-,Regular"&amp;8OFICINA DE DESARROLLO PROGRAMATICO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46"/>
  <sheetViews>
    <sheetView topLeftCell="A34" workbookViewId="0">
      <selection activeCell="L63" sqref="L63"/>
    </sheetView>
  </sheetViews>
  <sheetFormatPr defaultRowHeight="12.75"/>
  <cols>
    <col min="1" max="1" width="2.7109375" style="148" customWidth="1"/>
    <col min="2" max="2" width="48.140625" style="148" customWidth="1"/>
    <col min="3" max="3" width="10" style="148" customWidth="1"/>
    <col min="4" max="4" width="9" style="148" customWidth="1"/>
    <col min="5" max="5" width="8.28515625" style="1086" customWidth="1"/>
    <col min="6" max="6" width="7.140625" style="148" customWidth="1"/>
    <col min="7" max="7" width="8.140625" style="148" customWidth="1"/>
    <col min="8" max="8" width="7" style="148" customWidth="1"/>
    <col min="9" max="9" width="7.7109375" style="148" customWidth="1"/>
    <col min="10" max="10" width="5.85546875" style="148" customWidth="1"/>
    <col min="11" max="11" width="9.7109375" style="148" customWidth="1"/>
    <col min="12" max="12" width="37.140625" style="148" customWidth="1"/>
    <col min="13" max="13" width="11" style="148" customWidth="1"/>
    <col min="14" max="14" width="10.140625" style="148" customWidth="1"/>
    <col min="15" max="15" width="9.140625" style="148"/>
    <col min="16" max="16" width="10" style="148" customWidth="1"/>
    <col min="17" max="19" width="12.28515625" style="148" customWidth="1"/>
    <col min="20" max="16384" width="9.140625" style="148"/>
  </cols>
  <sheetData>
    <row r="1" spans="1:15" ht="17.25" customHeight="1">
      <c r="A1" s="128"/>
      <c r="B1" s="149" t="s">
        <v>0</v>
      </c>
      <c r="C1" s="609"/>
      <c r="D1" s="609"/>
      <c r="E1" s="1042"/>
      <c r="F1" s="1043"/>
      <c r="G1" s="1043"/>
      <c r="H1" s="1043"/>
      <c r="I1" s="1043"/>
      <c r="J1" s="285"/>
    </row>
    <row r="2" spans="1:15">
      <c r="A2" s="128"/>
      <c r="B2" s="285" t="s">
        <v>491</v>
      </c>
      <c r="C2" s="609"/>
      <c r="D2" s="609"/>
      <c r="E2" s="1042"/>
      <c r="F2" s="1043"/>
      <c r="G2" s="1043"/>
      <c r="H2" s="1043"/>
      <c r="I2" s="1043"/>
      <c r="J2" s="285"/>
    </row>
    <row r="3" spans="1:15">
      <c r="A3" s="128"/>
      <c r="B3" s="149" t="s">
        <v>2</v>
      </c>
      <c r="C3" s="228"/>
      <c r="D3" s="228"/>
      <c r="E3" s="1042"/>
      <c r="F3" s="228"/>
      <c r="G3" s="1043"/>
      <c r="H3" s="1043"/>
      <c r="I3" s="1043"/>
      <c r="J3" s="285"/>
      <c r="K3" s="1044"/>
    </row>
    <row r="4" spans="1:15" ht="13.5" customHeight="1" thickBot="1">
      <c r="A4" s="128"/>
      <c r="B4" s="1045"/>
      <c r="C4" s="1045"/>
      <c r="D4" s="1045"/>
      <c r="E4" s="1046"/>
      <c r="F4" s="1047"/>
      <c r="G4" s="1047"/>
      <c r="H4" s="1047"/>
      <c r="I4" s="1047"/>
      <c r="J4" s="228"/>
      <c r="K4" s="1048"/>
    </row>
    <row r="5" spans="1:15" ht="27" customHeight="1" thickBot="1">
      <c r="A5" s="1049"/>
      <c r="B5" s="1050" t="s">
        <v>492</v>
      </c>
      <c r="C5" s="1051" t="s">
        <v>493</v>
      </c>
      <c r="D5" s="1052" t="s">
        <v>494</v>
      </c>
      <c r="E5" s="1053" t="s">
        <v>3</v>
      </c>
      <c r="F5" s="1054" t="s">
        <v>5</v>
      </c>
      <c r="G5" s="1055" t="s">
        <v>463</v>
      </c>
      <c r="H5" s="1054" t="s">
        <v>5</v>
      </c>
      <c r="I5" s="1056" t="s">
        <v>495</v>
      </c>
      <c r="J5" s="1057" t="s">
        <v>5</v>
      </c>
      <c r="K5" s="128"/>
    </row>
    <row r="6" spans="1:15" ht="15.75" customHeight="1" thickTop="1" thickBot="1">
      <c r="A6" s="1058"/>
      <c r="B6" s="1059" t="s">
        <v>496</v>
      </c>
      <c r="C6" s="1060"/>
      <c r="D6" s="1060"/>
      <c r="E6" s="1061">
        <f t="shared" ref="E6:J6" si="0">SUM(E7:E12)</f>
        <v>407</v>
      </c>
      <c r="F6" s="1062">
        <f t="shared" si="0"/>
        <v>99.999999999999986</v>
      </c>
      <c r="G6" s="1063">
        <f t="shared" si="0"/>
        <v>407</v>
      </c>
      <c r="H6" s="1062">
        <f t="shared" si="0"/>
        <v>99.999999999999986</v>
      </c>
      <c r="I6" s="1063">
        <f t="shared" si="0"/>
        <v>0</v>
      </c>
      <c r="J6" s="1064">
        <f t="shared" si="0"/>
        <v>0</v>
      </c>
    </row>
    <row r="7" spans="1:15" ht="15.75" customHeight="1">
      <c r="A7" s="1065"/>
      <c r="B7" s="1066" t="s">
        <v>189</v>
      </c>
      <c r="C7" s="1067">
        <v>2.8</v>
      </c>
      <c r="D7" s="1067" t="s">
        <v>489</v>
      </c>
      <c r="E7" s="1068">
        <f t="shared" ref="E7:E12" si="1">SUM(G7,I7)</f>
        <v>14</v>
      </c>
      <c r="F7" s="1069">
        <f>E7/E$6*100</f>
        <v>3.4398034398034398</v>
      </c>
      <c r="G7" s="1070">
        <f>M7</f>
        <v>14</v>
      </c>
      <c r="H7" s="1069">
        <f>G7/G$6*100</f>
        <v>3.4398034398034398</v>
      </c>
      <c r="I7" s="1070"/>
      <c r="J7" s="1071">
        <v>0</v>
      </c>
      <c r="L7" s="1040" t="s">
        <v>497</v>
      </c>
      <c r="M7" s="1041">
        <v>14</v>
      </c>
      <c r="N7" s="1041"/>
      <c r="O7" s="1041"/>
    </row>
    <row r="8" spans="1:15" ht="15.75" customHeight="1">
      <c r="A8" s="497"/>
      <c r="B8" s="1072" t="s">
        <v>190</v>
      </c>
      <c r="C8" s="1073">
        <v>3.1</v>
      </c>
      <c r="D8" s="1073" t="s">
        <v>488</v>
      </c>
      <c r="E8" s="1074">
        <f t="shared" si="1"/>
        <v>237</v>
      </c>
      <c r="F8" s="1069">
        <f t="shared" ref="F8:H12" si="2">E8/E$6*100</f>
        <v>58.23095823095823</v>
      </c>
      <c r="G8" s="1070">
        <f t="shared" ref="G8:G12" si="3">M8</f>
        <v>237</v>
      </c>
      <c r="H8" s="1069">
        <f t="shared" si="2"/>
        <v>58.23095823095823</v>
      </c>
      <c r="I8" s="1075"/>
      <c r="J8" s="1071">
        <v>0</v>
      </c>
      <c r="L8" s="1040" t="s">
        <v>498</v>
      </c>
      <c r="M8" s="1041">
        <v>237</v>
      </c>
      <c r="N8" s="1041"/>
      <c r="O8" s="1041"/>
    </row>
    <row r="9" spans="1:15" ht="15.75" customHeight="1">
      <c r="A9" s="497"/>
      <c r="B9" s="1072" t="s">
        <v>198</v>
      </c>
      <c r="C9" s="1073">
        <v>3.2</v>
      </c>
      <c r="D9" s="1073" t="s">
        <v>488</v>
      </c>
      <c r="E9" s="1074">
        <f t="shared" si="1"/>
        <v>72</v>
      </c>
      <c r="F9" s="1069">
        <f t="shared" si="2"/>
        <v>17.690417690417689</v>
      </c>
      <c r="G9" s="1070">
        <f t="shared" si="3"/>
        <v>72</v>
      </c>
      <c r="H9" s="1069">
        <f t="shared" si="2"/>
        <v>17.690417690417689</v>
      </c>
      <c r="I9" s="1075"/>
      <c r="J9" s="1071">
        <v>0</v>
      </c>
      <c r="L9" s="1040" t="s">
        <v>499</v>
      </c>
      <c r="M9" s="1041">
        <v>72</v>
      </c>
      <c r="N9" s="1041"/>
      <c r="O9" s="1041"/>
    </row>
    <row r="10" spans="1:15" ht="15.75" customHeight="1">
      <c r="A10" s="497"/>
      <c r="B10" s="1072" t="s">
        <v>200</v>
      </c>
      <c r="C10" s="1073">
        <v>3.3</v>
      </c>
      <c r="D10" s="1073" t="s">
        <v>488</v>
      </c>
      <c r="E10" s="1074">
        <f t="shared" si="1"/>
        <v>63</v>
      </c>
      <c r="F10" s="1069">
        <f t="shared" si="2"/>
        <v>15.47911547911548</v>
      </c>
      <c r="G10" s="1070">
        <v>63</v>
      </c>
      <c r="H10" s="1069">
        <f t="shared" si="2"/>
        <v>15.47911547911548</v>
      </c>
      <c r="I10" s="1075"/>
      <c r="J10" s="1071">
        <v>0</v>
      </c>
      <c r="L10" s="1040" t="s">
        <v>500</v>
      </c>
      <c r="M10" s="1041">
        <v>62</v>
      </c>
      <c r="N10" s="1041"/>
      <c r="O10" s="1041"/>
    </row>
    <row r="11" spans="1:15" ht="15.75" customHeight="1">
      <c r="A11" s="497"/>
      <c r="B11" s="1072" t="s">
        <v>205</v>
      </c>
      <c r="C11" s="1073">
        <v>3.4</v>
      </c>
      <c r="D11" s="1073" t="s">
        <v>488</v>
      </c>
      <c r="E11" s="1076">
        <f t="shared" si="1"/>
        <v>3</v>
      </c>
      <c r="F11" s="1069">
        <f t="shared" si="2"/>
        <v>0.73710073710073709</v>
      </c>
      <c r="G11" s="1070">
        <f t="shared" si="3"/>
        <v>3</v>
      </c>
      <c r="H11" s="1069">
        <f t="shared" si="2"/>
        <v>0.73710073710073709</v>
      </c>
      <c r="I11" s="1075"/>
      <c r="J11" s="1071">
        <v>0</v>
      </c>
      <c r="L11" s="1040" t="s">
        <v>501</v>
      </c>
      <c r="M11" s="1041">
        <v>3</v>
      </c>
    </row>
    <row r="12" spans="1:15" ht="15.75" customHeight="1" thickBot="1">
      <c r="A12" s="1077"/>
      <c r="B12" s="1078" t="s">
        <v>206</v>
      </c>
      <c r="C12" s="1079">
        <v>3.5</v>
      </c>
      <c r="D12" s="1079" t="s">
        <v>488</v>
      </c>
      <c r="E12" s="1080">
        <f t="shared" si="1"/>
        <v>18</v>
      </c>
      <c r="F12" s="1081">
        <f t="shared" si="2"/>
        <v>4.4226044226044223</v>
      </c>
      <c r="G12" s="1082">
        <f t="shared" si="3"/>
        <v>18</v>
      </c>
      <c r="H12" s="1081">
        <f t="shared" si="2"/>
        <v>4.4226044226044223</v>
      </c>
      <c r="I12" s="1083"/>
      <c r="J12" s="1084">
        <v>0</v>
      </c>
      <c r="L12" s="1040" t="s">
        <v>197</v>
      </c>
      <c r="M12" s="1041">
        <v>18</v>
      </c>
    </row>
    <row r="13" spans="1:15" ht="6.75" customHeight="1">
      <c r="A13" s="128"/>
      <c r="B13" s="128"/>
      <c r="C13" s="128"/>
      <c r="D13" s="128"/>
      <c r="E13" s="1085"/>
      <c r="F13" s="128"/>
      <c r="G13" s="128"/>
      <c r="H13" s="128"/>
      <c r="I13" s="128"/>
      <c r="J13" s="128"/>
    </row>
    <row r="14" spans="1:15" ht="10.5" customHeight="1">
      <c r="A14" s="128"/>
      <c r="B14" s="128"/>
      <c r="C14" s="128"/>
      <c r="D14" s="128"/>
      <c r="E14" s="1085"/>
      <c r="F14" s="128"/>
      <c r="G14" s="128"/>
      <c r="H14" s="128"/>
      <c r="I14" s="128"/>
      <c r="J14" s="128"/>
    </row>
    <row r="15" spans="1:15" ht="15.75">
      <c r="A15" s="128"/>
      <c r="B15" s="1087" t="s">
        <v>502</v>
      </c>
      <c r="C15" s="1043"/>
      <c r="D15" s="1043"/>
      <c r="E15" s="1042"/>
      <c r="F15" s="1043"/>
      <c r="G15" s="1043"/>
      <c r="H15" s="1043"/>
      <c r="I15" s="1043"/>
      <c r="J15" s="1043"/>
    </row>
    <row r="16" spans="1:15">
      <c r="A16" s="128"/>
      <c r="B16" s="128"/>
      <c r="C16" s="128"/>
      <c r="D16" s="128"/>
      <c r="E16" s="1085"/>
      <c r="F16" s="128"/>
      <c r="G16" s="128"/>
      <c r="H16" s="128"/>
      <c r="I16" s="128"/>
      <c r="J16" s="128"/>
    </row>
    <row r="17" spans="1:10">
      <c r="A17" s="128"/>
      <c r="B17" s="128"/>
      <c r="C17" s="128"/>
      <c r="D17" s="128"/>
      <c r="E17" s="1085"/>
      <c r="F17" s="128"/>
      <c r="G17" s="128"/>
      <c r="H17" s="128"/>
      <c r="I17" s="128"/>
      <c r="J17" s="128"/>
    </row>
    <row r="18" spans="1:10">
      <c r="A18" s="128"/>
      <c r="B18" s="128"/>
      <c r="C18" s="128"/>
      <c r="D18" s="128"/>
      <c r="E18" s="1085"/>
      <c r="F18" s="128"/>
      <c r="G18" s="128"/>
      <c r="H18" s="128"/>
      <c r="I18" s="128"/>
      <c r="J18" s="128"/>
    </row>
    <row r="19" spans="1:10">
      <c r="A19" s="128"/>
      <c r="B19" s="128"/>
      <c r="C19" s="128"/>
      <c r="D19" s="128"/>
      <c r="E19" s="1085"/>
      <c r="F19" s="128"/>
      <c r="G19" s="128"/>
      <c r="H19" s="128"/>
      <c r="I19" s="128"/>
      <c r="J19" s="128"/>
    </row>
    <row r="20" spans="1:10">
      <c r="A20" s="128"/>
      <c r="B20" s="128"/>
      <c r="C20" s="128"/>
      <c r="D20" s="128"/>
      <c r="E20" s="1085"/>
      <c r="F20" s="128"/>
      <c r="G20" s="128"/>
      <c r="H20" s="128"/>
      <c r="I20" s="128"/>
      <c r="J20" s="128"/>
    </row>
    <row r="21" spans="1:10">
      <c r="A21" s="128"/>
      <c r="B21" s="128"/>
      <c r="C21" s="128"/>
      <c r="D21" s="128"/>
      <c r="E21" s="1085"/>
      <c r="F21" s="128"/>
      <c r="G21" s="128"/>
      <c r="H21" s="128"/>
      <c r="I21" s="128"/>
      <c r="J21" s="128"/>
    </row>
    <row r="22" spans="1:10">
      <c r="A22" s="128"/>
      <c r="B22" s="128"/>
      <c r="C22" s="128"/>
      <c r="D22" s="128"/>
      <c r="E22" s="1085"/>
      <c r="F22" s="128"/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085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085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085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085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085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085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085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085"/>
      <c r="F30" s="128"/>
      <c r="G30" s="128"/>
      <c r="H30" s="128"/>
      <c r="I30" s="128"/>
      <c r="J30" s="128"/>
    </row>
    <row r="31" spans="1:10">
      <c r="A31" s="128"/>
      <c r="B31" s="128"/>
      <c r="C31" s="128"/>
      <c r="D31" s="128"/>
      <c r="E31" s="1085"/>
      <c r="F31" s="128"/>
      <c r="G31" s="128"/>
      <c r="H31" s="128"/>
      <c r="I31" s="128"/>
      <c r="J31" s="128"/>
    </row>
    <row r="32" spans="1:10">
      <c r="A32" s="128"/>
      <c r="B32" s="128"/>
      <c r="C32" s="128"/>
      <c r="D32" s="128"/>
      <c r="E32" s="1085"/>
      <c r="F32" s="128"/>
      <c r="G32" s="128"/>
      <c r="H32" s="128"/>
      <c r="I32" s="128"/>
      <c r="J32" s="128"/>
    </row>
    <row r="33" spans="1:10">
      <c r="A33" s="128"/>
      <c r="B33" s="128"/>
      <c r="C33" s="128"/>
      <c r="D33" s="128"/>
      <c r="E33" s="1085"/>
      <c r="F33" s="128"/>
      <c r="G33" s="128"/>
      <c r="H33" s="128"/>
      <c r="I33" s="128"/>
      <c r="J33" s="128"/>
    </row>
    <row r="34" spans="1:10">
      <c r="A34" s="128"/>
      <c r="B34" s="128"/>
      <c r="C34" s="128"/>
      <c r="D34" s="128"/>
      <c r="E34" s="1085"/>
      <c r="F34" s="128"/>
      <c r="G34" s="128"/>
      <c r="H34" s="128"/>
      <c r="I34" s="128"/>
      <c r="J34" s="128"/>
    </row>
    <row r="35" spans="1:10">
      <c r="A35" s="128"/>
      <c r="B35" s="128"/>
      <c r="C35" s="128"/>
      <c r="D35" s="128"/>
      <c r="E35" s="1085"/>
      <c r="F35" s="128"/>
      <c r="G35" s="128"/>
      <c r="H35" s="128"/>
      <c r="I35" s="128"/>
      <c r="J35" s="128"/>
    </row>
    <row r="36" spans="1:10">
      <c r="A36" s="128"/>
      <c r="B36" s="128"/>
      <c r="C36" s="128"/>
      <c r="D36" s="128"/>
      <c r="E36" s="1085"/>
      <c r="F36" s="128"/>
      <c r="G36" s="128"/>
      <c r="H36" s="128"/>
      <c r="I36" s="128"/>
      <c r="J36" s="128"/>
    </row>
    <row r="37" spans="1:10">
      <c r="A37" s="128"/>
      <c r="B37" s="128"/>
      <c r="C37" s="128"/>
      <c r="D37" s="128"/>
      <c r="E37" s="1085"/>
      <c r="F37" s="128"/>
      <c r="G37" s="128"/>
      <c r="H37" s="128"/>
      <c r="I37" s="128"/>
      <c r="J37" s="128"/>
    </row>
    <row r="38" spans="1:10">
      <c r="A38" s="128"/>
      <c r="B38" s="128"/>
      <c r="C38" s="128"/>
      <c r="D38" s="128"/>
      <c r="E38" s="1085"/>
      <c r="F38" s="128"/>
      <c r="G38" s="128"/>
      <c r="H38" s="128"/>
      <c r="I38" s="128"/>
      <c r="J38" s="128"/>
    </row>
    <row r="39" spans="1:10">
      <c r="A39" s="128"/>
      <c r="B39" s="128"/>
      <c r="C39" s="128"/>
      <c r="D39" s="128"/>
      <c r="E39" s="1085"/>
      <c r="F39" s="128"/>
      <c r="G39" s="128"/>
      <c r="H39" s="128"/>
      <c r="I39" s="128"/>
      <c r="J39" s="128"/>
    </row>
    <row r="40" spans="1:10">
      <c r="A40" s="128"/>
      <c r="B40" s="128"/>
      <c r="C40" s="128"/>
      <c r="D40" s="128"/>
      <c r="E40" s="1085"/>
      <c r="F40" s="128"/>
      <c r="G40" s="128"/>
      <c r="H40" s="128"/>
      <c r="I40" s="128"/>
      <c r="J40" s="128"/>
    </row>
    <row r="41" spans="1:10">
      <c r="A41" s="128"/>
      <c r="B41" s="128"/>
      <c r="C41" s="128"/>
      <c r="D41" s="128"/>
      <c r="E41" s="1085"/>
      <c r="F41" s="128"/>
      <c r="G41" s="128"/>
      <c r="H41" s="128"/>
      <c r="I41" s="128"/>
      <c r="J41" s="128"/>
    </row>
    <row r="42" spans="1:10">
      <c r="A42" s="128"/>
      <c r="B42" s="128"/>
      <c r="C42" s="128"/>
      <c r="D42" s="128"/>
      <c r="E42" s="1085"/>
      <c r="F42" s="128"/>
      <c r="G42" s="128"/>
      <c r="H42" s="128"/>
      <c r="I42" s="128"/>
      <c r="J42" s="128"/>
    </row>
    <row r="43" spans="1:10">
      <c r="A43" s="128"/>
      <c r="B43" s="128"/>
      <c r="C43" s="128"/>
      <c r="D43" s="128"/>
      <c r="E43" s="1085"/>
      <c r="F43" s="128"/>
      <c r="G43" s="128"/>
      <c r="H43" s="128"/>
      <c r="I43" s="128"/>
      <c r="J43" s="128"/>
    </row>
    <row r="44" spans="1:10">
      <c r="A44" s="128"/>
      <c r="B44" s="128"/>
      <c r="C44" s="128"/>
      <c r="D44" s="128"/>
      <c r="E44" s="1085"/>
      <c r="F44" s="128"/>
      <c r="G44" s="128"/>
      <c r="H44" s="128"/>
      <c r="I44" s="128"/>
      <c r="J44" s="128"/>
    </row>
    <row r="45" spans="1:10">
      <c r="A45" s="128"/>
      <c r="B45" s="128"/>
      <c r="C45" s="128"/>
      <c r="D45" s="128"/>
      <c r="E45" s="1085"/>
      <c r="F45" s="128"/>
      <c r="G45" s="128"/>
      <c r="H45" s="128"/>
      <c r="I45" s="128"/>
      <c r="J45" s="128"/>
    </row>
    <row r="46" spans="1:10">
      <c r="A46" s="128"/>
      <c r="B46" s="128"/>
      <c r="C46" s="128"/>
      <c r="D46" s="128"/>
      <c r="E46" s="1085"/>
      <c r="F46" s="128"/>
      <c r="G46" s="128"/>
      <c r="H46" s="128"/>
      <c r="I46" s="128"/>
      <c r="J46" s="128"/>
    </row>
    <row r="47" spans="1:10">
      <c r="A47" s="128"/>
      <c r="B47" s="128"/>
      <c r="C47" s="128"/>
      <c r="D47" s="128"/>
      <c r="E47" s="1085"/>
      <c r="F47" s="128"/>
      <c r="G47" s="128"/>
      <c r="H47" s="128"/>
      <c r="I47" s="128"/>
      <c r="J47" s="128"/>
    </row>
    <row r="48" spans="1:10">
      <c r="A48" s="128"/>
      <c r="B48" s="128"/>
      <c r="C48" s="128"/>
      <c r="D48" s="128"/>
      <c r="E48" s="1085"/>
      <c r="F48" s="128"/>
      <c r="G48" s="128"/>
      <c r="H48" s="128"/>
      <c r="I48" s="128"/>
      <c r="J48" s="128"/>
    </row>
    <row r="49" spans="1:10">
      <c r="A49" s="128"/>
      <c r="B49" s="128"/>
      <c r="C49" s="128"/>
      <c r="D49" s="128"/>
      <c r="E49" s="1085"/>
      <c r="F49" s="128"/>
      <c r="G49" s="128"/>
      <c r="H49" s="128"/>
      <c r="I49" s="128"/>
      <c r="J49" s="128"/>
    </row>
    <row r="50" spans="1:10">
      <c r="A50" s="128"/>
      <c r="B50" s="128"/>
      <c r="C50" s="128"/>
      <c r="D50" s="128"/>
      <c r="E50" s="1085"/>
      <c r="F50" s="128"/>
      <c r="G50" s="128"/>
      <c r="H50" s="128"/>
      <c r="I50" s="128"/>
      <c r="J50" s="128"/>
    </row>
    <row r="51" spans="1:10">
      <c r="A51" s="128"/>
      <c r="B51" s="128"/>
      <c r="C51" s="128"/>
      <c r="D51" s="128"/>
      <c r="E51" s="1085"/>
      <c r="F51" s="128"/>
      <c r="G51" s="128"/>
      <c r="H51" s="128"/>
      <c r="I51" s="128"/>
      <c r="J51" s="128"/>
    </row>
    <row r="52" spans="1:10">
      <c r="A52" s="128"/>
      <c r="B52" s="128"/>
      <c r="C52" s="128"/>
      <c r="D52" s="128"/>
      <c r="E52" s="1085"/>
      <c r="F52" s="128"/>
      <c r="G52" s="128"/>
      <c r="H52" s="128"/>
      <c r="I52" s="128"/>
      <c r="J52" s="128"/>
    </row>
    <row r="53" spans="1:10">
      <c r="A53" s="128"/>
      <c r="B53" s="128"/>
      <c r="C53" s="128"/>
      <c r="D53" s="128"/>
      <c r="E53" s="1085"/>
      <c r="F53" s="128"/>
      <c r="G53" s="128"/>
      <c r="H53" s="128"/>
      <c r="I53" s="128"/>
      <c r="J53" s="128"/>
    </row>
    <row r="54" spans="1:10">
      <c r="A54" s="128"/>
      <c r="B54" s="128"/>
      <c r="C54" s="128"/>
      <c r="D54" s="128"/>
      <c r="E54" s="1085"/>
      <c r="F54" s="128"/>
      <c r="G54" s="128"/>
      <c r="H54" s="128"/>
      <c r="I54" s="128"/>
      <c r="J54" s="128"/>
    </row>
    <row r="55" spans="1:10">
      <c r="A55" s="128"/>
      <c r="B55" s="128"/>
      <c r="C55" s="128"/>
      <c r="D55" s="128"/>
      <c r="E55" s="1085"/>
      <c r="F55" s="128"/>
      <c r="G55" s="128"/>
      <c r="H55" s="128"/>
      <c r="I55" s="128"/>
      <c r="J55" s="128"/>
    </row>
    <row r="56" spans="1:10">
      <c r="A56" s="128"/>
      <c r="B56" s="128"/>
      <c r="C56" s="128"/>
      <c r="D56" s="128"/>
      <c r="E56" s="1085"/>
      <c r="F56" s="128"/>
      <c r="G56" s="128"/>
      <c r="H56" s="128"/>
      <c r="I56" s="128"/>
      <c r="J56" s="128"/>
    </row>
    <row r="57" spans="1:10">
      <c r="A57" s="128"/>
      <c r="B57" s="128"/>
      <c r="C57" s="128"/>
      <c r="D57" s="128"/>
      <c r="E57" s="1085"/>
      <c r="F57" s="128"/>
      <c r="G57" s="128"/>
      <c r="H57" s="128"/>
      <c r="I57" s="128"/>
      <c r="J57" s="128"/>
    </row>
    <row r="58" spans="1:10">
      <c r="A58" s="128"/>
      <c r="B58" s="128"/>
      <c r="C58" s="128"/>
      <c r="D58" s="128"/>
      <c r="E58" s="1085"/>
      <c r="F58" s="128"/>
      <c r="G58" s="128"/>
      <c r="H58" s="128"/>
      <c r="I58" s="128"/>
      <c r="J58" s="128"/>
    </row>
    <row r="59" spans="1:10">
      <c r="A59" s="128"/>
      <c r="B59" s="128"/>
      <c r="C59" s="128"/>
      <c r="D59" s="128"/>
      <c r="E59" s="1085"/>
      <c r="F59" s="128"/>
      <c r="G59" s="128"/>
      <c r="H59" s="128"/>
      <c r="I59" s="128"/>
      <c r="J59" s="128"/>
    </row>
    <row r="60" spans="1:10">
      <c r="A60" s="128"/>
      <c r="B60" s="128"/>
      <c r="C60" s="128"/>
      <c r="D60" s="128"/>
      <c r="E60" s="1085"/>
      <c r="F60" s="128"/>
      <c r="G60" s="128"/>
      <c r="H60" s="128"/>
      <c r="I60" s="128"/>
      <c r="J60" s="128"/>
    </row>
    <row r="61" spans="1:10">
      <c r="A61" s="128"/>
      <c r="B61" s="128"/>
      <c r="C61" s="128"/>
      <c r="D61" s="128"/>
      <c r="E61" s="1085"/>
      <c r="F61" s="128"/>
      <c r="G61" s="128"/>
      <c r="H61" s="128"/>
      <c r="I61" s="128"/>
      <c r="J61" s="128"/>
    </row>
    <row r="62" spans="1:10">
      <c r="A62" s="128"/>
      <c r="B62" s="128"/>
      <c r="C62" s="128"/>
      <c r="D62" s="128"/>
      <c r="E62" s="1085"/>
      <c r="F62" s="128"/>
      <c r="G62" s="128"/>
      <c r="H62" s="128"/>
      <c r="I62" s="128"/>
      <c r="J62" s="128"/>
    </row>
    <row r="63" spans="1:10">
      <c r="A63" s="128"/>
      <c r="B63" s="128"/>
      <c r="C63" s="128"/>
      <c r="D63" s="128"/>
      <c r="E63" s="1085"/>
      <c r="F63" s="128"/>
      <c r="G63" s="128"/>
      <c r="H63" s="128"/>
      <c r="I63" s="128"/>
      <c r="J63" s="128"/>
    </row>
    <row r="64" spans="1:10">
      <c r="A64" s="128"/>
      <c r="B64" s="128"/>
      <c r="C64" s="128"/>
      <c r="D64" s="128"/>
      <c r="E64" s="1085"/>
      <c r="F64" s="128"/>
      <c r="G64" s="128"/>
      <c r="H64" s="128"/>
      <c r="I64" s="128"/>
      <c r="J64" s="128"/>
    </row>
    <row r="65" spans="1:10">
      <c r="A65" s="128"/>
      <c r="B65" s="128"/>
      <c r="C65" s="128"/>
      <c r="D65" s="128"/>
      <c r="E65" s="1085"/>
      <c r="F65" s="128"/>
      <c r="G65" s="128"/>
      <c r="H65" s="128"/>
      <c r="I65" s="128"/>
      <c r="J65" s="128"/>
    </row>
    <row r="66" spans="1:10">
      <c r="A66" s="128"/>
      <c r="B66" s="128"/>
      <c r="C66" s="128"/>
      <c r="D66" s="128"/>
      <c r="E66" s="1085"/>
      <c r="F66" s="128"/>
      <c r="G66" s="128"/>
      <c r="H66" s="128"/>
      <c r="I66" s="128"/>
      <c r="J66" s="128"/>
    </row>
    <row r="67" spans="1:10">
      <c r="A67" s="128"/>
      <c r="B67" s="128"/>
      <c r="C67" s="128"/>
      <c r="D67" s="128"/>
      <c r="E67" s="1085"/>
      <c r="F67" s="128"/>
      <c r="G67" s="128"/>
      <c r="H67" s="128"/>
      <c r="I67" s="128"/>
      <c r="J67" s="128"/>
    </row>
    <row r="68" spans="1:10">
      <c r="A68" s="128"/>
      <c r="B68" s="128"/>
      <c r="C68" s="128"/>
      <c r="D68" s="128"/>
      <c r="E68" s="1085"/>
      <c r="F68" s="128"/>
      <c r="G68" s="128"/>
      <c r="H68" s="128"/>
      <c r="I68" s="128"/>
      <c r="J68" s="128"/>
    </row>
    <row r="69" spans="1:10">
      <c r="A69" s="128"/>
      <c r="B69" s="128"/>
      <c r="C69" s="128"/>
      <c r="D69" s="128"/>
      <c r="E69" s="1085"/>
      <c r="F69" s="128"/>
      <c r="G69" s="128"/>
      <c r="H69" s="128"/>
      <c r="I69" s="128"/>
      <c r="J69" s="128"/>
    </row>
    <row r="70" spans="1:10">
      <c r="A70" s="128"/>
      <c r="B70" s="128"/>
      <c r="C70" s="128"/>
      <c r="D70" s="128"/>
      <c r="E70" s="1085"/>
      <c r="F70" s="128"/>
      <c r="G70" s="128"/>
      <c r="H70" s="128"/>
      <c r="I70" s="128"/>
      <c r="J70" s="128"/>
    </row>
    <row r="71" spans="1:10">
      <c r="A71" s="128"/>
      <c r="B71" s="128"/>
      <c r="C71" s="128"/>
      <c r="D71" s="128"/>
      <c r="E71" s="1085"/>
      <c r="F71" s="128"/>
      <c r="G71" s="128"/>
      <c r="H71" s="128"/>
      <c r="I71" s="128"/>
      <c r="J71" s="128"/>
    </row>
    <row r="72" spans="1:10">
      <c r="A72" s="128"/>
      <c r="B72" s="128"/>
      <c r="C72" s="128"/>
      <c r="D72" s="128"/>
      <c r="E72" s="1085"/>
      <c r="F72" s="128"/>
      <c r="G72" s="128"/>
      <c r="H72" s="128"/>
      <c r="I72" s="128"/>
      <c r="J72" s="128"/>
    </row>
    <row r="73" spans="1:10">
      <c r="A73" s="128"/>
      <c r="B73" s="128"/>
      <c r="C73" s="128"/>
      <c r="D73" s="128"/>
      <c r="E73" s="1085"/>
      <c r="F73" s="128"/>
      <c r="G73" s="128"/>
      <c r="H73" s="128"/>
      <c r="I73" s="128"/>
      <c r="J73" s="128"/>
    </row>
    <row r="74" spans="1:10">
      <c r="A74" s="128"/>
      <c r="B74" s="128"/>
      <c r="C74" s="128"/>
      <c r="D74" s="128"/>
      <c r="E74" s="1085"/>
      <c r="F74" s="128"/>
      <c r="G74" s="128"/>
      <c r="H74" s="128"/>
      <c r="I74" s="128"/>
      <c r="J74" s="128"/>
    </row>
    <row r="75" spans="1:10">
      <c r="A75" s="128"/>
      <c r="B75" s="128"/>
      <c r="C75" s="128"/>
      <c r="D75" s="128"/>
      <c r="E75" s="1085"/>
      <c r="F75" s="128"/>
      <c r="G75" s="128"/>
      <c r="H75" s="128"/>
      <c r="I75" s="128"/>
      <c r="J75" s="128"/>
    </row>
    <row r="76" spans="1:10">
      <c r="A76" s="128"/>
      <c r="B76" s="128"/>
      <c r="C76" s="128"/>
      <c r="D76" s="128"/>
      <c r="E76" s="1085"/>
      <c r="F76" s="128"/>
      <c r="G76" s="128"/>
      <c r="H76" s="128"/>
      <c r="I76" s="128"/>
      <c r="J76" s="128"/>
    </row>
    <row r="77" spans="1:10">
      <c r="A77" s="128"/>
      <c r="B77" s="128"/>
      <c r="C77" s="128"/>
      <c r="D77" s="128"/>
      <c r="E77" s="1085"/>
      <c r="F77" s="128"/>
      <c r="G77" s="128"/>
      <c r="H77" s="128"/>
      <c r="I77" s="128"/>
      <c r="J77" s="128"/>
    </row>
    <row r="78" spans="1:10">
      <c r="A78" s="128"/>
      <c r="B78" s="128"/>
      <c r="C78" s="128"/>
      <c r="D78" s="128"/>
      <c r="E78" s="1085"/>
      <c r="F78" s="128"/>
      <c r="G78" s="128"/>
      <c r="H78" s="128"/>
      <c r="I78" s="128"/>
      <c r="J78" s="128"/>
    </row>
    <row r="79" spans="1:10">
      <c r="A79" s="128"/>
      <c r="B79" s="128"/>
      <c r="C79" s="128"/>
      <c r="D79" s="128"/>
      <c r="E79" s="1085"/>
      <c r="F79" s="128"/>
      <c r="G79" s="128"/>
      <c r="H79" s="128"/>
      <c r="I79" s="128"/>
      <c r="J79" s="128"/>
    </row>
    <row r="80" spans="1:10">
      <c r="A80" s="128"/>
      <c r="B80" s="128"/>
      <c r="C80" s="128"/>
      <c r="D80" s="128"/>
      <c r="E80" s="1085"/>
      <c r="F80" s="128"/>
      <c r="G80" s="128"/>
      <c r="H80" s="128"/>
      <c r="I80" s="128"/>
      <c r="J80" s="128"/>
    </row>
    <row r="81" spans="1:10">
      <c r="A81" s="128"/>
      <c r="B81" s="128"/>
      <c r="C81" s="128"/>
      <c r="D81" s="128"/>
      <c r="E81" s="1085"/>
      <c r="F81" s="128"/>
      <c r="G81" s="128"/>
      <c r="H81" s="128"/>
      <c r="I81" s="128"/>
      <c r="J81" s="128"/>
    </row>
    <row r="82" spans="1:10">
      <c r="A82" s="128"/>
      <c r="B82" s="128"/>
      <c r="C82" s="128"/>
      <c r="D82" s="128"/>
      <c r="E82" s="1085"/>
      <c r="F82" s="128"/>
      <c r="G82" s="128"/>
      <c r="H82" s="128"/>
      <c r="I82" s="128"/>
      <c r="J82" s="128"/>
    </row>
    <row r="83" spans="1:10">
      <c r="A83" s="128"/>
      <c r="B83" s="128"/>
      <c r="C83" s="128"/>
      <c r="D83" s="128"/>
      <c r="E83" s="1085"/>
      <c r="F83" s="128"/>
      <c r="G83" s="128"/>
      <c r="H83" s="128"/>
      <c r="I83" s="128"/>
      <c r="J83" s="128"/>
    </row>
    <row r="84" spans="1:10">
      <c r="A84" s="128"/>
      <c r="B84" s="128"/>
      <c r="C84" s="128"/>
      <c r="D84" s="128"/>
      <c r="E84" s="1085"/>
      <c r="F84" s="128"/>
      <c r="G84" s="128"/>
      <c r="H84" s="128"/>
      <c r="I84" s="128"/>
      <c r="J84" s="128"/>
    </row>
    <row r="85" spans="1:10">
      <c r="A85" s="128"/>
      <c r="B85" s="128"/>
      <c r="C85" s="128"/>
      <c r="D85" s="128"/>
      <c r="E85" s="1085"/>
      <c r="F85" s="128"/>
      <c r="G85" s="128"/>
      <c r="H85" s="128"/>
      <c r="I85" s="128"/>
      <c r="J85" s="128"/>
    </row>
    <row r="86" spans="1:10">
      <c r="A86" s="128"/>
      <c r="B86" s="128"/>
      <c r="C86" s="128"/>
      <c r="D86" s="128"/>
      <c r="E86" s="1085"/>
      <c r="F86" s="128"/>
      <c r="G86" s="128"/>
      <c r="H86" s="128"/>
      <c r="I86" s="128"/>
      <c r="J86" s="128"/>
    </row>
    <row r="87" spans="1:10">
      <c r="A87" s="128"/>
      <c r="B87" s="128"/>
      <c r="C87" s="128"/>
      <c r="D87" s="128"/>
      <c r="E87" s="1085"/>
      <c r="F87" s="128"/>
      <c r="G87" s="128"/>
      <c r="H87" s="128"/>
      <c r="I87" s="128"/>
      <c r="J87" s="128"/>
    </row>
    <row r="88" spans="1:10">
      <c r="A88" s="128"/>
      <c r="B88" s="128"/>
      <c r="C88" s="128"/>
      <c r="D88" s="128"/>
      <c r="E88" s="1085"/>
      <c r="F88" s="128"/>
      <c r="G88" s="128"/>
      <c r="H88" s="128"/>
      <c r="I88" s="128"/>
      <c r="J88" s="128"/>
    </row>
    <row r="89" spans="1:10">
      <c r="A89" s="128"/>
      <c r="B89" s="128"/>
      <c r="C89" s="128"/>
      <c r="D89" s="128"/>
      <c r="E89" s="1085"/>
      <c r="F89" s="128"/>
      <c r="G89" s="128"/>
      <c r="H89" s="128"/>
      <c r="I89" s="128"/>
      <c r="J89" s="128"/>
    </row>
    <row r="90" spans="1:10">
      <c r="A90" s="128"/>
      <c r="B90" s="128"/>
      <c r="C90" s="128"/>
      <c r="D90" s="128"/>
      <c r="E90" s="1085"/>
      <c r="F90" s="128"/>
      <c r="G90" s="128"/>
      <c r="H90" s="128"/>
      <c r="I90" s="128"/>
      <c r="J90" s="128"/>
    </row>
    <row r="91" spans="1:10">
      <c r="A91" s="128"/>
      <c r="B91" s="128"/>
      <c r="C91" s="128"/>
      <c r="D91" s="128"/>
      <c r="E91" s="1085"/>
      <c r="F91" s="128"/>
      <c r="G91" s="128"/>
      <c r="H91" s="128"/>
      <c r="I91" s="128"/>
      <c r="J91" s="128"/>
    </row>
    <row r="92" spans="1:10">
      <c r="A92" s="128"/>
      <c r="B92" s="128"/>
      <c r="C92" s="128"/>
      <c r="D92" s="128"/>
      <c r="E92" s="1085"/>
      <c r="F92" s="128"/>
      <c r="G92" s="128"/>
      <c r="H92" s="128"/>
      <c r="I92" s="128"/>
      <c r="J92" s="128"/>
    </row>
    <row r="93" spans="1:10">
      <c r="A93" s="128"/>
      <c r="B93" s="128"/>
      <c r="C93" s="128"/>
      <c r="D93" s="128"/>
      <c r="E93" s="1085"/>
      <c r="F93" s="128"/>
      <c r="G93" s="128"/>
      <c r="H93" s="128"/>
      <c r="I93" s="128"/>
      <c r="J93" s="128"/>
    </row>
    <row r="94" spans="1:10">
      <c r="A94" s="128"/>
      <c r="B94" s="128"/>
      <c r="C94" s="128"/>
      <c r="D94" s="128"/>
      <c r="E94" s="1085"/>
      <c r="F94" s="128"/>
      <c r="G94" s="128"/>
      <c r="H94" s="128"/>
      <c r="I94" s="128"/>
      <c r="J94" s="128"/>
    </row>
    <row r="95" spans="1:10">
      <c r="A95" s="128"/>
      <c r="B95" s="128"/>
      <c r="C95" s="128"/>
      <c r="D95" s="128"/>
      <c r="E95" s="1085"/>
      <c r="F95" s="128"/>
      <c r="G95" s="128"/>
      <c r="H95" s="128"/>
      <c r="I95" s="128"/>
      <c r="J95" s="128"/>
    </row>
    <row r="96" spans="1:10">
      <c r="A96" s="128"/>
      <c r="B96" s="128"/>
      <c r="C96" s="128"/>
      <c r="D96" s="128"/>
      <c r="E96" s="1085"/>
      <c r="F96" s="128"/>
      <c r="G96" s="128"/>
      <c r="H96" s="128"/>
      <c r="I96" s="128"/>
      <c r="J96" s="128"/>
    </row>
    <row r="97" spans="1:10">
      <c r="A97" s="128"/>
      <c r="B97" s="128"/>
      <c r="C97" s="128"/>
      <c r="D97" s="128"/>
      <c r="E97" s="1085"/>
      <c r="F97" s="128"/>
      <c r="G97" s="128"/>
      <c r="H97" s="128"/>
      <c r="I97" s="128"/>
      <c r="J97" s="128"/>
    </row>
    <row r="98" spans="1:10">
      <c r="A98" s="128"/>
      <c r="B98" s="128"/>
      <c r="C98" s="128"/>
      <c r="D98" s="128"/>
      <c r="E98" s="1085"/>
      <c r="F98" s="128"/>
      <c r="G98" s="128"/>
      <c r="H98" s="128"/>
      <c r="I98" s="128"/>
      <c r="J98" s="128"/>
    </row>
    <row r="99" spans="1:10">
      <c r="A99" s="128"/>
      <c r="B99" s="128"/>
      <c r="C99" s="128"/>
      <c r="D99" s="128"/>
      <c r="E99" s="1085"/>
      <c r="F99" s="128"/>
      <c r="G99" s="128"/>
      <c r="H99" s="128"/>
      <c r="I99" s="128"/>
      <c r="J99" s="128"/>
    </row>
    <row r="100" spans="1:10">
      <c r="A100" s="128"/>
      <c r="B100" s="128"/>
      <c r="C100" s="128"/>
      <c r="D100" s="128"/>
      <c r="E100" s="1085"/>
      <c r="F100" s="128"/>
      <c r="G100" s="128"/>
      <c r="H100" s="128"/>
      <c r="I100" s="128"/>
      <c r="J100" s="128"/>
    </row>
    <row r="101" spans="1:10">
      <c r="A101" s="128"/>
      <c r="B101" s="128"/>
      <c r="C101" s="128"/>
      <c r="D101" s="128"/>
      <c r="E101" s="1085"/>
      <c r="F101" s="128"/>
      <c r="G101" s="128"/>
      <c r="H101" s="128"/>
      <c r="I101" s="128"/>
      <c r="J101" s="128"/>
    </row>
    <row r="102" spans="1:10">
      <c r="A102" s="128"/>
      <c r="B102" s="128"/>
      <c r="C102" s="128"/>
      <c r="D102" s="128"/>
      <c r="E102" s="1085"/>
      <c r="F102" s="128"/>
      <c r="G102" s="128"/>
      <c r="H102" s="128"/>
      <c r="I102" s="128"/>
      <c r="J102" s="128"/>
    </row>
    <row r="103" spans="1:10">
      <c r="A103" s="128"/>
      <c r="B103" s="128"/>
      <c r="C103" s="128"/>
      <c r="D103" s="128"/>
      <c r="E103" s="1085"/>
      <c r="F103" s="128"/>
      <c r="G103" s="128"/>
      <c r="H103" s="128"/>
      <c r="I103" s="128"/>
      <c r="J103" s="128"/>
    </row>
    <row r="104" spans="1:10">
      <c r="A104" s="128"/>
      <c r="B104" s="128"/>
      <c r="C104" s="128"/>
      <c r="D104" s="128"/>
      <c r="E104" s="1085"/>
      <c r="F104" s="128"/>
      <c r="G104" s="128"/>
      <c r="H104" s="128"/>
      <c r="I104" s="128"/>
      <c r="J104" s="128"/>
    </row>
    <row r="105" spans="1:10">
      <c r="A105" s="128"/>
      <c r="B105" s="128"/>
      <c r="C105" s="128"/>
      <c r="D105" s="128"/>
      <c r="E105" s="1085"/>
      <c r="F105" s="128"/>
      <c r="G105" s="128"/>
      <c r="H105" s="128"/>
      <c r="I105" s="128"/>
      <c r="J105" s="128"/>
    </row>
    <row r="106" spans="1:10">
      <c r="A106" s="128"/>
      <c r="B106" s="128"/>
      <c r="C106" s="128"/>
      <c r="D106" s="128"/>
      <c r="E106" s="1085"/>
      <c r="F106" s="128"/>
      <c r="G106" s="128"/>
      <c r="H106" s="128"/>
      <c r="I106" s="128"/>
      <c r="J106" s="128"/>
    </row>
    <row r="107" spans="1:10">
      <c r="A107" s="128"/>
      <c r="B107" s="128"/>
      <c r="C107" s="128"/>
      <c r="D107" s="128"/>
      <c r="E107" s="1085"/>
      <c r="F107" s="128"/>
      <c r="G107" s="128"/>
      <c r="H107" s="128"/>
      <c r="I107" s="128"/>
      <c r="J107" s="128"/>
    </row>
    <row r="108" spans="1:10">
      <c r="A108" s="128"/>
      <c r="B108" s="128"/>
      <c r="C108" s="128"/>
      <c r="D108" s="128"/>
      <c r="E108" s="1085"/>
      <c r="F108" s="128"/>
      <c r="G108" s="128"/>
      <c r="H108" s="128"/>
      <c r="I108" s="128"/>
      <c r="J108" s="128"/>
    </row>
    <row r="109" spans="1:10">
      <c r="A109" s="128"/>
      <c r="B109" s="128"/>
      <c r="C109" s="128"/>
      <c r="D109" s="128"/>
      <c r="E109" s="1085"/>
      <c r="F109" s="128"/>
      <c r="G109" s="128"/>
      <c r="H109" s="128"/>
      <c r="I109" s="128"/>
      <c r="J109" s="128"/>
    </row>
    <row r="110" spans="1:10">
      <c r="A110" s="128"/>
      <c r="B110" s="128"/>
      <c r="C110" s="128"/>
      <c r="D110" s="128"/>
      <c r="E110" s="1085"/>
      <c r="F110" s="128"/>
      <c r="G110" s="128"/>
      <c r="H110" s="128"/>
      <c r="I110" s="128"/>
      <c r="J110" s="128"/>
    </row>
    <row r="111" spans="1:10">
      <c r="A111" s="128"/>
      <c r="B111" s="128"/>
      <c r="C111" s="128"/>
      <c r="D111" s="128"/>
      <c r="E111" s="1085"/>
      <c r="F111" s="128"/>
      <c r="G111" s="128"/>
      <c r="H111" s="128"/>
      <c r="I111" s="128"/>
      <c r="J111" s="128"/>
    </row>
    <row r="112" spans="1:10">
      <c r="A112" s="128"/>
      <c r="B112" s="128"/>
      <c r="C112" s="128"/>
      <c r="D112" s="128"/>
      <c r="E112" s="1085"/>
      <c r="F112" s="128"/>
      <c r="G112" s="128"/>
      <c r="H112" s="128"/>
      <c r="I112" s="128"/>
      <c r="J112" s="128"/>
    </row>
    <row r="113" spans="1:10">
      <c r="A113" s="128"/>
      <c r="B113" s="128"/>
      <c r="C113" s="128"/>
      <c r="D113" s="128"/>
      <c r="E113" s="1085"/>
      <c r="F113" s="128"/>
      <c r="G113" s="128"/>
      <c r="H113" s="128"/>
      <c r="I113" s="128"/>
      <c r="J113" s="128"/>
    </row>
    <row r="114" spans="1:10">
      <c r="A114" s="128"/>
      <c r="B114" s="128"/>
      <c r="C114" s="128"/>
      <c r="D114" s="128"/>
      <c r="E114" s="1085"/>
      <c r="F114" s="128"/>
      <c r="G114" s="128"/>
      <c r="H114" s="128"/>
      <c r="I114" s="128"/>
      <c r="J114" s="128"/>
    </row>
    <row r="115" spans="1:10">
      <c r="A115" s="128"/>
      <c r="B115" s="128"/>
      <c r="C115" s="128"/>
      <c r="D115" s="128"/>
      <c r="E115" s="1085"/>
      <c r="F115" s="128"/>
      <c r="G115" s="128"/>
      <c r="H115" s="128"/>
      <c r="I115" s="128"/>
      <c r="J115" s="128"/>
    </row>
    <row r="116" spans="1:10">
      <c r="A116" s="128"/>
      <c r="B116" s="128"/>
      <c r="C116" s="128"/>
      <c r="D116" s="128"/>
      <c r="E116" s="1085"/>
      <c r="F116" s="128"/>
      <c r="G116" s="128"/>
      <c r="H116" s="128"/>
      <c r="I116" s="128"/>
      <c r="J116" s="128"/>
    </row>
    <row r="117" spans="1:10">
      <c r="A117" s="128"/>
      <c r="B117" s="128"/>
      <c r="C117" s="128"/>
      <c r="D117" s="128"/>
      <c r="E117" s="1085"/>
      <c r="F117" s="128"/>
      <c r="G117" s="128"/>
      <c r="H117" s="128"/>
      <c r="I117" s="128"/>
      <c r="J117" s="128"/>
    </row>
    <row r="118" spans="1:10">
      <c r="A118" s="128"/>
      <c r="B118" s="128"/>
      <c r="C118" s="128"/>
      <c r="D118" s="128"/>
      <c r="E118" s="1085"/>
      <c r="F118" s="128"/>
      <c r="G118" s="128"/>
      <c r="H118" s="128"/>
      <c r="I118" s="128"/>
      <c r="J118" s="128"/>
    </row>
    <row r="119" spans="1:10">
      <c r="A119" s="128"/>
      <c r="B119" s="128"/>
      <c r="C119" s="128"/>
      <c r="D119" s="128"/>
      <c r="E119" s="1085"/>
      <c r="F119" s="128"/>
      <c r="G119" s="128"/>
      <c r="H119" s="128"/>
      <c r="I119" s="128"/>
      <c r="J119" s="128"/>
    </row>
    <row r="120" spans="1:10">
      <c r="A120" s="128"/>
      <c r="B120" s="128"/>
      <c r="C120" s="128"/>
      <c r="D120" s="128"/>
      <c r="E120" s="1085"/>
      <c r="F120" s="128"/>
      <c r="G120" s="128"/>
      <c r="H120" s="128"/>
      <c r="I120" s="128"/>
      <c r="J120" s="128"/>
    </row>
    <row r="121" spans="1:10">
      <c r="A121" s="128"/>
      <c r="B121" s="128"/>
      <c r="C121" s="128"/>
      <c r="D121" s="128"/>
      <c r="E121" s="1085"/>
      <c r="F121" s="128"/>
      <c r="G121" s="128"/>
      <c r="H121" s="128"/>
      <c r="I121" s="128"/>
      <c r="J121" s="128"/>
    </row>
    <row r="122" spans="1:10">
      <c r="A122" s="128"/>
      <c r="B122" s="128"/>
      <c r="C122" s="128"/>
      <c r="D122" s="128"/>
      <c r="E122" s="1085"/>
      <c r="F122" s="128"/>
      <c r="G122" s="128"/>
      <c r="H122" s="128"/>
      <c r="I122" s="128"/>
      <c r="J122" s="128"/>
    </row>
    <row r="123" spans="1:10">
      <c r="A123" s="128"/>
      <c r="B123" s="128"/>
      <c r="C123" s="128"/>
      <c r="D123" s="128"/>
      <c r="E123" s="1085"/>
      <c r="F123" s="128"/>
      <c r="G123" s="128"/>
      <c r="H123" s="128"/>
      <c r="I123" s="128"/>
      <c r="J123" s="128"/>
    </row>
    <row r="124" spans="1:10">
      <c r="A124" s="128"/>
      <c r="B124" s="128"/>
      <c r="C124" s="128"/>
      <c r="D124" s="128"/>
      <c r="E124" s="1085"/>
      <c r="F124" s="128"/>
      <c r="G124" s="128"/>
      <c r="H124" s="128"/>
      <c r="I124" s="128"/>
      <c r="J124" s="128"/>
    </row>
    <row r="125" spans="1:10">
      <c r="A125" s="128"/>
      <c r="B125" s="128"/>
      <c r="C125" s="128"/>
      <c r="D125" s="128"/>
      <c r="E125" s="1085"/>
      <c r="F125" s="128"/>
      <c r="G125" s="128"/>
      <c r="H125" s="128"/>
      <c r="I125" s="128"/>
      <c r="J125" s="128"/>
    </row>
    <row r="126" spans="1:10">
      <c r="A126" s="128"/>
      <c r="B126" s="128"/>
      <c r="C126" s="128"/>
      <c r="D126" s="128"/>
      <c r="E126" s="1085"/>
      <c r="F126" s="128"/>
      <c r="G126" s="128"/>
      <c r="H126" s="128"/>
      <c r="I126" s="128"/>
      <c r="J126" s="128"/>
    </row>
    <row r="127" spans="1:10">
      <c r="A127" s="128"/>
      <c r="B127" s="128"/>
      <c r="C127" s="128"/>
      <c r="D127" s="128"/>
      <c r="E127" s="1085"/>
      <c r="F127" s="128"/>
      <c r="G127" s="128"/>
      <c r="H127" s="128"/>
      <c r="I127" s="128"/>
      <c r="J127" s="128"/>
    </row>
    <row r="128" spans="1:10">
      <c r="A128" s="128"/>
      <c r="B128" s="128"/>
      <c r="C128" s="128"/>
      <c r="D128" s="128"/>
      <c r="E128" s="1085"/>
      <c r="F128" s="128"/>
      <c r="G128" s="128"/>
      <c r="H128" s="128"/>
      <c r="I128" s="128"/>
      <c r="J128" s="128"/>
    </row>
    <row r="129" spans="1:10">
      <c r="A129" s="128"/>
      <c r="B129" s="128"/>
      <c r="C129" s="128"/>
      <c r="D129" s="128"/>
      <c r="E129" s="1085"/>
      <c r="F129" s="128"/>
      <c r="G129" s="128"/>
      <c r="H129" s="128"/>
      <c r="I129" s="128"/>
      <c r="J129" s="128"/>
    </row>
    <row r="130" spans="1:10">
      <c r="A130" s="128"/>
      <c r="B130" s="128"/>
      <c r="C130" s="128"/>
      <c r="D130" s="128"/>
      <c r="E130" s="1085"/>
      <c r="F130" s="128"/>
      <c r="G130" s="128"/>
      <c r="H130" s="128"/>
      <c r="I130" s="128"/>
      <c r="J130" s="128"/>
    </row>
    <row r="131" spans="1:10">
      <c r="A131" s="128"/>
      <c r="B131" s="128"/>
      <c r="C131" s="128"/>
      <c r="D131" s="128"/>
      <c r="E131" s="1085"/>
      <c r="F131" s="128"/>
      <c r="G131" s="128"/>
      <c r="H131" s="128"/>
      <c r="I131" s="128"/>
      <c r="J131" s="128"/>
    </row>
    <row r="132" spans="1:10">
      <c r="A132" s="128"/>
      <c r="B132" s="128"/>
      <c r="C132" s="128"/>
      <c r="D132" s="128"/>
      <c r="E132" s="1085"/>
      <c r="F132" s="128"/>
      <c r="G132" s="128"/>
      <c r="H132" s="128"/>
      <c r="I132" s="128"/>
      <c r="J132" s="128"/>
    </row>
    <row r="133" spans="1:10">
      <c r="A133" s="128"/>
      <c r="B133" s="128"/>
      <c r="C133" s="128"/>
      <c r="D133" s="128"/>
      <c r="E133" s="1085"/>
      <c r="F133" s="128"/>
      <c r="G133" s="128"/>
      <c r="H133" s="128"/>
      <c r="I133" s="128"/>
      <c r="J133" s="128"/>
    </row>
    <row r="134" spans="1:10">
      <c r="A134" s="128"/>
      <c r="B134" s="128"/>
      <c r="C134" s="128"/>
      <c r="D134" s="128"/>
      <c r="E134" s="1085"/>
      <c r="F134" s="128"/>
      <c r="G134" s="128"/>
      <c r="H134" s="128"/>
      <c r="I134" s="128"/>
      <c r="J134" s="128"/>
    </row>
    <row r="135" spans="1:10">
      <c r="A135" s="128"/>
      <c r="B135" s="128"/>
      <c r="C135" s="128"/>
      <c r="D135" s="128"/>
      <c r="E135" s="1085"/>
      <c r="F135" s="128"/>
      <c r="G135" s="128"/>
      <c r="H135" s="128"/>
      <c r="I135" s="128"/>
      <c r="J135" s="128"/>
    </row>
    <row r="136" spans="1:10">
      <c r="A136" s="128"/>
      <c r="B136" s="128"/>
      <c r="C136" s="128"/>
      <c r="D136" s="128"/>
      <c r="E136" s="1085"/>
      <c r="F136" s="128"/>
      <c r="G136" s="128"/>
      <c r="H136" s="128"/>
      <c r="I136" s="128"/>
      <c r="J136" s="128"/>
    </row>
    <row r="137" spans="1:10">
      <c r="A137" s="128"/>
      <c r="B137" s="128"/>
      <c r="C137" s="128"/>
      <c r="D137" s="128"/>
      <c r="E137" s="1085"/>
      <c r="F137" s="128"/>
      <c r="G137" s="128"/>
      <c r="H137" s="128"/>
      <c r="I137" s="128"/>
      <c r="J137" s="128"/>
    </row>
    <row r="138" spans="1:10">
      <c r="A138" s="128"/>
      <c r="B138" s="128"/>
      <c r="C138" s="128"/>
      <c r="D138" s="128"/>
      <c r="E138" s="1085"/>
      <c r="F138" s="128"/>
      <c r="G138" s="128"/>
      <c r="H138" s="128"/>
      <c r="I138" s="128"/>
      <c r="J138" s="128"/>
    </row>
    <row r="139" spans="1:10">
      <c r="A139" s="128"/>
      <c r="B139" s="128"/>
      <c r="C139" s="128"/>
      <c r="D139" s="128"/>
      <c r="E139" s="1085"/>
      <c r="F139" s="128"/>
      <c r="G139" s="128"/>
      <c r="H139" s="128"/>
      <c r="I139" s="128"/>
      <c r="J139" s="128"/>
    </row>
    <row r="140" spans="1:10">
      <c r="A140" s="128"/>
      <c r="B140" s="128"/>
      <c r="C140" s="128"/>
      <c r="D140" s="128"/>
      <c r="E140" s="1085"/>
      <c r="F140" s="128"/>
      <c r="G140" s="128"/>
      <c r="H140" s="128"/>
      <c r="I140" s="128"/>
      <c r="J140" s="128"/>
    </row>
    <row r="141" spans="1:10">
      <c r="A141" s="128"/>
      <c r="B141" s="128"/>
      <c r="C141" s="128"/>
      <c r="D141" s="128"/>
      <c r="E141" s="1085"/>
      <c r="F141" s="128"/>
      <c r="G141" s="128"/>
      <c r="H141" s="128"/>
      <c r="I141" s="128"/>
      <c r="J141" s="128"/>
    </row>
    <row r="142" spans="1:10">
      <c r="A142" s="128"/>
      <c r="B142" s="128"/>
      <c r="C142" s="128"/>
      <c r="D142" s="128"/>
      <c r="E142" s="1085"/>
      <c r="F142" s="128"/>
      <c r="G142" s="128"/>
      <c r="H142" s="128"/>
      <c r="I142" s="128"/>
      <c r="J142" s="128"/>
    </row>
    <row r="143" spans="1:10">
      <c r="A143" s="128"/>
      <c r="B143" s="128"/>
      <c r="C143" s="128"/>
      <c r="D143" s="128"/>
      <c r="E143" s="1085"/>
      <c r="F143" s="128"/>
      <c r="G143" s="128"/>
      <c r="H143" s="128"/>
      <c r="I143" s="128"/>
      <c r="J143" s="128"/>
    </row>
    <row r="144" spans="1:10">
      <c r="A144" s="128"/>
      <c r="B144" s="128"/>
      <c r="C144" s="128"/>
      <c r="D144" s="128"/>
      <c r="E144" s="1085"/>
      <c r="F144" s="128"/>
      <c r="G144" s="128"/>
      <c r="H144" s="128"/>
      <c r="I144" s="128"/>
      <c r="J144" s="128"/>
    </row>
    <row r="145" spans="1:10">
      <c r="A145" s="128"/>
      <c r="B145" s="128"/>
      <c r="C145" s="128"/>
      <c r="D145" s="128"/>
      <c r="E145" s="1085"/>
      <c r="F145" s="128"/>
      <c r="G145" s="128"/>
      <c r="H145" s="128"/>
      <c r="I145" s="128"/>
      <c r="J145" s="128"/>
    </row>
    <row r="146" spans="1:10">
      <c r="A146" s="128"/>
      <c r="B146" s="128"/>
      <c r="C146" s="128"/>
      <c r="D146" s="128"/>
      <c r="E146" s="1085"/>
      <c r="F146" s="128"/>
      <c r="G146" s="128"/>
      <c r="H146" s="128"/>
      <c r="I146" s="128"/>
      <c r="J146" s="128"/>
    </row>
    <row r="147" spans="1:10">
      <c r="A147" s="128"/>
      <c r="B147" s="128"/>
      <c r="C147" s="128"/>
      <c r="D147" s="128"/>
      <c r="E147" s="1085"/>
      <c r="F147" s="128"/>
      <c r="G147" s="128"/>
      <c r="H147" s="128"/>
      <c r="I147" s="128"/>
      <c r="J147" s="128"/>
    </row>
    <row r="148" spans="1:10">
      <c r="A148" s="128"/>
      <c r="B148" s="128"/>
      <c r="C148" s="128"/>
      <c r="D148" s="128"/>
      <c r="E148" s="1085"/>
      <c r="F148" s="128"/>
      <c r="G148" s="128"/>
      <c r="H148" s="128"/>
      <c r="I148" s="128"/>
      <c r="J148" s="128"/>
    </row>
    <row r="149" spans="1:10">
      <c r="A149" s="128"/>
      <c r="B149" s="128"/>
      <c r="C149" s="128"/>
      <c r="D149" s="128"/>
      <c r="E149" s="1085"/>
      <c r="F149" s="128"/>
      <c r="G149" s="128"/>
      <c r="H149" s="128"/>
      <c r="I149" s="128"/>
      <c r="J149" s="128"/>
    </row>
    <row r="150" spans="1:10">
      <c r="A150" s="128"/>
      <c r="B150" s="128"/>
      <c r="C150" s="128"/>
      <c r="D150" s="128"/>
      <c r="E150" s="1085"/>
      <c r="F150" s="128"/>
      <c r="G150" s="128"/>
      <c r="H150" s="128"/>
      <c r="I150" s="128"/>
      <c r="J150" s="128"/>
    </row>
    <row r="151" spans="1:10">
      <c r="A151" s="128"/>
      <c r="B151" s="128"/>
      <c r="C151" s="128"/>
      <c r="D151" s="128"/>
      <c r="E151" s="1085"/>
      <c r="F151" s="128"/>
      <c r="G151" s="128"/>
      <c r="H151" s="128"/>
      <c r="I151" s="128"/>
      <c r="J151" s="128"/>
    </row>
    <row r="152" spans="1:10">
      <c r="A152" s="128"/>
      <c r="B152" s="128"/>
      <c r="C152" s="128"/>
      <c r="D152" s="128"/>
      <c r="E152" s="1085"/>
      <c r="F152" s="128"/>
      <c r="G152" s="128"/>
      <c r="H152" s="128"/>
      <c r="I152" s="128"/>
      <c r="J152" s="128"/>
    </row>
    <row r="153" spans="1:10">
      <c r="A153" s="128"/>
      <c r="B153" s="128"/>
      <c r="C153" s="128"/>
      <c r="D153" s="128"/>
      <c r="E153" s="1085"/>
      <c r="F153" s="128"/>
      <c r="G153" s="128"/>
      <c r="H153" s="128"/>
      <c r="I153" s="128"/>
      <c r="J153" s="128"/>
    </row>
    <row r="154" spans="1:10">
      <c r="A154" s="128"/>
      <c r="B154" s="128"/>
      <c r="C154" s="128"/>
      <c r="D154" s="128"/>
      <c r="E154" s="1085"/>
      <c r="F154" s="128"/>
      <c r="G154" s="128"/>
      <c r="H154" s="128"/>
      <c r="I154" s="128"/>
      <c r="J154" s="128"/>
    </row>
    <row r="155" spans="1:10">
      <c r="A155" s="128"/>
      <c r="B155" s="128"/>
      <c r="C155" s="128"/>
      <c r="D155" s="128"/>
      <c r="E155" s="1085"/>
      <c r="F155" s="128"/>
      <c r="G155" s="128"/>
      <c r="H155" s="128"/>
      <c r="I155" s="128"/>
      <c r="J155" s="128"/>
    </row>
    <row r="156" spans="1:10">
      <c r="A156" s="128"/>
      <c r="B156" s="128"/>
      <c r="C156" s="128"/>
      <c r="D156" s="128"/>
      <c r="E156" s="1085"/>
      <c r="F156" s="128"/>
      <c r="G156" s="128"/>
      <c r="H156" s="128"/>
      <c r="I156" s="128"/>
      <c r="J156" s="128"/>
    </row>
    <row r="157" spans="1:10">
      <c r="A157" s="128"/>
      <c r="B157" s="128"/>
      <c r="C157" s="128"/>
      <c r="D157" s="128"/>
      <c r="E157" s="1085"/>
      <c r="F157" s="128"/>
      <c r="G157" s="128"/>
      <c r="H157" s="128"/>
      <c r="I157" s="128"/>
      <c r="J157" s="128"/>
    </row>
    <row r="158" spans="1:10">
      <c r="A158" s="128"/>
      <c r="B158" s="128"/>
      <c r="C158" s="128"/>
      <c r="D158" s="128"/>
      <c r="E158" s="1085"/>
      <c r="F158" s="128"/>
      <c r="G158" s="128"/>
      <c r="H158" s="128"/>
      <c r="I158" s="128"/>
      <c r="J158" s="128"/>
    </row>
    <row r="159" spans="1:10">
      <c r="A159" s="128"/>
      <c r="B159" s="128"/>
      <c r="C159" s="128"/>
      <c r="D159" s="128"/>
      <c r="E159" s="1085"/>
      <c r="F159" s="128"/>
      <c r="G159" s="128"/>
      <c r="H159" s="128"/>
      <c r="I159" s="128"/>
      <c r="J159" s="128"/>
    </row>
    <row r="160" spans="1:10">
      <c r="A160" s="128"/>
      <c r="B160" s="128"/>
      <c r="C160" s="128"/>
      <c r="D160" s="128"/>
      <c r="E160" s="1085"/>
      <c r="F160" s="128"/>
      <c r="G160" s="128"/>
      <c r="H160" s="128"/>
      <c r="I160" s="128"/>
      <c r="J160" s="128"/>
    </row>
    <row r="161" spans="1:10">
      <c r="A161" s="128"/>
      <c r="B161" s="128"/>
      <c r="C161" s="128"/>
      <c r="D161" s="128"/>
      <c r="E161" s="1085"/>
      <c r="F161" s="128"/>
      <c r="G161" s="128"/>
      <c r="H161" s="128"/>
      <c r="I161" s="128"/>
      <c r="J161" s="128"/>
    </row>
    <row r="162" spans="1:10">
      <c r="A162" s="128"/>
      <c r="B162" s="128"/>
      <c r="C162" s="128"/>
      <c r="D162" s="128"/>
      <c r="E162" s="1085"/>
      <c r="F162" s="128"/>
      <c r="G162" s="128"/>
      <c r="H162" s="128"/>
      <c r="I162" s="128"/>
      <c r="J162" s="128"/>
    </row>
    <row r="163" spans="1:10">
      <c r="A163" s="128"/>
      <c r="B163" s="128"/>
      <c r="C163" s="128"/>
      <c r="D163" s="128"/>
      <c r="E163" s="1085"/>
      <c r="F163" s="128"/>
      <c r="G163" s="128"/>
      <c r="H163" s="128"/>
      <c r="I163" s="128"/>
      <c r="J163" s="128"/>
    </row>
    <row r="164" spans="1:10">
      <c r="A164" s="128"/>
      <c r="B164" s="128"/>
      <c r="C164" s="128"/>
      <c r="D164" s="128"/>
      <c r="E164" s="1085"/>
      <c r="F164" s="128"/>
      <c r="G164" s="128"/>
      <c r="H164" s="128"/>
      <c r="I164" s="128"/>
      <c r="J164" s="128"/>
    </row>
    <row r="165" spans="1:10">
      <c r="A165" s="128"/>
      <c r="B165" s="128"/>
      <c r="C165" s="128"/>
      <c r="D165" s="128"/>
      <c r="E165" s="1085"/>
      <c r="F165" s="128"/>
      <c r="G165" s="128"/>
      <c r="H165" s="128"/>
      <c r="I165" s="128"/>
      <c r="J165" s="128"/>
    </row>
    <row r="166" spans="1:10">
      <c r="A166" s="128"/>
      <c r="B166" s="128"/>
      <c r="C166" s="128"/>
      <c r="D166" s="128"/>
      <c r="E166" s="1085"/>
      <c r="F166" s="128"/>
      <c r="G166" s="128"/>
      <c r="H166" s="128"/>
      <c r="I166" s="128"/>
      <c r="J166" s="128"/>
    </row>
    <row r="167" spans="1:10">
      <c r="A167" s="128"/>
      <c r="B167" s="128"/>
      <c r="C167" s="128"/>
      <c r="D167" s="128"/>
      <c r="E167" s="1085"/>
      <c r="F167" s="128"/>
      <c r="G167" s="128"/>
      <c r="H167" s="128"/>
      <c r="I167" s="128"/>
      <c r="J167" s="128"/>
    </row>
    <row r="168" spans="1:10">
      <c r="A168" s="128"/>
      <c r="B168" s="128"/>
      <c r="C168" s="128"/>
      <c r="D168" s="128"/>
      <c r="E168" s="1085"/>
      <c r="F168" s="128"/>
      <c r="G168" s="128"/>
      <c r="H168" s="128"/>
      <c r="I168" s="128"/>
      <c r="J168" s="128"/>
    </row>
    <row r="169" spans="1:10">
      <c r="A169" s="128"/>
      <c r="B169" s="128"/>
      <c r="C169" s="128"/>
      <c r="D169" s="128"/>
      <c r="E169" s="1085"/>
      <c r="F169" s="128"/>
      <c r="G169" s="128"/>
      <c r="H169" s="128"/>
      <c r="I169" s="128"/>
      <c r="J169" s="128"/>
    </row>
    <row r="170" spans="1:10">
      <c r="A170" s="128"/>
      <c r="B170" s="128"/>
      <c r="C170" s="128"/>
      <c r="D170" s="128"/>
      <c r="E170" s="1085"/>
      <c r="F170" s="128"/>
      <c r="G170" s="128"/>
      <c r="H170" s="128"/>
      <c r="I170" s="128"/>
      <c r="J170" s="128"/>
    </row>
    <row r="171" spans="1:10">
      <c r="A171" s="128"/>
      <c r="B171" s="128"/>
      <c r="C171" s="128"/>
      <c r="D171" s="128"/>
      <c r="E171" s="1085"/>
      <c r="F171" s="128"/>
      <c r="G171" s="128"/>
      <c r="H171" s="128"/>
      <c r="I171" s="128"/>
      <c r="J171" s="128"/>
    </row>
    <row r="172" spans="1:10">
      <c r="A172" s="128"/>
      <c r="B172" s="128"/>
      <c r="C172" s="128"/>
      <c r="D172" s="128"/>
      <c r="E172" s="1085"/>
      <c r="F172" s="128"/>
      <c r="G172" s="128"/>
      <c r="H172" s="128"/>
      <c r="I172" s="128"/>
      <c r="J172" s="128"/>
    </row>
    <row r="173" spans="1:10">
      <c r="A173" s="128"/>
      <c r="B173" s="128"/>
      <c r="C173" s="128"/>
      <c r="D173" s="128"/>
      <c r="E173" s="1085"/>
      <c r="F173" s="128"/>
      <c r="G173" s="128"/>
      <c r="H173" s="128"/>
      <c r="I173" s="128"/>
      <c r="J173" s="128"/>
    </row>
    <row r="174" spans="1:10">
      <c r="A174" s="128"/>
      <c r="B174" s="128"/>
      <c r="C174" s="128"/>
      <c r="D174" s="128"/>
      <c r="E174" s="1085"/>
      <c r="F174" s="128"/>
      <c r="G174" s="128"/>
      <c r="H174" s="128"/>
      <c r="I174" s="128"/>
      <c r="J174" s="128"/>
    </row>
    <row r="175" spans="1:10">
      <c r="A175" s="128"/>
      <c r="B175" s="128"/>
      <c r="C175" s="128"/>
      <c r="D175" s="128"/>
      <c r="E175" s="1085"/>
      <c r="F175" s="128"/>
      <c r="G175" s="128"/>
      <c r="H175" s="128"/>
      <c r="I175" s="128"/>
      <c r="J175" s="128"/>
    </row>
    <row r="176" spans="1:10">
      <c r="A176" s="128"/>
      <c r="B176" s="128"/>
      <c r="C176" s="128"/>
      <c r="D176" s="128"/>
      <c r="E176" s="1085"/>
      <c r="F176" s="128"/>
      <c r="G176" s="128"/>
      <c r="H176" s="128"/>
      <c r="I176" s="128"/>
      <c r="J176" s="128"/>
    </row>
    <row r="177" spans="1:10">
      <c r="A177" s="128"/>
      <c r="B177" s="128"/>
      <c r="C177" s="128"/>
      <c r="D177" s="128"/>
      <c r="E177" s="1085"/>
      <c r="F177" s="128"/>
      <c r="G177" s="128"/>
      <c r="H177" s="128"/>
      <c r="I177" s="128"/>
      <c r="J177" s="128"/>
    </row>
    <row r="178" spans="1:10">
      <c r="A178" s="128"/>
      <c r="B178" s="128"/>
      <c r="C178" s="128"/>
      <c r="D178" s="128"/>
      <c r="E178" s="1085"/>
      <c r="F178" s="128"/>
      <c r="G178" s="128"/>
      <c r="H178" s="128"/>
      <c r="I178" s="128"/>
      <c r="J178" s="128"/>
    </row>
    <row r="179" spans="1:10">
      <c r="A179" s="128"/>
      <c r="B179" s="128"/>
      <c r="C179" s="128"/>
      <c r="D179" s="128"/>
      <c r="E179" s="1085"/>
      <c r="F179" s="128"/>
      <c r="G179" s="128"/>
      <c r="H179" s="128"/>
      <c r="I179" s="128"/>
      <c r="J179" s="128"/>
    </row>
    <row r="180" spans="1:10">
      <c r="A180" s="128"/>
      <c r="B180" s="128"/>
      <c r="C180" s="128"/>
      <c r="D180" s="128"/>
      <c r="E180" s="1085"/>
      <c r="F180" s="128"/>
      <c r="G180" s="128"/>
      <c r="H180" s="128"/>
      <c r="I180" s="128"/>
      <c r="J180" s="128"/>
    </row>
    <row r="181" spans="1:10">
      <c r="A181" s="128"/>
      <c r="B181" s="128"/>
      <c r="C181" s="128"/>
      <c r="D181" s="128"/>
      <c r="E181" s="1085"/>
      <c r="F181" s="128"/>
      <c r="G181" s="128"/>
      <c r="H181" s="128"/>
      <c r="I181" s="128"/>
      <c r="J181" s="128"/>
    </row>
    <row r="182" spans="1:10">
      <c r="A182" s="128"/>
      <c r="B182" s="128"/>
      <c r="C182" s="128"/>
      <c r="D182" s="128"/>
      <c r="E182" s="1085"/>
      <c r="F182" s="128"/>
      <c r="G182" s="128"/>
      <c r="H182" s="128"/>
      <c r="I182" s="128"/>
      <c r="J182" s="128"/>
    </row>
    <row r="183" spans="1:10">
      <c r="A183" s="128"/>
      <c r="B183" s="128"/>
      <c r="C183" s="128"/>
      <c r="D183" s="128"/>
      <c r="E183" s="1085"/>
      <c r="F183" s="128"/>
      <c r="G183" s="128"/>
      <c r="H183" s="128"/>
      <c r="I183" s="128"/>
      <c r="J183" s="128"/>
    </row>
    <row r="184" spans="1:10">
      <c r="A184" s="128"/>
      <c r="B184" s="128"/>
      <c r="C184" s="128"/>
      <c r="D184" s="128"/>
      <c r="E184" s="1085"/>
      <c r="F184" s="128"/>
      <c r="G184" s="128"/>
      <c r="H184" s="128"/>
      <c r="I184" s="128"/>
      <c r="J184" s="128"/>
    </row>
    <row r="185" spans="1:10">
      <c r="A185" s="128"/>
      <c r="B185" s="128"/>
      <c r="C185" s="128"/>
      <c r="D185" s="128"/>
      <c r="E185" s="1085"/>
      <c r="F185" s="128"/>
      <c r="G185" s="128"/>
      <c r="H185" s="128"/>
      <c r="I185" s="128"/>
      <c r="J185" s="128"/>
    </row>
    <row r="186" spans="1:10">
      <c r="A186" s="128"/>
      <c r="B186" s="128"/>
      <c r="C186" s="128"/>
      <c r="D186" s="128"/>
      <c r="E186" s="1085"/>
      <c r="F186" s="128"/>
      <c r="G186" s="128"/>
      <c r="H186" s="128"/>
      <c r="I186" s="128"/>
      <c r="J186" s="128"/>
    </row>
    <row r="187" spans="1:10">
      <c r="A187" s="128"/>
      <c r="B187" s="128"/>
      <c r="C187" s="128"/>
      <c r="D187" s="128"/>
      <c r="E187" s="1085"/>
      <c r="F187" s="128"/>
      <c r="G187" s="128"/>
      <c r="H187" s="128"/>
      <c r="I187" s="128"/>
      <c r="J187" s="128"/>
    </row>
    <row r="188" spans="1:10">
      <c r="A188" s="128"/>
      <c r="B188" s="128"/>
      <c r="C188" s="128"/>
      <c r="D188" s="128"/>
      <c r="E188" s="1085"/>
      <c r="F188" s="128"/>
      <c r="G188" s="128"/>
      <c r="H188" s="128"/>
      <c r="I188" s="128"/>
      <c r="J188" s="128"/>
    </row>
    <row r="189" spans="1:10">
      <c r="A189" s="128"/>
      <c r="B189" s="128"/>
      <c r="C189" s="128"/>
      <c r="D189" s="128"/>
      <c r="E189" s="1085"/>
      <c r="F189" s="128"/>
      <c r="G189" s="128"/>
      <c r="H189" s="128"/>
      <c r="I189" s="128"/>
      <c r="J189" s="128"/>
    </row>
    <row r="190" spans="1:10">
      <c r="A190" s="128"/>
      <c r="B190" s="128"/>
      <c r="C190" s="128"/>
      <c r="D190" s="128"/>
      <c r="E190" s="1085"/>
      <c r="F190" s="128"/>
      <c r="G190" s="128"/>
      <c r="H190" s="128"/>
      <c r="I190" s="128"/>
      <c r="J190" s="128"/>
    </row>
    <row r="191" spans="1:10">
      <c r="A191" s="128"/>
      <c r="B191" s="128"/>
      <c r="C191" s="128"/>
      <c r="D191" s="128"/>
      <c r="E191" s="1085"/>
      <c r="F191" s="128"/>
      <c r="G191" s="128"/>
      <c r="H191" s="128"/>
      <c r="I191" s="128"/>
      <c r="J191" s="128"/>
    </row>
    <row r="192" spans="1:10">
      <c r="A192" s="128"/>
      <c r="B192" s="128"/>
      <c r="C192" s="128"/>
      <c r="D192" s="128"/>
      <c r="E192" s="1085"/>
      <c r="F192" s="128"/>
      <c r="G192" s="128"/>
      <c r="H192" s="128"/>
      <c r="I192" s="128"/>
      <c r="J192" s="128"/>
    </row>
    <row r="193" spans="1:10">
      <c r="A193" s="128"/>
      <c r="B193" s="128"/>
      <c r="C193" s="128"/>
      <c r="D193" s="128"/>
      <c r="E193" s="1085"/>
      <c r="F193" s="128"/>
      <c r="G193" s="128"/>
      <c r="H193" s="128"/>
      <c r="I193" s="128"/>
      <c r="J193" s="128"/>
    </row>
    <row r="194" spans="1:10">
      <c r="A194" s="128"/>
      <c r="B194" s="128"/>
      <c r="C194" s="128"/>
      <c r="D194" s="128"/>
      <c r="E194" s="1085"/>
      <c r="F194" s="128"/>
      <c r="G194" s="128"/>
      <c r="H194" s="128"/>
      <c r="I194" s="128"/>
      <c r="J194" s="128"/>
    </row>
    <row r="195" spans="1:10">
      <c r="A195" s="128"/>
      <c r="B195" s="128"/>
      <c r="C195" s="128"/>
      <c r="D195" s="128"/>
      <c r="E195" s="1085"/>
      <c r="F195" s="128"/>
      <c r="G195" s="128"/>
      <c r="H195" s="128"/>
      <c r="I195" s="128"/>
      <c r="J195" s="128"/>
    </row>
    <row r="196" spans="1:10">
      <c r="A196" s="128"/>
      <c r="B196" s="128"/>
      <c r="C196" s="128"/>
      <c r="D196" s="128"/>
      <c r="E196" s="1085"/>
      <c r="F196" s="128"/>
      <c r="G196" s="128"/>
      <c r="H196" s="128"/>
      <c r="I196" s="128"/>
      <c r="J196" s="128"/>
    </row>
    <row r="197" spans="1:10">
      <c r="A197" s="128"/>
      <c r="B197" s="128"/>
      <c r="C197" s="128"/>
      <c r="D197" s="128"/>
      <c r="E197" s="1085"/>
      <c r="F197" s="128"/>
      <c r="G197" s="128"/>
      <c r="H197" s="128"/>
      <c r="I197" s="128"/>
      <c r="J197" s="128"/>
    </row>
    <row r="198" spans="1:10">
      <c r="A198" s="128"/>
      <c r="B198" s="128"/>
      <c r="C198" s="128"/>
      <c r="D198" s="128"/>
      <c r="E198" s="1085"/>
      <c r="F198" s="128"/>
      <c r="G198" s="128"/>
      <c r="H198" s="128"/>
      <c r="I198" s="128"/>
      <c r="J198" s="128"/>
    </row>
    <row r="199" spans="1:10">
      <c r="A199" s="128"/>
      <c r="B199" s="128"/>
      <c r="C199" s="128"/>
      <c r="D199" s="128"/>
      <c r="E199" s="1085"/>
      <c r="F199" s="128"/>
      <c r="G199" s="128"/>
      <c r="H199" s="128"/>
      <c r="I199" s="128"/>
      <c r="J199" s="128"/>
    </row>
    <row r="200" spans="1:10">
      <c r="A200" s="128"/>
      <c r="B200" s="128"/>
      <c r="C200" s="128"/>
      <c r="D200" s="128"/>
      <c r="E200" s="1085"/>
      <c r="F200" s="128"/>
      <c r="G200" s="128"/>
      <c r="H200" s="128"/>
      <c r="I200" s="128"/>
      <c r="J200" s="128"/>
    </row>
    <row r="201" spans="1:10">
      <c r="A201" s="128"/>
      <c r="B201" s="128"/>
      <c r="C201" s="128"/>
      <c r="D201" s="128"/>
      <c r="E201" s="1085"/>
      <c r="F201" s="128"/>
      <c r="G201" s="128"/>
      <c r="H201" s="128"/>
      <c r="I201" s="128"/>
      <c r="J201" s="128"/>
    </row>
    <row r="202" spans="1:10">
      <c r="A202" s="128"/>
      <c r="B202" s="128"/>
      <c r="C202" s="128"/>
      <c r="D202" s="128"/>
      <c r="E202" s="1085"/>
      <c r="F202" s="128"/>
      <c r="G202" s="128"/>
      <c r="H202" s="128"/>
      <c r="I202" s="128"/>
      <c r="J202" s="128"/>
    </row>
    <row r="203" spans="1:10">
      <c r="A203" s="128"/>
      <c r="B203" s="128"/>
      <c r="C203" s="128"/>
      <c r="D203" s="128"/>
      <c r="E203" s="1085"/>
      <c r="F203" s="128"/>
      <c r="G203" s="128"/>
      <c r="H203" s="128"/>
      <c r="I203" s="128"/>
      <c r="J203" s="128"/>
    </row>
    <row r="204" spans="1:10">
      <c r="A204" s="128"/>
      <c r="B204" s="128"/>
      <c r="C204" s="128"/>
      <c r="D204" s="128"/>
      <c r="E204" s="1085"/>
      <c r="F204" s="128"/>
      <c r="G204" s="128"/>
      <c r="H204" s="128"/>
      <c r="I204" s="128"/>
      <c r="J204" s="128"/>
    </row>
    <row r="205" spans="1:10">
      <c r="A205" s="128"/>
      <c r="B205" s="128"/>
      <c r="C205" s="128"/>
      <c r="D205" s="128"/>
      <c r="E205" s="1085"/>
      <c r="F205" s="128"/>
      <c r="G205" s="128"/>
      <c r="H205" s="128"/>
      <c r="I205" s="128"/>
      <c r="J205" s="128"/>
    </row>
    <row r="206" spans="1:10">
      <c r="A206" s="128"/>
      <c r="B206" s="128"/>
      <c r="C206" s="128"/>
      <c r="D206" s="128"/>
      <c r="E206" s="1085"/>
      <c r="F206" s="128"/>
      <c r="G206" s="128"/>
      <c r="H206" s="128"/>
      <c r="I206" s="128"/>
      <c r="J206" s="128"/>
    </row>
    <row r="207" spans="1:10">
      <c r="A207" s="128"/>
      <c r="B207" s="128"/>
      <c r="C207" s="128"/>
      <c r="D207" s="128"/>
      <c r="E207" s="1085"/>
      <c r="F207" s="128"/>
      <c r="G207" s="128"/>
      <c r="H207" s="128"/>
      <c r="I207" s="128"/>
      <c r="J207" s="128"/>
    </row>
    <row r="208" spans="1:10">
      <c r="A208" s="128"/>
      <c r="B208" s="128"/>
      <c r="C208" s="128"/>
      <c r="D208" s="128"/>
      <c r="E208" s="1085"/>
      <c r="F208" s="128"/>
      <c r="G208" s="128"/>
      <c r="H208" s="128"/>
      <c r="I208" s="128"/>
      <c r="J208" s="128"/>
    </row>
    <row r="209" spans="1:10">
      <c r="A209" s="128"/>
      <c r="B209" s="128"/>
      <c r="C209" s="128"/>
      <c r="D209" s="128"/>
      <c r="E209" s="1085"/>
      <c r="F209" s="128"/>
      <c r="G209" s="128"/>
      <c r="H209" s="128"/>
      <c r="I209" s="128"/>
      <c r="J209" s="128"/>
    </row>
    <row r="210" spans="1:10">
      <c r="A210" s="128"/>
      <c r="B210" s="128"/>
      <c r="C210" s="128"/>
      <c r="D210" s="128"/>
      <c r="E210" s="1085"/>
      <c r="F210" s="128"/>
      <c r="G210" s="128"/>
      <c r="H210" s="128"/>
      <c r="I210" s="128"/>
      <c r="J210" s="128"/>
    </row>
    <row r="211" spans="1:10">
      <c r="A211" s="128"/>
      <c r="B211" s="128"/>
      <c r="C211" s="128"/>
      <c r="D211" s="128"/>
      <c r="E211" s="1085"/>
      <c r="F211" s="128"/>
      <c r="G211" s="128"/>
      <c r="H211" s="128"/>
      <c r="I211" s="128"/>
      <c r="J211" s="128"/>
    </row>
    <row r="212" spans="1:10">
      <c r="A212" s="128"/>
      <c r="B212" s="128"/>
      <c r="C212" s="128"/>
      <c r="D212" s="128"/>
      <c r="E212" s="1085"/>
      <c r="F212" s="128"/>
      <c r="G212" s="128"/>
      <c r="H212" s="128"/>
      <c r="I212" s="128"/>
      <c r="J212" s="128"/>
    </row>
    <row r="213" spans="1:10">
      <c r="A213" s="128"/>
      <c r="B213" s="128"/>
      <c r="C213" s="128"/>
      <c r="D213" s="128"/>
      <c r="E213" s="1085"/>
      <c r="F213" s="128"/>
      <c r="G213" s="128"/>
      <c r="H213" s="128"/>
      <c r="I213" s="128"/>
      <c r="J213" s="128"/>
    </row>
    <row r="214" spans="1:10">
      <c r="A214" s="128"/>
      <c r="B214" s="128"/>
      <c r="C214" s="128"/>
      <c r="D214" s="128"/>
      <c r="E214" s="1085"/>
      <c r="F214" s="128"/>
      <c r="G214" s="128"/>
      <c r="H214" s="128"/>
      <c r="I214" s="128"/>
      <c r="J214" s="128"/>
    </row>
    <row r="215" spans="1:10">
      <c r="A215" s="128"/>
      <c r="B215" s="128"/>
      <c r="C215" s="128"/>
      <c r="D215" s="128"/>
      <c r="E215" s="1085"/>
      <c r="F215" s="128"/>
      <c r="G215" s="128"/>
      <c r="H215" s="128"/>
      <c r="I215" s="128"/>
      <c r="J215" s="128"/>
    </row>
    <row r="216" spans="1:10">
      <c r="A216" s="128"/>
      <c r="B216" s="128"/>
      <c r="C216" s="128"/>
      <c r="D216" s="128"/>
      <c r="E216" s="1085"/>
      <c r="F216" s="128"/>
      <c r="G216" s="128"/>
      <c r="H216" s="128"/>
      <c r="I216" s="128"/>
      <c r="J216" s="128"/>
    </row>
    <row r="217" spans="1:10">
      <c r="A217" s="128"/>
      <c r="B217" s="128"/>
      <c r="C217" s="128"/>
      <c r="D217" s="128"/>
      <c r="E217" s="1085"/>
      <c r="F217" s="128"/>
      <c r="G217" s="128"/>
      <c r="H217" s="128"/>
      <c r="I217" s="128"/>
      <c r="J217" s="128"/>
    </row>
    <row r="218" spans="1:10">
      <c r="A218" s="128"/>
      <c r="B218" s="128"/>
      <c r="C218" s="128"/>
      <c r="D218" s="128"/>
      <c r="E218" s="1085"/>
      <c r="F218" s="128"/>
      <c r="G218" s="128"/>
      <c r="H218" s="128"/>
      <c r="I218" s="128"/>
      <c r="J218" s="128"/>
    </row>
    <row r="219" spans="1:10">
      <c r="A219" s="128"/>
      <c r="B219" s="128"/>
      <c r="C219" s="128"/>
      <c r="D219" s="128"/>
      <c r="E219" s="1085"/>
      <c r="F219" s="128"/>
      <c r="G219" s="128"/>
      <c r="H219" s="128"/>
      <c r="I219" s="128"/>
      <c r="J219" s="128"/>
    </row>
    <row r="220" spans="1:10">
      <c r="A220" s="128"/>
      <c r="B220" s="128"/>
      <c r="C220" s="128"/>
      <c r="D220" s="128"/>
      <c r="E220" s="1085"/>
      <c r="F220" s="128"/>
      <c r="G220" s="128"/>
      <c r="H220" s="128"/>
      <c r="I220" s="128"/>
      <c r="J220" s="128"/>
    </row>
    <row r="221" spans="1:10">
      <c r="A221" s="128"/>
      <c r="B221" s="128"/>
      <c r="C221" s="128"/>
      <c r="D221" s="128"/>
      <c r="E221" s="1085"/>
      <c r="F221" s="128"/>
      <c r="G221" s="128"/>
      <c r="H221" s="128"/>
      <c r="I221" s="128"/>
      <c r="J221" s="128"/>
    </row>
    <row r="222" spans="1:10">
      <c r="A222" s="128"/>
      <c r="B222" s="128"/>
      <c r="C222" s="128"/>
      <c r="D222" s="128"/>
      <c r="E222" s="1085"/>
      <c r="F222" s="128"/>
      <c r="G222" s="128"/>
      <c r="H222" s="128"/>
      <c r="I222" s="128"/>
      <c r="J222" s="128"/>
    </row>
    <row r="223" spans="1:10">
      <c r="A223" s="128"/>
      <c r="B223" s="128"/>
      <c r="C223" s="128"/>
      <c r="D223" s="128"/>
      <c r="E223" s="1085"/>
      <c r="F223" s="128"/>
      <c r="G223" s="128"/>
      <c r="H223" s="128"/>
      <c r="I223" s="128"/>
      <c r="J223" s="128"/>
    </row>
    <row r="224" spans="1:10">
      <c r="A224" s="128"/>
      <c r="B224" s="128"/>
      <c r="C224" s="128"/>
      <c r="D224" s="128"/>
      <c r="E224" s="1085"/>
      <c r="F224" s="128"/>
      <c r="G224" s="128"/>
      <c r="H224" s="128"/>
      <c r="I224" s="128"/>
      <c r="J224" s="128"/>
    </row>
    <row r="225" spans="1:10">
      <c r="A225" s="128"/>
      <c r="B225" s="128"/>
      <c r="C225" s="128"/>
      <c r="D225" s="128"/>
      <c r="E225" s="1085"/>
      <c r="F225" s="128"/>
      <c r="G225" s="128"/>
      <c r="H225" s="128"/>
      <c r="I225" s="128"/>
      <c r="J225" s="128"/>
    </row>
    <row r="226" spans="1:10">
      <c r="A226" s="128"/>
      <c r="B226" s="128"/>
      <c r="C226" s="128"/>
      <c r="D226" s="128"/>
      <c r="E226" s="1085"/>
      <c r="F226" s="128"/>
      <c r="G226" s="128"/>
      <c r="H226" s="128"/>
      <c r="I226" s="128"/>
      <c r="J226" s="128"/>
    </row>
    <row r="227" spans="1:10">
      <c r="A227" s="128"/>
      <c r="B227" s="128"/>
      <c r="C227" s="128"/>
      <c r="D227" s="128"/>
      <c r="E227" s="1085"/>
      <c r="F227" s="128"/>
      <c r="G227" s="128"/>
      <c r="H227" s="128"/>
      <c r="I227" s="128"/>
      <c r="J227" s="128"/>
    </row>
    <row r="228" spans="1:10">
      <c r="A228" s="128"/>
      <c r="B228" s="128"/>
      <c r="C228" s="128"/>
      <c r="D228" s="128"/>
      <c r="E228" s="1085"/>
      <c r="F228" s="128"/>
      <c r="G228" s="128"/>
      <c r="H228" s="128"/>
      <c r="I228" s="128"/>
      <c r="J228" s="128"/>
    </row>
    <row r="229" spans="1:10">
      <c r="A229" s="128"/>
      <c r="B229" s="128"/>
      <c r="C229" s="128"/>
      <c r="D229" s="128"/>
      <c r="E229" s="1085"/>
      <c r="F229" s="128"/>
      <c r="G229" s="128"/>
      <c r="H229" s="128"/>
      <c r="I229" s="128"/>
      <c r="J229" s="128"/>
    </row>
    <row r="230" spans="1:10">
      <c r="A230" s="128"/>
      <c r="B230" s="128"/>
      <c r="C230" s="128"/>
      <c r="D230" s="128"/>
      <c r="E230" s="1085"/>
      <c r="F230" s="128"/>
      <c r="G230" s="128"/>
      <c r="H230" s="128"/>
      <c r="I230" s="128"/>
      <c r="J230" s="128"/>
    </row>
    <row r="231" spans="1:10">
      <c r="A231" s="128"/>
      <c r="B231" s="128"/>
      <c r="C231" s="128"/>
      <c r="D231" s="128"/>
      <c r="E231" s="1085"/>
      <c r="F231" s="128"/>
      <c r="G231" s="128"/>
      <c r="H231" s="128"/>
      <c r="I231" s="128"/>
      <c r="J231" s="128"/>
    </row>
    <row r="232" spans="1:10">
      <c r="A232" s="128"/>
      <c r="B232" s="128"/>
      <c r="C232" s="128"/>
      <c r="D232" s="128"/>
      <c r="E232" s="1085"/>
      <c r="F232" s="128"/>
      <c r="G232" s="128"/>
      <c r="H232" s="128"/>
      <c r="I232" s="128"/>
      <c r="J232" s="128"/>
    </row>
    <row r="233" spans="1:10">
      <c r="A233" s="128"/>
      <c r="B233" s="128"/>
      <c r="C233" s="128"/>
      <c r="D233" s="128"/>
      <c r="E233" s="1085"/>
      <c r="F233" s="128"/>
      <c r="G233" s="128"/>
      <c r="H233" s="128"/>
      <c r="I233" s="128"/>
      <c r="J233" s="128"/>
    </row>
    <row r="234" spans="1:10">
      <c r="A234" s="128"/>
      <c r="B234" s="128"/>
      <c r="C234" s="128"/>
      <c r="D234" s="128"/>
      <c r="E234" s="1085"/>
      <c r="F234" s="128"/>
      <c r="G234" s="128"/>
      <c r="H234" s="128"/>
      <c r="I234" s="128"/>
      <c r="J234" s="128"/>
    </row>
    <row r="235" spans="1:10">
      <c r="A235" s="128"/>
      <c r="B235" s="128"/>
      <c r="C235" s="128"/>
      <c r="D235" s="128"/>
      <c r="E235" s="1085"/>
      <c r="F235" s="128"/>
      <c r="G235" s="128"/>
      <c r="H235" s="128"/>
      <c r="I235" s="128"/>
      <c r="J235" s="128"/>
    </row>
    <row r="236" spans="1:10">
      <c r="A236" s="128"/>
      <c r="B236" s="128"/>
      <c r="C236" s="128"/>
      <c r="D236" s="128"/>
      <c r="E236" s="1085"/>
      <c r="F236" s="128"/>
      <c r="G236" s="128"/>
      <c r="H236" s="128"/>
      <c r="I236" s="128"/>
      <c r="J236" s="128"/>
    </row>
    <row r="237" spans="1:10">
      <c r="A237" s="128"/>
      <c r="B237" s="128"/>
      <c r="C237" s="128"/>
      <c r="D237" s="128"/>
      <c r="E237" s="1085"/>
      <c r="F237" s="128"/>
      <c r="G237" s="128"/>
      <c r="H237" s="128"/>
      <c r="I237" s="128"/>
      <c r="J237" s="128"/>
    </row>
    <row r="238" spans="1:10">
      <c r="A238" s="128"/>
      <c r="B238" s="128"/>
      <c r="C238" s="128"/>
      <c r="D238" s="128"/>
      <c r="E238" s="1085"/>
      <c r="F238" s="128"/>
      <c r="G238" s="128"/>
      <c r="H238" s="128"/>
      <c r="I238" s="128"/>
      <c r="J238" s="128"/>
    </row>
    <row r="239" spans="1:10">
      <c r="A239" s="128"/>
      <c r="B239" s="128"/>
      <c r="C239" s="128"/>
      <c r="D239" s="128"/>
      <c r="E239" s="1085"/>
      <c r="F239" s="128"/>
      <c r="G239" s="128"/>
      <c r="H239" s="128"/>
      <c r="I239" s="128"/>
      <c r="J239" s="128"/>
    </row>
    <row r="240" spans="1:10">
      <c r="A240" s="128"/>
      <c r="B240" s="128"/>
      <c r="C240" s="128"/>
      <c r="D240" s="128"/>
      <c r="E240" s="1085"/>
      <c r="F240" s="128"/>
      <c r="G240" s="128"/>
      <c r="H240" s="128"/>
      <c r="I240" s="128"/>
      <c r="J240" s="128"/>
    </row>
    <row r="241" spans="1:10">
      <c r="A241" s="128"/>
      <c r="B241" s="128"/>
      <c r="C241" s="128"/>
      <c r="D241" s="128"/>
      <c r="E241" s="1085"/>
      <c r="F241" s="128"/>
      <c r="G241" s="128"/>
      <c r="H241" s="128"/>
      <c r="I241" s="128"/>
      <c r="J241" s="128"/>
    </row>
    <row r="242" spans="1:10">
      <c r="A242" s="128"/>
      <c r="B242" s="128"/>
      <c r="C242" s="128"/>
      <c r="D242" s="128"/>
      <c r="E242" s="1085"/>
      <c r="F242" s="128"/>
      <c r="G242" s="128"/>
      <c r="H242" s="128"/>
      <c r="I242" s="128"/>
      <c r="J242" s="128"/>
    </row>
    <row r="243" spans="1:10">
      <c r="A243" s="128"/>
      <c r="B243" s="128"/>
      <c r="C243" s="128"/>
      <c r="D243" s="128"/>
      <c r="E243" s="1085"/>
      <c r="F243" s="128"/>
      <c r="G243" s="128"/>
      <c r="H243" s="128"/>
      <c r="I243" s="128"/>
      <c r="J243" s="128"/>
    </row>
    <row r="244" spans="1:10">
      <c r="A244" s="128"/>
      <c r="B244" s="128"/>
      <c r="C244" s="128"/>
      <c r="D244" s="128"/>
      <c r="E244" s="1085"/>
      <c r="F244" s="128"/>
      <c r="G244" s="128"/>
      <c r="H244" s="128"/>
      <c r="I244" s="128"/>
      <c r="J244" s="128"/>
    </row>
    <row r="245" spans="1:10">
      <c r="A245" s="128"/>
      <c r="B245" s="128"/>
      <c r="C245" s="128"/>
      <c r="D245" s="128"/>
      <c r="E245" s="1085"/>
      <c r="F245" s="128"/>
      <c r="G245" s="128"/>
      <c r="H245" s="128"/>
      <c r="I245" s="128"/>
      <c r="J245" s="128"/>
    </row>
    <row r="246" spans="1:10">
      <c r="A246" s="128"/>
      <c r="B246" s="128"/>
      <c r="C246" s="128"/>
      <c r="D246" s="128"/>
      <c r="E246" s="1085"/>
      <c r="F246" s="128"/>
      <c r="G246" s="128"/>
      <c r="H246" s="128"/>
      <c r="I246" s="128"/>
      <c r="J246" s="128"/>
    </row>
    <row r="247" spans="1:10">
      <c r="A247" s="128"/>
      <c r="B247" s="128"/>
      <c r="C247" s="128"/>
      <c r="D247" s="128"/>
      <c r="E247" s="1085"/>
      <c r="F247" s="128"/>
      <c r="G247" s="128"/>
      <c r="H247" s="128"/>
      <c r="I247" s="128"/>
      <c r="J247" s="128"/>
    </row>
    <row r="248" spans="1:10">
      <c r="A248" s="128"/>
      <c r="B248" s="128"/>
      <c r="C248" s="128"/>
      <c r="D248" s="128"/>
      <c r="E248" s="1085"/>
      <c r="F248" s="128"/>
      <c r="G248" s="128"/>
      <c r="H248" s="128"/>
      <c r="I248" s="128"/>
      <c r="J248" s="128"/>
    </row>
    <row r="249" spans="1:10">
      <c r="A249" s="128"/>
      <c r="B249" s="128"/>
      <c r="C249" s="128"/>
      <c r="D249" s="128"/>
      <c r="E249" s="1085"/>
      <c r="F249" s="128"/>
      <c r="G249" s="128"/>
      <c r="H249" s="128"/>
      <c r="I249" s="128"/>
      <c r="J249" s="128"/>
    </row>
    <row r="250" spans="1:10">
      <c r="A250" s="128"/>
      <c r="B250" s="128"/>
      <c r="C250" s="128"/>
      <c r="D250" s="128"/>
      <c r="E250" s="1085"/>
      <c r="F250" s="128"/>
      <c r="G250" s="128"/>
      <c r="H250" s="128"/>
      <c r="I250" s="128"/>
      <c r="J250" s="128"/>
    </row>
    <row r="251" spans="1:10">
      <c r="A251" s="128"/>
      <c r="B251" s="128"/>
      <c r="C251" s="128"/>
      <c r="D251" s="128"/>
      <c r="E251" s="1085"/>
      <c r="F251" s="128"/>
      <c r="G251" s="128"/>
      <c r="H251" s="128"/>
      <c r="I251" s="128"/>
      <c r="J251" s="128"/>
    </row>
    <row r="252" spans="1:10">
      <c r="A252" s="128"/>
      <c r="B252" s="128"/>
      <c r="C252" s="128"/>
      <c r="D252" s="128"/>
      <c r="E252" s="1085"/>
      <c r="F252" s="128"/>
      <c r="G252" s="128"/>
      <c r="H252" s="128"/>
      <c r="I252" s="128"/>
      <c r="J252" s="128"/>
    </row>
    <row r="253" spans="1:10">
      <c r="A253" s="128"/>
      <c r="B253" s="128"/>
      <c r="C253" s="128"/>
      <c r="D253" s="128"/>
      <c r="E253" s="1085"/>
      <c r="F253" s="128"/>
      <c r="G253" s="128"/>
      <c r="H253" s="128"/>
      <c r="I253" s="128"/>
      <c r="J253" s="128"/>
    </row>
    <row r="254" spans="1:10">
      <c r="A254" s="128"/>
      <c r="B254" s="128"/>
      <c r="C254" s="128"/>
      <c r="D254" s="128"/>
      <c r="E254" s="1085"/>
      <c r="F254" s="128"/>
      <c r="G254" s="128"/>
      <c r="H254" s="128"/>
      <c r="I254" s="128"/>
      <c r="J254" s="128"/>
    </row>
    <row r="255" spans="1:10">
      <c r="A255" s="128"/>
      <c r="B255" s="128"/>
      <c r="C255" s="128"/>
      <c r="D255" s="128"/>
      <c r="E255" s="1085"/>
      <c r="F255" s="128"/>
      <c r="G255" s="128"/>
      <c r="H255" s="128"/>
      <c r="I255" s="128"/>
      <c r="J255" s="128"/>
    </row>
    <row r="256" spans="1:10">
      <c r="A256" s="128"/>
      <c r="B256" s="128"/>
      <c r="C256" s="128"/>
      <c r="D256" s="128"/>
      <c r="E256" s="1085"/>
      <c r="F256" s="128"/>
      <c r="G256" s="128"/>
      <c r="H256" s="128"/>
      <c r="I256" s="128"/>
      <c r="J256" s="128"/>
    </row>
    <row r="257" spans="1:10">
      <c r="A257" s="128"/>
      <c r="B257" s="128"/>
      <c r="C257" s="128"/>
      <c r="D257" s="128"/>
      <c r="E257" s="1085"/>
      <c r="F257" s="128"/>
      <c r="G257" s="128"/>
      <c r="H257" s="128"/>
      <c r="I257" s="128"/>
      <c r="J257" s="128"/>
    </row>
    <row r="258" spans="1:10">
      <c r="A258" s="128"/>
      <c r="B258" s="128"/>
      <c r="C258" s="128"/>
      <c r="D258" s="128"/>
      <c r="E258" s="1085"/>
      <c r="F258" s="128"/>
      <c r="G258" s="128"/>
      <c r="H258" s="128"/>
      <c r="I258" s="128"/>
      <c r="J258" s="128"/>
    </row>
    <row r="259" spans="1:10">
      <c r="A259" s="128"/>
      <c r="B259" s="128"/>
      <c r="C259" s="128"/>
      <c r="D259" s="128"/>
      <c r="E259" s="1085"/>
      <c r="F259" s="128"/>
      <c r="G259" s="128"/>
      <c r="H259" s="128"/>
      <c r="I259" s="128"/>
      <c r="J259" s="128"/>
    </row>
    <row r="260" spans="1:10">
      <c r="A260" s="128"/>
      <c r="B260" s="128"/>
      <c r="C260" s="128"/>
      <c r="D260" s="128"/>
      <c r="E260" s="1085"/>
      <c r="F260" s="128"/>
      <c r="G260" s="128"/>
      <c r="H260" s="128"/>
      <c r="I260" s="128"/>
      <c r="J260" s="128"/>
    </row>
    <row r="261" spans="1:10">
      <c r="A261" s="128"/>
      <c r="B261" s="128"/>
      <c r="C261" s="128"/>
      <c r="D261" s="128"/>
      <c r="E261" s="1085"/>
      <c r="F261" s="128"/>
      <c r="G261" s="128"/>
      <c r="H261" s="128"/>
      <c r="I261" s="128"/>
      <c r="J261" s="128"/>
    </row>
    <row r="262" spans="1:10">
      <c r="A262" s="128"/>
      <c r="B262" s="128"/>
      <c r="C262" s="128"/>
      <c r="D262" s="128"/>
      <c r="E262" s="1085"/>
      <c r="F262" s="128"/>
      <c r="G262" s="128"/>
      <c r="H262" s="128"/>
      <c r="I262" s="128"/>
      <c r="J262" s="128"/>
    </row>
    <row r="263" spans="1:10">
      <c r="A263" s="128"/>
      <c r="B263" s="128"/>
      <c r="C263" s="128"/>
      <c r="D263" s="128"/>
      <c r="E263" s="1085"/>
      <c r="F263" s="128"/>
      <c r="G263" s="128"/>
      <c r="H263" s="128"/>
      <c r="I263" s="128"/>
      <c r="J263" s="128"/>
    </row>
    <row r="264" spans="1:10">
      <c r="A264" s="128"/>
      <c r="B264" s="128"/>
      <c r="C264" s="128"/>
      <c r="D264" s="128"/>
      <c r="E264" s="1085"/>
      <c r="F264" s="128"/>
      <c r="G264" s="128"/>
      <c r="H264" s="128"/>
      <c r="I264" s="128"/>
      <c r="J264" s="128"/>
    </row>
    <row r="265" spans="1:10">
      <c r="A265" s="128"/>
      <c r="B265" s="128"/>
      <c r="C265" s="128"/>
      <c r="D265" s="128"/>
      <c r="E265" s="1085"/>
      <c r="F265" s="128"/>
      <c r="G265" s="128"/>
      <c r="H265" s="128"/>
      <c r="I265" s="128"/>
      <c r="J265" s="128"/>
    </row>
    <row r="266" spans="1:10">
      <c r="A266" s="128"/>
      <c r="B266" s="128"/>
      <c r="C266" s="128"/>
      <c r="D266" s="128"/>
      <c r="E266" s="1085"/>
      <c r="F266" s="128"/>
      <c r="G266" s="128"/>
      <c r="H266" s="128"/>
      <c r="I266" s="128"/>
      <c r="J266" s="128"/>
    </row>
    <row r="267" spans="1:10">
      <c r="A267" s="128"/>
      <c r="B267" s="128"/>
      <c r="C267" s="128"/>
      <c r="D267" s="128"/>
      <c r="E267" s="1085"/>
      <c r="F267" s="128"/>
      <c r="G267" s="128"/>
      <c r="H267" s="128"/>
      <c r="I267" s="128"/>
      <c r="J267" s="128"/>
    </row>
    <row r="268" spans="1:10">
      <c r="A268" s="128"/>
      <c r="B268" s="128"/>
      <c r="C268" s="128"/>
      <c r="D268" s="128"/>
      <c r="E268" s="1085"/>
      <c r="F268" s="128"/>
      <c r="G268" s="128"/>
      <c r="H268" s="128"/>
      <c r="I268" s="128"/>
      <c r="J268" s="128"/>
    </row>
    <row r="269" spans="1:10">
      <c r="A269" s="128"/>
      <c r="B269" s="128"/>
      <c r="C269" s="128"/>
      <c r="D269" s="128"/>
      <c r="E269" s="1085"/>
      <c r="F269" s="128"/>
      <c r="G269" s="128"/>
      <c r="H269" s="128"/>
      <c r="I269" s="128"/>
      <c r="J269" s="128"/>
    </row>
    <row r="270" spans="1:10">
      <c r="A270" s="128"/>
      <c r="B270" s="128"/>
      <c r="C270" s="128"/>
      <c r="D270" s="128"/>
      <c r="E270" s="1085"/>
      <c r="F270" s="128"/>
      <c r="G270" s="128"/>
      <c r="H270" s="128"/>
      <c r="I270" s="128"/>
      <c r="J270" s="128"/>
    </row>
    <row r="271" spans="1:10">
      <c r="A271" s="128"/>
      <c r="B271" s="128"/>
      <c r="C271" s="128"/>
      <c r="D271" s="128"/>
      <c r="E271" s="1085"/>
      <c r="F271" s="128"/>
      <c r="G271" s="128"/>
      <c r="H271" s="128"/>
      <c r="I271" s="128"/>
      <c r="J271" s="128"/>
    </row>
    <row r="272" spans="1:10">
      <c r="A272" s="128"/>
      <c r="B272" s="128"/>
      <c r="C272" s="128"/>
      <c r="D272" s="128"/>
      <c r="E272" s="1085"/>
      <c r="F272" s="128"/>
      <c r="G272" s="128"/>
      <c r="H272" s="128"/>
      <c r="I272" s="128"/>
      <c r="J272" s="128"/>
    </row>
    <row r="273" spans="1:10">
      <c r="A273" s="128"/>
      <c r="B273" s="128"/>
      <c r="C273" s="128"/>
      <c r="D273" s="128"/>
      <c r="E273" s="1085"/>
      <c r="F273" s="128"/>
      <c r="G273" s="128"/>
      <c r="H273" s="128"/>
      <c r="I273" s="128"/>
      <c r="J273" s="128"/>
    </row>
    <row r="274" spans="1:10">
      <c r="A274" s="128"/>
      <c r="B274" s="128"/>
      <c r="C274" s="128"/>
      <c r="D274" s="128"/>
      <c r="E274" s="1085"/>
      <c r="F274" s="128"/>
      <c r="G274" s="128"/>
      <c r="H274" s="128"/>
      <c r="I274" s="128"/>
      <c r="J274" s="128"/>
    </row>
    <row r="275" spans="1:10">
      <c r="A275" s="128"/>
      <c r="B275" s="128"/>
      <c r="C275" s="128"/>
      <c r="D275" s="128"/>
      <c r="E275" s="1085"/>
      <c r="F275" s="128"/>
      <c r="G275" s="128"/>
      <c r="H275" s="128"/>
      <c r="I275" s="128"/>
      <c r="J275" s="128"/>
    </row>
    <row r="276" spans="1:10">
      <c r="A276" s="128"/>
      <c r="B276" s="128"/>
      <c r="C276" s="128"/>
      <c r="D276" s="128"/>
      <c r="E276" s="1085"/>
      <c r="F276" s="128"/>
      <c r="G276" s="128"/>
      <c r="H276" s="128"/>
      <c r="I276" s="128"/>
      <c r="J276" s="128"/>
    </row>
    <row r="277" spans="1:10">
      <c r="A277" s="128"/>
      <c r="B277" s="128"/>
      <c r="C277" s="128"/>
      <c r="D277" s="128"/>
      <c r="E277" s="1085"/>
      <c r="F277" s="128"/>
      <c r="G277" s="128"/>
      <c r="H277" s="128"/>
      <c r="I277" s="128"/>
      <c r="J277" s="128"/>
    </row>
    <row r="278" spans="1:10">
      <c r="A278" s="128"/>
      <c r="B278" s="128"/>
      <c r="C278" s="128"/>
      <c r="D278" s="128"/>
      <c r="E278" s="1085"/>
      <c r="F278" s="128"/>
      <c r="G278" s="128"/>
      <c r="H278" s="128"/>
      <c r="I278" s="128"/>
      <c r="J278" s="128"/>
    </row>
    <row r="279" spans="1:10">
      <c r="A279" s="128"/>
      <c r="B279" s="128"/>
      <c r="C279" s="128"/>
      <c r="D279" s="128"/>
      <c r="E279" s="1085"/>
      <c r="F279" s="128"/>
      <c r="G279" s="128"/>
      <c r="H279" s="128"/>
      <c r="I279" s="128"/>
      <c r="J279" s="128"/>
    </row>
    <row r="280" spans="1:10">
      <c r="A280" s="128"/>
      <c r="B280" s="128"/>
      <c r="C280" s="128"/>
      <c r="D280" s="128"/>
      <c r="E280" s="1085"/>
      <c r="F280" s="128"/>
      <c r="G280" s="128"/>
      <c r="H280" s="128"/>
      <c r="I280" s="128"/>
      <c r="J280" s="128"/>
    </row>
    <row r="281" spans="1:10">
      <c r="A281" s="128"/>
      <c r="B281" s="128"/>
      <c r="C281" s="128"/>
      <c r="D281" s="128"/>
      <c r="E281" s="1085"/>
      <c r="F281" s="128"/>
      <c r="G281" s="128"/>
      <c r="H281" s="128"/>
      <c r="I281" s="128"/>
      <c r="J281" s="128"/>
    </row>
    <row r="282" spans="1:10">
      <c r="A282" s="128"/>
      <c r="B282" s="128"/>
      <c r="C282" s="128"/>
      <c r="D282" s="128"/>
      <c r="E282" s="1085"/>
      <c r="F282" s="128"/>
      <c r="G282" s="128"/>
      <c r="H282" s="128"/>
      <c r="I282" s="128"/>
      <c r="J282" s="128"/>
    </row>
    <row r="283" spans="1:10">
      <c r="A283" s="128"/>
      <c r="B283" s="128"/>
      <c r="C283" s="128"/>
      <c r="D283" s="128"/>
      <c r="E283" s="1085"/>
      <c r="F283" s="128"/>
      <c r="G283" s="128"/>
      <c r="H283" s="128"/>
      <c r="I283" s="128"/>
      <c r="J283" s="128"/>
    </row>
    <row r="284" spans="1:10">
      <c r="A284" s="128"/>
      <c r="B284" s="128"/>
      <c r="C284" s="128"/>
      <c r="D284" s="128"/>
      <c r="E284" s="1085"/>
      <c r="F284" s="128"/>
      <c r="G284" s="128"/>
      <c r="H284" s="128"/>
      <c r="I284" s="128"/>
      <c r="J284" s="128"/>
    </row>
    <row r="285" spans="1:10">
      <c r="A285" s="128"/>
      <c r="B285" s="128"/>
      <c r="C285" s="128"/>
      <c r="D285" s="128"/>
      <c r="E285" s="1085"/>
      <c r="F285" s="128"/>
      <c r="G285" s="128"/>
      <c r="H285" s="128"/>
      <c r="I285" s="128"/>
      <c r="J285" s="128"/>
    </row>
    <row r="286" spans="1:10">
      <c r="A286" s="128"/>
      <c r="B286" s="128"/>
      <c r="C286" s="128"/>
      <c r="D286" s="128"/>
      <c r="E286" s="1085"/>
      <c r="F286" s="128"/>
      <c r="G286" s="128"/>
      <c r="H286" s="128"/>
      <c r="I286" s="128"/>
      <c r="J286" s="128"/>
    </row>
    <row r="287" spans="1:10">
      <c r="A287" s="128"/>
      <c r="B287" s="128"/>
      <c r="C287" s="128"/>
      <c r="D287" s="128"/>
      <c r="E287" s="1085"/>
      <c r="F287" s="128"/>
      <c r="G287" s="128"/>
      <c r="H287" s="128"/>
      <c r="I287" s="128"/>
      <c r="J287" s="128"/>
    </row>
    <row r="288" spans="1:10">
      <c r="A288" s="128"/>
      <c r="B288" s="128"/>
      <c r="C288" s="128"/>
      <c r="D288" s="128"/>
      <c r="E288" s="1085"/>
      <c r="F288" s="128"/>
      <c r="G288" s="128"/>
      <c r="H288" s="128"/>
      <c r="I288" s="128"/>
      <c r="J288" s="128"/>
    </row>
    <row r="289" spans="1:10">
      <c r="A289" s="128"/>
      <c r="B289" s="128"/>
      <c r="C289" s="128"/>
      <c r="D289" s="128"/>
      <c r="E289" s="1085"/>
      <c r="F289" s="128"/>
      <c r="G289" s="128"/>
      <c r="H289" s="128"/>
      <c r="I289" s="128"/>
      <c r="J289" s="128"/>
    </row>
    <row r="290" spans="1:10">
      <c r="A290" s="128"/>
      <c r="B290" s="128"/>
      <c r="C290" s="128"/>
      <c r="D290" s="128"/>
      <c r="E290" s="1085"/>
      <c r="F290" s="128"/>
      <c r="G290" s="128"/>
      <c r="H290" s="128"/>
      <c r="I290" s="128"/>
      <c r="J290" s="128"/>
    </row>
    <row r="291" spans="1:10">
      <c r="A291" s="128"/>
      <c r="B291" s="128"/>
      <c r="C291" s="128"/>
      <c r="D291" s="128"/>
      <c r="E291" s="1085"/>
      <c r="F291" s="128"/>
      <c r="G291" s="128"/>
      <c r="H291" s="128"/>
      <c r="I291" s="128"/>
      <c r="J291" s="128"/>
    </row>
    <row r="292" spans="1:10">
      <c r="A292" s="128"/>
      <c r="B292" s="128"/>
      <c r="C292" s="128"/>
      <c r="D292" s="128"/>
      <c r="E292" s="1085"/>
      <c r="F292" s="128"/>
      <c r="G292" s="128"/>
      <c r="H292" s="128"/>
      <c r="I292" s="128"/>
      <c r="J292" s="128"/>
    </row>
    <row r="293" spans="1:10">
      <c r="A293" s="128"/>
      <c r="B293" s="128"/>
      <c r="C293" s="128"/>
      <c r="D293" s="128"/>
      <c r="E293" s="1085"/>
      <c r="F293" s="128"/>
      <c r="G293" s="128"/>
      <c r="H293" s="128"/>
      <c r="I293" s="128"/>
      <c r="J293" s="128"/>
    </row>
    <row r="294" spans="1:10">
      <c r="A294" s="128"/>
      <c r="B294" s="128"/>
      <c r="C294" s="128"/>
      <c r="D294" s="128"/>
      <c r="E294" s="1085"/>
      <c r="F294" s="128"/>
      <c r="G294" s="128"/>
      <c r="H294" s="128"/>
      <c r="I294" s="128"/>
      <c r="J294" s="128"/>
    </row>
    <row r="295" spans="1:10">
      <c r="A295" s="128"/>
      <c r="B295" s="128"/>
      <c r="C295" s="128"/>
      <c r="D295" s="128"/>
      <c r="E295" s="1085"/>
      <c r="F295" s="128"/>
      <c r="G295" s="128"/>
      <c r="H295" s="128"/>
      <c r="I295" s="128"/>
      <c r="J295" s="128"/>
    </row>
    <row r="296" spans="1:10">
      <c r="A296" s="128"/>
      <c r="B296" s="128"/>
      <c r="C296" s="128"/>
      <c r="D296" s="128"/>
      <c r="E296" s="1085"/>
      <c r="F296" s="128"/>
      <c r="G296" s="128"/>
      <c r="H296" s="128"/>
      <c r="I296" s="128"/>
      <c r="J296" s="128"/>
    </row>
    <row r="297" spans="1:10">
      <c r="A297" s="128"/>
      <c r="B297" s="128"/>
      <c r="C297" s="128"/>
      <c r="D297" s="128"/>
      <c r="E297" s="1085"/>
      <c r="F297" s="128"/>
      <c r="G297" s="128"/>
      <c r="H297" s="128"/>
      <c r="I297" s="128"/>
      <c r="J297" s="128"/>
    </row>
    <row r="298" spans="1:10">
      <c r="A298" s="128"/>
      <c r="B298" s="128"/>
      <c r="C298" s="128"/>
      <c r="D298" s="128"/>
      <c r="E298" s="1085"/>
      <c r="F298" s="128"/>
      <c r="G298" s="128"/>
      <c r="H298" s="128"/>
      <c r="I298" s="128"/>
      <c r="J298" s="128"/>
    </row>
    <row r="299" spans="1:10">
      <c r="A299" s="128"/>
      <c r="B299" s="128"/>
      <c r="C299" s="128"/>
      <c r="D299" s="128"/>
      <c r="E299" s="1085"/>
      <c r="F299" s="128"/>
      <c r="G299" s="128"/>
      <c r="H299" s="128"/>
      <c r="I299" s="128"/>
      <c r="J299" s="128"/>
    </row>
    <row r="300" spans="1:10">
      <c r="A300" s="128"/>
      <c r="B300" s="128"/>
      <c r="C300" s="128"/>
      <c r="D300" s="128"/>
      <c r="E300" s="1085"/>
      <c r="F300" s="128"/>
      <c r="G300" s="128"/>
      <c r="H300" s="128"/>
      <c r="I300" s="128"/>
      <c r="J300" s="128"/>
    </row>
    <row r="301" spans="1:10">
      <c r="A301" s="128"/>
      <c r="B301" s="128"/>
      <c r="C301" s="128"/>
      <c r="D301" s="128"/>
      <c r="E301" s="1085"/>
      <c r="F301" s="128"/>
      <c r="G301" s="128"/>
      <c r="H301" s="128"/>
      <c r="I301" s="128"/>
      <c r="J301" s="128"/>
    </row>
    <row r="302" spans="1:10">
      <c r="A302" s="128"/>
      <c r="B302" s="128"/>
      <c r="C302" s="128"/>
      <c r="D302" s="128"/>
      <c r="E302" s="1085"/>
      <c r="F302" s="128"/>
      <c r="G302" s="128"/>
      <c r="H302" s="128"/>
      <c r="I302" s="128"/>
      <c r="J302" s="128"/>
    </row>
    <row r="303" spans="1:10">
      <c r="A303" s="128"/>
      <c r="B303" s="128"/>
      <c r="C303" s="128"/>
      <c r="D303" s="128"/>
      <c r="E303" s="1085"/>
      <c r="F303" s="128"/>
      <c r="G303" s="128"/>
      <c r="H303" s="128"/>
      <c r="I303" s="128"/>
      <c r="J303" s="128"/>
    </row>
    <row r="304" spans="1:10">
      <c r="A304" s="128"/>
      <c r="B304" s="128"/>
      <c r="C304" s="128"/>
      <c r="D304" s="128"/>
      <c r="E304" s="1085"/>
      <c r="F304" s="128"/>
      <c r="G304" s="128"/>
      <c r="H304" s="128"/>
      <c r="I304" s="128"/>
      <c r="J304" s="128"/>
    </row>
    <row r="305" spans="1:10">
      <c r="A305" s="128"/>
      <c r="B305" s="128"/>
      <c r="C305" s="128"/>
      <c r="D305" s="128"/>
      <c r="E305" s="1085"/>
      <c r="F305" s="128"/>
      <c r="G305" s="128"/>
      <c r="H305" s="128"/>
      <c r="I305" s="128"/>
      <c r="J305" s="128"/>
    </row>
    <row r="306" spans="1:10">
      <c r="A306" s="128"/>
      <c r="B306" s="128"/>
      <c r="C306" s="128"/>
      <c r="D306" s="128"/>
      <c r="E306" s="1085"/>
      <c r="F306" s="128"/>
      <c r="G306" s="128"/>
      <c r="H306" s="128"/>
      <c r="I306" s="128"/>
      <c r="J306" s="128"/>
    </row>
    <row r="307" spans="1:10">
      <c r="A307" s="128"/>
      <c r="B307" s="128"/>
      <c r="C307" s="128"/>
      <c r="D307" s="128"/>
      <c r="E307" s="1085"/>
      <c r="F307" s="128"/>
      <c r="G307" s="128"/>
      <c r="H307" s="128"/>
      <c r="I307" s="128"/>
      <c r="J307" s="128"/>
    </row>
    <row r="308" spans="1:10">
      <c r="A308" s="128"/>
      <c r="B308" s="128"/>
      <c r="C308" s="128"/>
      <c r="D308" s="128"/>
      <c r="E308" s="1085"/>
      <c r="F308" s="128"/>
      <c r="G308" s="128"/>
      <c r="H308" s="128"/>
      <c r="I308" s="128"/>
      <c r="J308" s="128"/>
    </row>
    <row r="309" spans="1:10">
      <c r="A309" s="128"/>
      <c r="B309" s="128"/>
      <c r="C309" s="128"/>
      <c r="D309" s="128"/>
      <c r="E309" s="1085"/>
      <c r="F309" s="128"/>
      <c r="G309" s="128"/>
      <c r="H309" s="128"/>
      <c r="I309" s="128"/>
      <c r="J309" s="128"/>
    </row>
    <row r="310" spans="1:10">
      <c r="A310" s="128"/>
      <c r="B310" s="128"/>
      <c r="C310" s="128"/>
      <c r="D310" s="128"/>
      <c r="E310" s="1085"/>
      <c r="F310" s="128"/>
      <c r="G310" s="128"/>
      <c r="H310" s="128"/>
      <c r="I310" s="128"/>
      <c r="J310" s="128"/>
    </row>
    <row r="311" spans="1:10">
      <c r="A311" s="128"/>
      <c r="B311" s="128"/>
      <c r="C311" s="128"/>
      <c r="D311" s="128"/>
      <c r="E311" s="1085"/>
      <c r="F311" s="128"/>
      <c r="G311" s="128"/>
      <c r="H311" s="128"/>
      <c r="I311" s="128"/>
      <c r="J311" s="128"/>
    </row>
    <row r="312" spans="1:10">
      <c r="A312" s="128"/>
      <c r="B312" s="128"/>
      <c r="C312" s="128"/>
      <c r="D312" s="128"/>
      <c r="E312" s="1085"/>
      <c r="F312" s="128"/>
      <c r="G312" s="128"/>
      <c r="H312" s="128"/>
      <c r="I312" s="128"/>
      <c r="J312" s="128"/>
    </row>
    <row r="313" spans="1:10">
      <c r="A313" s="128"/>
      <c r="B313" s="128"/>
      <c r="C313" s="128"/>
      <c r="D313" s="128"/>
      <c r="E313" s="1085"/>
      <c r="F313" s="128"/>
      <c r="G313" s="128"/>
      <c r="H313" s="128"/>
      <c r="I313" s="128"/>
      <c r="J313" s="128"/>
    </row>
    <row r="314" spans="1:10">
      <c r="A314" s="128"/>
      <c r="B314" s="128"/>
      <c r="C314" s="128"/>
      <c r="D314" s="128"/>
      <c r="E314" s="1085"/>
      <c r="F314" s="128"/>
      <c r="G314" s="128"/>
      <c r="H314" s="128"/>
      <c r="I314" s="128"/>
      <c r="J314" s="128"/>
    </row>
    <row r="315" spans="1:10">
      <c r="A315" s="128"/>
      <c r="B315" s="128"/>
      <c r="C315" s="128"/>
      <c r="D315" s="128"/>
      <c r="E315" s="1085"/>
      <c r="F315" s="128"/>
      <c r="G315" s="128"/>
      <c r="H315" s="128"/>
      <c r="I315" s="128"/>
      <c r="J315" s="128"/>
    </row>
    <row r="316" spans="1:10">
      <c r="A316" s="128"/>
      <c r="B316" s="128"/>
      <c r="C316" s="128"/>
      <c r="D316" s="128"/>
      <c r="E316" s="1085"/>
      <c r="F316" s="128"/>
      <c r="G316" s="128"/>
      <c r="H316" s="128"/>
      <c r="I316" s="128"/>
      <c r="J316" s="128"/>
    </row>
    <row r="317" spans="1:10">
      <c r="A317" s="128"/>
      <c r="B317" s="128"/>
      <c r="C317" s="128"/>
      <c r="D317" s="128"/>
      <c r="E317" s="1085"/>
      <c r="F317" s="128"/>
      <c r="G317" s="128"/>
      <c r="H317" s="128"/>
      <c r="I317" s="128"/>
      <c r="J317" s="128"/>
    </row>
    <row r="318" spans="1:10">
      <c r="A318" s="128"/>
      <c r="B318" s="128"/>
      <c r="C318" s="128"/>
      <c r="D318" s="128"/>
      <c r="E318" s="1085"/>
      <c r="F318" s="128"/>
      <c r="G318" s="128"/>
      <c r="H318" s="128"/>
      <c r="I318" s="128"/>
      <c r="J318" s="128"/>
    </row>
    <row r="319" spans="1:10">
      <c r="A319" s="128"/>
      <c r="B319" s="128"/>
      <c r="C319" s="128"/>
      <c r="D319" s="128"/>
      <c r="E319" s="1085"/>
      <c r="F319" s="128"/>
      <c r="G319" s="128"/>
      <c r="H319" s="128"/>
      <c r="I319" s="128"/>
      <c r="J319" s="128"/>
    </row>
    <row r="320" spans="1:10">
      <c r="A320" s="128"/>
      <c r="B320" s="128"/>
      <c r="C320" s="128"/>
      <c r="D320" s="128"/>
      <c r="E320" s="1085"/>
      <c r="F320" s="128"/>
      <c r="G320" s="128"/>
      <c r="H320" s="128"/>
      <c r="I320" s="128"/>
      <c r="J320" s="128"/>
    </row>
    <row r="321" spans="1:10">
      <c r="A321" s="128"/>
      <c r="B321" s="128"/>
      <c r="C321" s="128"/>
      <c r="D321" s="128"/>
      <c r="E321" s="1085"/>
      <c r="F321" s="128"/>
      <c r="G321" s="128"/>
      <c r="H321" s="128"/>
      <c r="I321" s="128"/>
      <c r="J321" s="128"/>
    </row>
    <row r="322" spans="1:10">
      <c r="A322" s="128"/>
      <c r="B322" s="128"/>
      <c r="C322" s="128"/>
      <c r="D322" s="128"/>
      <c r="E322" s="1085"/>
      <c r="F322" s="128"/>
      <c r="G322" s="128"/>
      <c r="H322" s="128"/>
      <c r="I322" s="128"/>
      <c r="J322" s="128"/>
    </row>
    <row r="323" spans="1:10">
      <c r="A323" s="128"/>
      <c r="B323" s="128"/>
      <c r="C323" s="128"/>
      <c r="D323" s="128"/>
      <c r="E323" s="1085"/>
      <c r="F323" s="128"/>
      <c r="G323" s="128"/>
      <c r="H323" s="128"/>
      <c r="I323" s="128"/>
      <c r="J323" s="128"/>
    </row>
    <row r="324" spans="1:10">
      <c r="A324" s="128"/>
      <c r="B324" s="128"/>
      <c r="C324" s="128"/>
      <c r="D324" s="128"/>
      <c r="E324" s="1085"/>
      <c r="F324" s="128"/>
      <c r="G324" s="128"/>
      <c r="H324" s="128"/>
      <c r="I324" s="128"/>
      <c r="J324" s="128"/>
    </row>
    <row r="325" spans="1:10">
      <c r="A325" s="128"/>
      <c r="B325" s="128"/>
      <c r="C325" s="128"/>
      <c r="D325" s="128"/>
      <c r="E325" s="1085"/>
      <c r="F325" s="128"/>
      <c r="G325" s="128"/>
      <c r="H325" s="128"/>
      <c r="I325" s="128"/>
      <c r="J325" s="128"/>
    </row>
    <row r="326" spans="1:10">
      <c r="A326" s="128"/>
      <c r="B326" s="128"/>
      <c r="C326" s="128"/>
      <c r="D326" s="128"/>
      <c r="E326" s="1085"/>
      <c r="F326" s="128"/>
      <c r="G326" s="128"/>
      <c r="H326" s="128"/>
      <c r="I326" s="128"/>
      <c r="J326" s="128"/>
    </row>
    <row r="327" spans="1:10">
      <c r="A327" s="128"/>
      <c r="B327" s="128"/>
      <c r="C327" s="128"/>
      <c r="D327" s="128"/>
      <c r="E327" s="1085"/>
      <c r="F327" s="128"/>
      <c r="G327" s="128"/>
      <c r="H327" s="128"/>
      <c r="I327" s="128"/>
      <c r="J327" s="128"/>
    </row>
    <row r="328" spans="1:10">
      <c r="A328" s="128"/>
      <c r="B328" s="128"/>
      <c r="C328" s="128"/>
      <c r="D328" s="128"/>
      <c r="E328" s="1085"/>
      <c r="F328" s="128"/>
      <c r="G328" s="128"/>
      <c r="H328" s="128"/>
      <c r="I328" s="128"/>
      <c r="J328" s="128"/>
    </row>
    <row r="329" spans="1:10">
      <c r="A329" s="128"/>
      <c r="B329" s="128"/>
      <c r="C329" s="128"/>
      <c r="D329" s="128"/>
      <c r="E329" s="1085"/>
      <c r="F329" s="128"/>
      <c r="G329" s="128"/>
      <c r="H329" s="128"/>
      <c r="I329" s="128"/>
      <c r="J329" s="128"/>
    </row>
    <row r="330" spans="1:10">
      <c r="A330" s="128"/>
      <c r="B330" s="128"/>
      <c r="C330" s="128"/>
      <c r="D330" s="128"/>
      <c r="E330" s="1085"/>
      <c r="F330" s="128"/>
      <c r="G330" s="128"/>
      <c r="H330" s="128"/>
      <c r="I330" s="128"/>
      <c r="J330" s="128"/>
    </row>
    <row r="331" spans="1:10">
      <c r="A331" s="128"/>
      <c r="B331" s="128"/>
      <c r="C331" s="128"/>
      <c r="D331" s="128"/>
      <c r="E331" s="1085"/>
      <c r="F331" s="128"/>
      <c r="G331" s="128"/>
      <c r="H331" s="128"/>
      <c r="I331" s="128"/>
      <c r="J331" s="128"/>
    </row>
    <row r="332" spans="1:10">
      <c r="A332" s="128"/>
      <c r="B332" s="128"/>
      <c r="C332" s="128"/>
      <c r="D332" s="128"/>
      <c r="E332" s="1085"/>
      <c r="F332" s="128"/>
      <c r="G332" s="128"/>
      <c r="H332" s="128"/>
      <c r="I332" s="128"/>
      <c r="J332" s="128"/>
    </row>
    <row r="333" spans="1:10">
      <c r="A333" s="128"/>
      <c r="B333" s="128"/>
      <c r="C333" s="128"/>
      <c r="D333" s="128"/>
      <c r="E333" s="1085"/>
      <c r="F333" s="128"/>
      <c r="G333" s="128"/>
      <c r="H333" s="128"/>
      <c r="I333" s="128"/>
      <c r="J333" s="128"/>
    </row>
    <row r="334" spans="1:10">
      <c r="A334" s="128"/>
      <c r="B334" s="128"/>
      <c r="C334" s="128"/>
      <c r="D334" s="128"/>
      <c r="E334" s="1085"/>
      <c r="F334" s="128"/>
      <c r="G334" s="128"/>
      <c r="H334" s="128"/>
      <c r="I334" s="128"/>
      <c r="J334" s="128"/>
    </row>
    <row r="335" spans="1:10">
      <c r="A335" s="128"/>
      <c r="B335" s="128"/>
      <c r="C335" s="128"/>
      <c r="D335" s="128"/>
      <c r="E335" s="1085"/>
      <c r="F335" s="128"/>
      <c r="G335" s="128"/>
      <c r="H335" s="128"/>
      <c r="I335" s="128"/>
      <c r="J335" s="128"/>
    </row>
    <row r="336" spans="1:10">
      <c r="A336" s="128"/>
      <c r="B336" s="128"/>
      <c r="C336" s="128"/>
      <c r="D336" s="128"/>
      <c r="E336" s="1085"/>
      <c r="F336" s="128"/>
      <c r="G336" s="128"/>
      <c r="H336" s="128"/>
      <c r="I336" s="128"/>
      <c r="J336" s="128"/>
    </row>
    <row r="337" spans="1:10">
      <c r="A337" s="128"/>
      <c r="B337" s="128"/>
      <c r="C337" s="128"/>
      <c r="D337" s="128"/>
      <c r="E337" s="1085"/>
      <c r="F337" s="128"/>
      <c r="G337" s="128"/>
      <c r="H337" s="128"/>
      <c r="I337" s="128"/>
      <c r="J337" s="128"/>
    </row>
    <row r="338" spans="1:10">
      <c r="A338" s="128"/>
      <c r="B338" s="128"/>
      <c r="C338" s="128"/>
      <c r="D338" s="128"/>
      <c r="E338" s="1085"/>
      <c r="F338" s="128"/>
      <c r="G338" s="128"/>
      <c r="H338" s="128"/>
      <c r="I338" s="128"/>
      <c r="J338" s="128"/>
    </row>
    <row r="339" spans="1:10">
      <c r="A339" s="128"/>
      <c r="B339" s="128"/>
      <c r="C339" s="128"/>
      <c r="D339" s="128"/>
      <c r="E339" s="1085"/>
      <c r="F339" s="128"/>
      <c r="G339" s="128"/>
      <c r="H339" s="128"/>
      <c r="I339" s="128"/>
      <c r="J339" s="128"/>
    </row>
    <row r="340" spans="1:10">
      <c r="A340" s="128"/>
      <c r="B340" s="128"/>
      <c r="C340" s="128"/>
      <c r="D340" s="128"/>
      <c r="E340" s="1085"/>
      <c r="F340" s="128"/>
      <c r="G340" s="128"/>
      <c r="H340" s="128"/>
      <c r="I340" s="128"/>
      <c r="J340" s="128"/>
    </row>
    <row r="341" spans="1:10">
      <c r="A341" s="128"/>
      <c r="B341" s="128"/>
      <c r="C341" s="128"/>
      <c r="D341" s="128"/>
      <c r="E341" s="1085"/>
      <c r="F341" s="128"/>
      <c r="G341" s="128"/>
      <c r="H341" s="128"/>
      <c r="I341" s="128"/>
      <c r="J341" s="128"/>
    </row>
    <row r="342" spans="1:10">
      <c r="A342" s="128"/>
      <c r="B342" s="128"/>
      <c r="C342" s="128"/>
      <c r="D342" s="128"/>
      <c r="E342" s="1085"/>
      <c r="F342" s="128"/>
      <c r="G342" s="128"/>
      <c r="H342" s="128"/>
      <c r="I342" s="128"/>
      <c r="J342" s="128"/>
    </row>
    <row r="343" spans="1:10">
      <c r="A343" s="128"/>
      <c r="B343" s="128"/>
      <c r="C343" s="128"/>
      <c r="D343" s="128"/>
      <c r="E343" s="1085"/>
      <c r="F343" s="128"/>
      <c r="G343" s="128"/>
      <c r="H343" s="128"/>
      <c r="I343" s="128"/>
      <c r="J343" s="128"/>
    </row>
    <row r="344" spans="1:10">
      <c r="A344" s="128"/>
      <c r="B344" s="128"/>
      <c r="C344" s="128"/>
      <c r="D344" s="128"/>
      <c r="E344" s="1085"/>
      <c r="F344" s="128"/>
      <c r="G344" s="128"/>
      <c r="H344" s="128"/>
      <c r="I344" s="128"/>
      <c r="J344" s="128"/>
    </row>
    <row r="345" spans="1:10">
      <c r="A345" s="128"/>
      <c r="B345" s="128"/>
      <c r="C345" s="128"/>
      <c r="D345" s="128"/>
      <c r="E345" s="1085"/>
      <c r="F345" s="128"/>
      <c r="G345" s="128"/>
      <c r="H345" s="128"/>
      <c r="I345" s="128"/>
      <c r="J345" s="128"/>
    </row>
    <row r="346" spans="1:10">
      <c r="A346" s="128"/>
      <c r="B346" s="128"/>
      <c r="C346" s="128"/>
      <c r="D346" s="128"/>
      <c r="E346" s="1085"/>
      <c r="F346" s="128"/>
      <c r="G346" s="128"/>
      <c r="H346" s="128"/>
      <c r="I346" s="128"/>
      <c r="J346" s="128"/>
    </row>
    <row r="347" spans="1:10">
      <c r="A347" s="128"/>
      <c r="B347" s="128"/>
      <c r="C347" s="128"/>
      <c r="D347" s="128"/>
      <c r="E347" s="1085"/>
      <c r="F347" s="128"/>
      <c r="G347" s="128"/>
      <c r="H347" s="128"/>
      <c r="I347" s="128"/>
      <c r="J347" s="128"/>
    </row>
    <row r="348" spans="1:10">
      <c r="A348" s="128"/>
      <c r="B348" s="128"/>
      <c r="C348" s="128"/>
      <c r="D348" s="128"/>
      <c r="E348" s="1085"/>
      <c r="F348" s="128"/>
      <c r="G348" s="128"/>
      <c r="H348" s="128"/>
      <c r="I348" s="128"/>
      <c r="J348" s="128"/>
    </row>
    <row r="349" spans="1:10">
      <c r="A349" s="128"/>
      <c r="B349" s="128"/>
      <c r="C349" s="128"/>
      <c r="D349" s="128"/>
      <c r="E349" s="1085"/>
      <c r="F349" s="128"/>
      <c r="G349" s="128"/>
      <c r="H349" s="128"/>
      <c r="I349" s="128"/>
      <c r="J349" s="128"/>
    </row>
    <row r="350" spans="1:10">
      <c r="A350" s="128"/>
      <c r="B350" s="128"/>
      <c r="C350" s="128"/>
      <c r="D350" s="128"/>
      <c r="E350" s="1085"/>
      <c r="F350" s="128"/>
      <c r="G350" s="128"/>
      <c r="H350" s="128"/>
      <c r="I350" s="128"/>
      <c r="J350" s="128"/>
    </row>
    <row r="351" spans="1:10">
      <c r="A351" s="128"/>
      <c r="B351" s="128"/>
      <c r="C351" s="128"/>
      <c r="D351" s="128"/>
      <c r="E351" s="1085"/>
      <c r="F351" s="128"/>
      <c r="G351" s="128"/>
      <c r="H351" s="128"/>
      <c r="I351" s="128"/>
      <c r="J351" s="128"/>
    </row>
    <row r="352" spans="1:10">
      <c r="A352" s="128"/>
      <c r="B352" s="128"/>
      <c r="C352" s="128"/>
      <c r="D352" s="128"/>
      <c r="E352" s="1085"/>
      <c r="F352" s="128"/>
      <c r="G352" s="128"/>
      <c r="H352" s="128"/>
      <c r="I352" s="128"/>
      <c r="J352" s="128"/>
    </row>
    <row r="353" spans="1:10">
      <c r="A353" s="128"/>
      <c r="B353" s="128"/>
      <c r="C353" s="128"/>
      <c r="D353" s="128"/>
      <c r="E353" s="1085"/>
      <c r="F353" s="128"/>
      <c r="G353" s="128"/>
      <c r="H353" s="128"/>
      <c r="I353" s="128"/>
      <c r="J353" s="128"/>
    </row>
    <row r="354" spans="1:10">
      <c r="A354" s="128"/>
      <c r="B354" s="128"/>
      <c r="C354" s="128"/>
      <c r="D354" s="128"/>
      <c r="E354" s="1085"/>
      <c r="F354" s="128"/>
      <c r="G354" s="128"/>
      <c r="H354" s="128"/>
      <c r="I354" s="128"/>
      <c r="J354" s="128"/>
    </row>
    <row r="355" spans="1:10">
      <c r="A355" s="128"/>
      <c r="B355" s="128"/>
      <c r="C355" s="128"/>
      <c r="D355" s="128"/>
      <c r="E355" s="1085"/>
      <c r="F355" s="128"/>
      <c r="G355" s="128"/>
      <c r="H355" s="128"/>
      <c r="I355" s="128"/>
      <c r="J355" s="128"/>
    </row>
    <row r="356" spans="1:10">
      <c r="A356" s="128"/>
      <c r="B356" s="128"/>
      <c r="C356" s="128"/>
      <c r="D356" s="128"/>
      <c r="E356" s="1085"/>
      <c r="F356" s="128"/>
      <c r="G356" s="128"/>
      <c r="H356" s="128"/>
      <c r="I356" s="128"/>
      <c r="J356" s="128"/>
    </row>
    <row r="357" spans="1:10">
      <c r="A357" s="128"/>
      <c r="B357" s="128"/>
      <c r="C357" s="128"/>
      <c r="D357" s="128"/>
      <c r="E357" s="1085"/>
      <c r="F357" s="128"/>
      <c r="G357" s="128"/>
      <c r="H357" s="128"/>
      <c r="I357" s="128"/>
      <c r="J357" s="128"/>
    </row>
    <row r="358" spans="1:10">
      <c r="A358" s="128"/>
      <c r="B358" s="128"/>
      <c r="C358" s="128"/>
      <c r="D358" s="128"/>
      <c r="E358" s="1085"/>
      <c r="F358" s="128"/>
      <c r="G358" s="128"/>
      <c r="H358" s="128"/>
      <c r="I358" s="128"/>
      <c r="J358" s="128"/>
    </row>
    <row r="359" spans="1:10">
      <c r="A359" s="128"/>
      <c r="B359" s="128"/>
      <c r="C359" s="128"/>
      <c r="D359" s="128"/>
      <c r="E359" s="1085"/>
      <c r="F359" s="128"/>
      <c r="G359" s="128"/>
      <c r="H359" s="128"/>
      <c r="I359" s="128"/>
      <c r="J359" s="128"/>
    </row>
    <row r="360" spans="1:10">
      <c r="A360" s="128"/>
      <c r="B360" s="128"/>
      <c r="C360" s="128"/>
      <c r="D360" s="128"/>
      <c r="E360" s="1085"/>
      <c r="F360" s="128"/>
      <c r="G360" s="128"/>
      <c r="H360" s="128"/>
      <c r="I360" s="128"/>
      <c r="J360" s="128"/>
    </row>
    <row r="361" spans="1:10">
      <c r="A361" s="128"/>
      <c r="B361" s="128"/>
      <c r="C361" s="128"/>
      <c r="D361" s="128"/>
      <c r="E361" s="1085"/>
      <c r="F361" s="128"/>
      <c r="G361" s="128"/>
      <c r="H361" s="128"/>
      <c r="I361" s="128"/>
      <c r="J361" s="128"/>
    </row>
    <row r="362" spans="1:10">
      <c r="A362" s="128"/>
      <c r="B362" s="128"/>
      <c r="C362" s="128"/>
      <c r="D362" s="128"/>
      <c r="E362" s="1085"/>
      <c r="F362" s="128"/>
      <c r="G362" s="128"/>
      <c r="H362" s="128"/>
      <c r="I362" s="128"/>
      <c r="J362" s="128"/>
    </row>
    <row r="363" spans="1:10">
      <c r="A363" s="128"/>
      <c r="B363" s="128"/>
      <c r="C363" s="128"/>
      <c r="D363" s="128"/>
      <c r="E363" s="1085"/>
      <c r="F363" s="128"/>
      <c r="G363" s="128"/>
      <c r="H363" s="128"/>
      <c r="I363" s="128"/>
      <c r="J363" s="128"/>
    </row>
    <row r="364" spans="1:10">
      <c r="A364" s="128"/>
      <c r="B364" s="128"/>
      <c r="C364" s="128"/>
      <c r="D364" s="128"/>
      <c r="E364" s="1085"/>
      <c r="F364" s="128"/>
      <c r="G364" s="128"/>
      <c r="H364" s="128"/>
      <c r="I364" s="128"/>
      <c r="J364" s="128"/>
    </row>
    <row r="365" spans="1:10">
      <c r="A365" s="128"/>
      <c r="B365" s="128"/>
      <c r="C365" s="128"/>
      <c r="D365" s="128"/>
      <c r="E365" s="1085"/>
      <c r="F365" s="128"/>
      <c r="G365" s="128"/>
      <c r="H365" s="128"/>
      <c r="I365" s="128"/>
      <c r="J365" s="128"/>
    </row>
    <row r="366" spans="1:10">
      <c r="A366" s="128"/>
      <c r="B366" s="128"/>
      <c r="C366" s="128"/>
      <c r="D366" s="128"/>
      <c r="E366" s="1085"/>
      <c r="F366" s="128"/>
      <c r="G366" s="128"/>
      <c r="H366" s="128"/>
      <c r="I366" s="128"/>
      <c r="J366" s="128"/>
    </row>
    <row r="367" spans="1:10">
      <c r="A367" s="128"/>
      <c r="B367" s="128"/>
      <c r="C367" s="128"/>
      <c r="D367" s="128"/>
      <c r="E367" s="1085"/>
      <c r="F367" s="128"/>
      <c r="G367" s="128"/>
      <c r="H367" s="128"/>
      <c r="I367" s="128"/>
      <c r="J367" s="128"/>
    </row>
    <row r="368" spans="1:10">
      <c r="A368" s="128"/>
      <c r="B368" s="128"/>
      <c r="C368" s="128"/>
      <c r="D368" s="128"/>
      <c r="E368" s="1085"/>
      <c r="F368" s="128"/>
      <c r="G368" s="128"/>
      <c r="H368" s="128"/>
      <c r="I368" s="128"/>
      <c r="J368" s="128"/>
    </row>
    <row r="369" spans="1:10">
      <c r="A369" s="128"/>
      <c r="B369" s="128"/>
      <c r="C369" s="128"/>
      <c r="D369" s="128"/>
      <c r="E369" s="1085"/>
      <c r="F369" s="128"/>
      <c r="G369" s="128"/>
      <c r="H369" s="128"/>
      <c r="I369" s="128"/>
      <c r="J369" s="128"/>
    </row>
    <row r="370" spans="1:10">
      <c r="A370" s="128"/>
      <c r="B370" s="128"/>
      <c r="C370" s="128"/>
      <c r="D370" s="128"/>
      <c r="E370" s="1085"/>
      <c r="F370" s="128"/>
      <c r="G370" s="128"/>
      <c r="H370" s="128"/>
      <c r="I370" s="128"/>
      <c r="J370" s="128"/>
    </row>
    <row r="371" spans="1:10">
      <c r="A371" s="128"/>
      <c r="B371" s="128"/>
      <c r="C371" s="128"/>
      <c r="D371" s="128"/>
      <c r="E371" s="1085"/>
      <c r="F371" s="128"/>
      <c r="G371" s="128"/>
      <c r="H371" s="128"/>
      <c r="I371" s="128"/>
      <c r="J371" s="128"/>
    </row>
    <row r="372" spans="1:10">
      <c r="A372" s="128"/>
      <c r="B372" s="128"/>
      <c r="C372" s="128"/>
      <c r="D372" s="128"/>
      <c r="E372" s="1085"/>
      <c r="F372" s="128"/>
      <c r="G372" s="128"/>
      <c r="H372" s="128"/>
      <c r="I372" s="128"/>
      <c r="J372" s="128"/>
    </row>
    <row r="373" spans="1:10">
      <c r="A373" s="128"/>
      <c r="B373" s="128"/>
      <c r="C373" s="128"/>
      <c r="D373" s="128"/>
      <c r="E373" s="1085"/>
      <c r="F373" s="128"/>
      <c r="G373" s="128"/>
      <c r="H373" s="128"/>
      <c r="I373" s="128"/>
      <c r="J373" s="128"/>
    </row>
    <row r="374" spans="1:10">
      <c r="A374" s="128"/>
      <c r="B374" s="128"/>
      <c r="C374" s="128"/>
      <c r="D374" s="128"/>
      <c r="E374" s="1085"/>
      <c r="F374" s="128"/>
      <c r="G374" s="128"/>
      <c r="H374" s="128"/>
      <c r="I374" s="128"/>
      <c r="J374" s="128"/>
    </row>
    <row r="375" spans="1:10">
      <c r="A375" s="128"/>
      <c r="B375" s="128"/>
      <c r="C375" s="128"/>
      <c r="D375" s="128"/>
      <c r="E375" s="1085"/>
      <c r="F375" s="128"/>
      <c r="G375" s="128"/>
      <c r="H375" s="128"/>
      <c r="I375" s="128"/>
      <c r="J375" s="128"/>
    </row>
    <row r="376" spans="1:10">
      <c r="A376" s="128"/>
      <c r="B376" s="128"/>
      <c r="C376" s="128"/>
      <c r="D376" s="128"/>
      <c r="E376" s="1085"/>
      <c r="F376" s="128"/>
      <c r="G376" s="128"/>
      <c r="H376" s="128"/>
      <c r="I376" s="128"/>
      <c r="J376" s="128"/>
    </row>
    <row r="377" spans="1:10">
      <c r="A377" s="128"/>
      <c r="B377" s="128"/>
      <c r="C377" s="128"/>
      <c r="D377" s="128"/>
      <c r="E377" s="1085"/>
      <c r="F377" s="128"/>
      <c r="G377" s="128"/>
      <c r="H377" s="128"/>
      <c r="I377" s="128"/>
      <c r="J377" s="128"/>
    </row>
    <row r="378" spans="1:10">
      <c r="A378" s="128"/>
      <c r="B378" s="128"/>
      <c r="C378" s="128"/>
      <c r="D378" s="128"/>
      <c r="E378" s="1085"/>
      <c r="F378" s="128"/>
      <c r="G378" s="128"/>
      <c r="H378" s="128"/>
      <c r="I378" s="128"/>
      <c r="J378" s="128"/>
    </row>
    <row r="379" spans="1:10">
      <c r="A379" s="128"/>
      <c r="B379" s="128"/>
      <c r="C379" s="128"/>
      <c r="D379" s="128"/>
      <c r="E379" s="1085"/>
      <c r="F379" s="128"/>
      <c r="G379" s="128"/>
      <c r="H379" s="128"/>
      <c r="I379" s="128"/>
      <c r="J379" s="128"/>
    </row>
    <row r="380" spans="1:10">
      <c r="A380" s="128"/>
      <c r="B380" s="128"/>
      <c r="C380" s="128"/>
      <c r="D380" s="128"/>
      <c r="E380" s="1085"/>
      <c r="F380" s="128"/>
      <c r="G380" s="128"/>
      <c r="H380" s="128"/>
      <c r="I380" s="128"/>
      <c r="J380" s="128"/>
    </row>
    <row r="381" spans="1:10">
      <c r="A381" s="128"/>
      <c r="B381" s="128"/>
      <c r="C381" s="128"/>
      <c r="D381" s="128"/>
      <c r="E381" s="1085"/>
      <c r="F381" s="128"/>
      <c r="G381" s="128"/>
      <c r="H381" s="128"/>
      <c r="I381" s="128"/>
      <c r="J381" s="128"/>
    </row>
    <row r="382" spans="1:10">
      <c r="A382" s="128"/>
      <c r="B382" s="128"/>
      <c r="C382" s="128"/>
      <c r="D382" s="128"/>
      <c r="E382" s="1085"/>
      <c r="F382" s="128"/>
      <c r="G382" s="128"/>
      <c r="H382" s="128"/>
      <c r="I382" s="128"/>
      <c r="J382" s="128"/>
    </row>
    <row r="383" spans="1:10">
      <c r="A383" s="128"/>
      <c r="B383" s="128"/>
      <c r="C383" s="128"/>
      <c r="D383" s="128"/>
      <c r="E383" s="1085"/>
      <c r="F383" s="128"/>
      <c r="G383" s="128"/>
      <c r="H383" s="128"/>
      <c r="I383" s="128"/>
      <c r="J383" s="128"/>
    </row>
    <row r="384" spans="1:10">
      <c r="A384" s="128"/>
      <c r="B384" s="128"/>
      <c r="C384" s="128"/>
      <c r="D384" s="128"/>
      <c r="E384" s="1085"/>
      <c r="F384" s="128"/>
      <c r="G384" s="128"/>
      <c r="H384" s="128"/>
      <c r="I384" s="128"/>
      <c r="J384" s="128"/>
    </row>
    <row r="385" spans="1:10">
      <c r="A385" s="128"/>
      <c r="B385" s="128"/>
      <c r="C385" s="128"/>
      <c r="D385" s="128"/>
      <c r="E385" s="1085"/>
      <c r="F385" s="128"/>
      <c r="G385" s="128"/>
      <c r="H385" s="128"/>
      <c r="I385" s="128"/>
      <c r="J385" s="128"/>
    </row>
    <row r="386" spans="1:10">
      <c r="A386" s="128"/>
      <c r="B386" s="128"/>
      <c r="C386" s="128"/>
      <c r="D386" s="128"/>
      <c r="E386" s="1085"/>
      <c r="F386" s="128"/>
      <c r="G386" s="128"/>
      <c r="H386" s="128"/>
      <c r="I386" s="128"/>
      <c r="J386" s="128"/>
    </row>
    <row r="387" spans="1:10">
      <c r="A387" s="128"/>
      <c r="B387" s="128"/>
      <c r="C387" s="128"/>
      <c r="D387" s="128"/>
      <c r="E387" s="1085"/>
      <c r="F387" s="128"/>
      <c r="G387" s="128"/>
      <c r="H387" s="128"/>
      <c r="I387" s="128"/>
      <c r="J387" s="128"/>
    </row>
    <row r="388" spans="1:10">
      <c r="A388" s="128"/>
      <c r="B388" s="128"/>
      <c r="C388" s="128"/>
      <c r="D388" s="128"/>
      <c r="E388" s="1085"/>
      <c r="F388" s="128"/>
      <c r="G388" s="128"/>
      <c r="H388" s="128"/>
      <c r="I388" s="128"/>
      <c r="J388" s="128"/>
    </row>
    <row r="389" spans="1:10">
      <c r="A389" s="128"/>
      <c r="B389" s="128"/>
      <c r="C389" s="128"/>
      <c r="D389" s="128"/>
      <c r="E389" s="1085"/>
      <c r="F389" s="128"/>
      <c r="G389" s="128"/>
      <c r="H389" s="128"/>
      <c r="I389" s="128"/>
      <c r="J389" s="128"/>
    </row>
    <row r="390" spans="1:10">
      <c r="A390" s="128"/>
      <c r="B390" s="128"/>
      <c r="C390" s="128"/>
      <c r="D390" s="128"/>
      <c r="E390" s="1085"/>
      <c r="F390" s="128"/>
      <c r="G390" s="128"/>
      <c r="H390" s="128"/>
      <c r="I390" s="128"/>
      <c r="J390" s="128"/>
    </row>
    <row r="391" spans="1:10">
      <c r="A391" s="128"/>
      <c r="B391" s="128"/>
      <c r="C391" s="128"/>
      <c r="D391" s="128"/>
      <c r="E391" s="1085"/>
      <c r="F391" s="128"/>
      <c r="G391" s="128"/>
      <c r="H391" s="128"/>
      <c r="I391" s="128"/>
      <c r="J391" s="128"/>
    </row>
    <row r="392" spans="1:10">
      <c r="A392" s="128"/>
      <c r="B392" s="128"/>
      <c r="C392" s="128"/>
      <c r="D392" s="128"/>
      <c r="E392" s="1085"/>
      <c r="F392" s="128"/>
      <c r="G392" s="128"/>
      <c r="H392" s="128"/>
      <c r="I392" s="128"/>
      <c r="J392" s="128"/>
    </row>
    <row r="393" spans="1:10">
      <c r="A393" s="128"/>
      <c r="B393" s="128"/>
      <c r="C393" s="128"/>
      <c r="D393" s="128"/>
      <c r="E393" s="1085"/>
      <c r="F393" s="128"/>
      <c r="G393" s="128"/>
      <c r="H393" s="128"/>
      <c r="I393" s="128"/>
      <c r="J393" s="128"/>
    </row>
    <row r="394" spans="1:10">
      <c r="A394" s="128"/>
      <c r="B394" s="128"/>
      <c r="C394" s="128"/>
      <c r="D394" s="128"/>
      <c r="E394" s="1085"/>
      <c r="F394" s="128"/>
      <c r="G394" s="128"/>
      <c r="H394" s="128"/>
      <c r="I394" s="128"/>
      <c r="J394" s="128"/>
    </row>
    <row r="395" spans="1:10">
      <c r="A395" s="128"/>
      <c r="B395" s="128"/>
      <c r="C395" s="128"/>
      <c r="D395" s="128"/>
      <c r="E395" s="1085"/>
      <c r="F395" s="128"/>
      <c r="G395" s="128"/>
      <c r="H395" s="128"/>
      <c r="I395" s="128"/>
      <c r="J395" s="128"/>
    </row>
    <row r="396" spans="1:10">
      <c r="A396" s="128"/>
      <c r="B396" s="128"/>
      <c r="C396" s="128"/>
      <c r="D396" s="128"/>
      <c r="E396" s="1085"/>
      <c r="F396" s="128"/>
      <c r="G396" s="128"/>
      <c r="H396" s="128"/>
      <c r="I396" s="128"/>
      <c r="J396" s="128"/>
    </row>
    <row r="397" spans="1:10">
      <c r="A397" s="128"/>
      <c r="B397" s="128"/>
      <c r="C397" s="128"/>
      <c r="D397" s="128"/>
      <c r="E397" s="1085"/>
      <c r="F397" s="128"/>
      <c r="G397" s="128"/>
      <c r="H397" s="128"/>
      <c r="I397" s="128"/>
      <c r="J397" s="128"/>
    </row>
    <row r="398" spans="1:10">
      <c r="A398" s="128"/>
      <c r="B398" s="128"/>
      <c r="C398" s="128"/>
      <c r="D398" s="128"/>
      <c r="E398" s="1085"/>
      <c r="F398" s="128"/>
      <c r="G398" s="128"/>
      <c r="H398" s="128"/>
      <c r="I398" s="128"/>
      <c r="J398" s="128"/>
    </row>
    <row r="399" spans="1:10">
      <c r="A399" s="128"/>
      <c r="B399" s="128"/>
      <c r="C399" s="128"/>
      <c r="D399" s="128"/>
      <c r="E399" s="1085"/>
      <c r="F399" s="128"/>
      <c r="G399" s="128"/>
      <c r="H399" s="128"/>
      <c r="I399" s="128"/>
      <c r="J399" s="128"/>
    </row>
    <row r="400" spans="1:10">
      <c r="A400" s="128"/>
      <c r="B400" s="128"/>
      <c r="C400" s="128"/>
      <c r="D400" s="128"/>
      <c r="E400" s="1085"/>
      <c r="F400" s="128"/>
      <c r="G400" s="128"/>
      <c r="H400" s="128"/>
      <c r="I400" s="128"/>
      <c r="J400" s="128"/>
    </row>
    <row r="401" spans="1:10">
      <c r="A401" s="128"/>
      <c r="B401" s="128"/>
      <c r="C401" s="128"/>
      <c r="D401" s="128"/>
      <c r="E401" s="1085"/>
      <c r="F401" s="128"/>
      <c r="G401" s="128"/>
      <c r="H401" s="128"/>
      <c r="I401" s="128"/>
      <c r="J401" s="128"/>
    </row>
    <row r="402" spans="1:10">
      <c r="A402" s="128"/>
      <c r="B402" s="128"/>
      <c r="C402" s="128"/>
      <c r="D402" s="128"/>
      <c r="E402" s="1085"/>
      <c r="F402" s="128"/>
      <c r="G402" s="128"/>
      <c r="H402" s="128"/>
      <c r="I402" s="128"/>
      <c r="J402" s="128"/>
    </row>
    <row r="403" spans="1:10">
      <c r="A403" s="128"/>
      <c r="B403" s="128"/>
      <c r="C403" s="128"/>
      <c r="D403" s="128"/>
      <c r="E403" s="1085"/>
      <c r="F403" s="128"/>
      <c r="G403" s="128"/>
      <c r="H403" s="128"/>
      <c r="I403" s="128"/>
      <c r="J403" s="128"/>
    </row>
    <row r="404" spans="1:10">
      <c r="A404" s="128"/>
      <c r="B404" s="128"/>
      <c r="C404" s="128"/>
      <c r="D404" s="128"/>
      <c r="E404" s="1085"/>
      <c r="F404" s="128"/>
      <c r="G404" s="128"/>
      <c r="H404" s="128"/>
      <c r="I404" s="128"/>
      <c r="J404" s="128"/>
    </row>
    <row r="405" spans="1:10">
      <c r="A405" s="128"/>
      <c r="B405" s="128"/>
      <c r="C405" s="128"/>
      <c r="D405" s="128"/>
      <c r="E405" s="1085"/>
      <c r="F405" s="128"/>
      <c r="G405" s="128"/>
      <c r="H405" s="128"/>
      <c r="I405" s="128"/>
      <c r="J405" s="128"/>
    </row>
    <row r="406" spans="1:10">
      <c r="A406" s="128"/>
      <c r="B406" s="128"/>
      <c r="C406" s="128"/>
      <c r="D406" s="128"/>
      <c r="E406" s="1085"/>
      <c r="F406" s="128"/>
      <c r="G406" s="128"/>
      <c r="H406" s="128"/>
      <c r="I406" s="128"/>
      <c r="J406" s="128"/>
    </row>
    <row r="407" spans="1:10">
      <c r="A407" s="128"/>
      <c r="B407" s="128"/>
      <c r="C407" s="128"/>
      <c r="D407" s="128"/>
      <c r="E407" s="1085"/>
      <c r="F407" s="128"/>
      <c r="G407" s="128"/>
      <c r="H407" s="128"/>
      <c r="I407" s="128"/>
      <c r="J407" s="128"/>
    </row>
    <row r="408" spans="1:10">
      <c r="A408" s="128"/>
      <c r="B408" s="128"/>
      <c r="C408" s="128"/>
      <c r="D408" s="128"/>
      <c r="E408" s="1085"/>
      <c r="F408" s="128"/>
      <c r="G408" s="128"/>
      <c r="H408" s="128"/>
      <c r="I408" s="128"/>
      <c r="J408" s="128"/>
    </row>
    <row r="409" spans="1:10">
      <c r="A409" s="128"/>
      <c r="B409" s="128"/>
      <c r="C409" s="128"/>
      <c r="D409" s="128"/>
      <c r="E409" s="1085"/>
      <c r="F409" s="128"/>
      <c r="G409" s="128"/>
      <c r="H409" s="128"/>
      <c r="I409" s="128"/>
      <c r="J409" s="128"/>
    </row>
    <row r="410" spans="1:10">
      <c r="A410" s="128"/>
      <c r="B410" s="128"/>
      <c r="C410" s="128"/>
      <c r="D410" s="128"/>
      <c r="E410" s="1085"/>
      <c r="F410" s="128"/>
      <c r="G410" s="128"/>
      <c r="H410" s="128"/>
      <c r="I410" s="128"/>
      <c r="J410" s="128"/>
    </row>
    <row r="411" spans="1:10">
      <c r="A411" s="128"/>
      <c r="B411" s="128"/>
      <c r="C411" s="128"/>
      <c r="D411" s="128"/>
      <c r="E411" s="1085"/>
      <c r="F411" s="128"/>
      <c r="G411" s="128"/>
      <c r="H411" s="128"/>
      <c r="I411" s="128"/>
      <c r="J411" s="128"/>
    </row>
    <row r="412" spans="1:10">
      <c r="A412" s="128"/>
      <c r="B412" s="128"/>
      <c r="C412" s="128"/>
      <c r="D412" s="128"/>
      <c r="E412" s="1085"/>
      <c r="F412" s="128"/>
      <c r="G412" s="128"/>
      <c r="H412" s="128"/>
      <c r="I412" s="128"/>
      <c r="J412" s="128"/>
    </row>
    <row r="413" spans="1:10">
      <c r="A413" s="128"/>
      <c r="B413" s="128"/>
      <c r="C413" s="128"/>
      <c r="D413" s="128"/>
      <c r="E413" s="1085"/>
      <c r="F413" s="128"/>
      <c r="G413" s="128"/>
      <c r="H413" s="128"/>
      <c r="I413" s="128"/>
      <c r="J413" s="128"/>
    </row>
    <row r="414" spans="1:10">
      <c r="A414" s="128"/>
      <c r="B414" s="128"/>
      <c r="C414" s="128"/>
      <c r="D414" s="128"/>
      <c r="E414" s="1085"/>
      <c r="F414" s="128"/>
      <c r="G414" s="128"/>
      <c r="H414" s="128"/>
      <c r="I414" s="128"/>
      <c r="J414" s="128"/>
    </row>
    <row r="415" spans="1:10">
      <c r="A415" s="128"/>
      <c r="B415" s="128"/>
      <c r="C415" s="128"/>
      <c r="D415" s="128"/>
      <c r="E415" s="1085"/>
      <c r="F415" s="128"/>
      <c r="G415" s="128"/>
      <c r="H415" s="128"/>
      <c r="I415" s="128"/>
      <c r="J415" s="128"/>
    </row>
    <row r="416" spans="1:10">
      <c r="A416" s="128"/>
      <c r="B416" s="128"/>
      <c r="C416" s="128"/>
      <c r="D416" s="128"/>
      <c r="E416" s="1085"/>
      <c r="F416" s="128"/>
      <c r="G416" s="128"/>
      <c r="H416" s="128"/>
      <c r="I416" s="128"/>
      <c r="J416" s="128"/>
    </row>
    <row r="417" spans="1:10">
      <c r="A417" s="128"/>
      <c r="B417" s="128"/>
      <c r="C417" s="128"/>
      <c r="D417" s="128"/>
      <c r="E417" s="1085"/>
      <c r="F417" s="128"/>
      <c r="G417" s="128"/>
      <c r="H417" s="128"/>
      <c r="I417" s="128"/>
      <c r="J417" s="128"/>
    </row>
    <row r="418" spans="1:10">
      <c r="A418" s="128"/>
      <c r="B418" s="128"/>
      <c r="C418" s="128"/>
      <c r="D418" s="128"/>
      <c r="E418" s="1085"/>
      <c r="F418" s="128"/>
      <c r="G418" s="128"/>
      <c r="H418" s="128"/>
      <c r="I418" s="128"/>
      <c r="J418" s="128"/>
    </row>
    <row r="419" spans="1:10">
      <c r="A419" s="128"/>
      <c r="B419" s="128"/>
      <c r="C419" s="128"/>
      <c r="D419" s="128"/>
      <c r="E419" s="1085"/>
      <c r="F419" s="128"/>
      <c r="G419" s="128"/>
      <c r="H419" s="128"/>
      <c r="I419" s="128"/>
      <c r="J419" s="128"/>
    </row>
    <row r="420" spans="1:10">
      <c r="A420" s="128"/>
      <c r="B420" s="128"/>
      <c r="C420" s="128"/>
      <c r="D420" s="128"/>
      <c r="E420" s="1085"/>
      <c r="F420" s="128"/>
      <c r="G420" s="128"/>
      <c r="H420" s="128"/>
      <c r="I420" s="128"/>
      <c r="J420" s="128"/>
    </row>
    <row r="421" spans="1:10">
      <c r="A421" s="128"/>
      <c r="B421" s="128"/>
      <c r="C421" s="128"/>
      <c r="D421" s="128"/>
      <c r="E421" s="1085"/>
      <c r="F421" s="128"/>
      <c r="G421" s="128"/>
      <c r="H421" s="128"/>
      <c r="I421" s="128"/>
      <c r="J421" s="128"/>
    </row>
    <row r="422" spans="1:10">
      <c r="A422" s="128"/>
      <c r="B422" s="128"/>
      <c r="C422" s="128"/>
      <c r="D422" s="128"/>
      <c r="E422" s="1085"/>
      <c r="F422" s="128"/>
      <c r="G422" s="128"/>
      <c r="H422" s="128"/>
      <c r="I422" s="128"/>
      <c r="J422" s="128"/>
    </row>
    <row r="423" spans="1:10">
      <c r="A423" s="128"/>
      <c r="B423" s="128"/>
      <c r="C423" s="128"/>
      <c r="D423" s="128"/>
      <c r="E423" s="1085"/>
      <c r="F423" s="128"/>
      <c r="G423" s="128"/>
      <c r="H423" s="128"/>
      <c r="I423" s="128"/>
      <c r="J423" s="128"/>
    </row>
    <row r="424" spans="1:10">
      <c r="A424" s="128"/>
      <c r="B424" s="128"/>
      <c r="C424" s="128"/>
      <c r="D424" s="128"/>
      <c r="E424" s="1085"/>
      <c r="F424" s="128"/>
      <c r="G424" s="128"/>
      <c r="H424" s="128"/>
      <c r="I424" s="128"/>
      <c r="J424" s="128"/>
    </row>
    <row r="425" spans="1:10">
      <c r="A425" s="128"/>
      <c r="B425" s="128"/>
      <c r="C425" s="128"/>
      <c r="D425" s="128"/>
      <c r="E425" s="1085"/>
      <c r="F425" s="128"/>
      <c r="G425" s="128"/>
      <c r="H425" s="128"/>
      <c r="I425" s="128"/>
      <c r="J425" s="128"/>
    </row>
    <row r="426" spans="1:10">
      <c r="A426" s="128"/>
      <c r="B426" s="128"/>
      <c r="C426" s="128"/>
      <c r="D426" s="128"/>
      <c r="E426" s="1085"/>
      <c r="F426" s="128"/>
      <c r="G426" s="128"/>
      <c r="H426" s="128"/>
      <c r="I426" s="128"/>
      <c r="J426" s="128"/>
    </row>
    <row r="427" spans="1:10">
      <c r="A427" s="128"/>
      <c r="B427" s="128"/>
      <c r="C427" s="128"/>
      <c r="D427" s="128"/>
      <c r="E427" s="1085"/>
      <c r="F427" s="128"/>
      <c r="G427" s="128"/>
      <c r="H427" s="128"/>
      <c r="I427" s="128"/>
      <c r="J427" s="128"/>
    </row>
    <row r="428" spans="1:10">
      <c r="A428" s="128"/>
      <c r="B428" s="128"/>
      <c r="C428" s="128"/>
      <c r="D428" s="128"/>
      <c r="E428" s="1085"/>
      <c r="F428" s="128"/>
      <c r="G428" s="128"/>
      <c r="H428" s="128"/>
      <c r="I428" s="128"/>
      <c r="J428" s="128"/>
    </row>
    <row r="429" spans="1:10">
      <c r="A429" s="128"/>
      <c r="B429" s="128"/>
      <c r="C429" s="128"/>
      <c r="D429" s="128"/>
      <c r="E429" s="1085"/>
      <c r="F429" s="128"/>
      <c r="G429" s="128"/>
      <c r="H429" s="128"/>
      <c r="I429" s="128"/>
      <c r="J429" s="128"/>
    </row>
    <row r="430" spans="1:10">
      <c r="A430" s="128"/>
      <c r="B430" s="128"/>
      <c r="C430" s="128"/>
      <c r="D430" s="128"/>
      <c r="E430" s="1085"/>
      <c r="F430" s="128"/>
      <c r="G430" s="128"/>
      <c r="H430" s="128"/>
      <c r="I430" s="128"/>
      <c r="J430" s="128"/>
    </row>
    <row r="431" spans="1:10">
      <c r="A431" s="128"/>
      <c r="B431" s="128"/>
      <c r="C431" s="128"/>
      <c r="D431" s="128"/>
      <c r="E431" s="1085"/>
      <c r="F431" s="128"/>
      <c r="G431" s="128"/>
      <c r="H431" s="128"/>
      <c r="I431" s="128"/>
      <c r="J431" s="128"/>
    </row>
    <row r="432" spans="1:10">
      <c r="A432" s="128"/>
      <c r="B432" s="128"/>
      <c r="C432" s="128"/>
      <c r="D432" s="128"/>
      <c r="E432" s="1085"/>
      <c r="F432" s="128"/>
      <c r="G432" s="128"/>
      <c r="H432" s="128"/>
      <c r="I432" s="128"/>
      <c r="J432" s="128"/>
    </row>
    <row r="433" spans="1:10">
      <c r="A433" s="128"/>
      <c r="B433" s="128"/>
      <c r="C433" s="128"/>
      <c r="D433" s="128"/>
      <c r="E433" s="1085"/>
      <c r="F433" s="128"/>
      <c r="G433" s="128"/>
      <c r="H433" s="128"/>
      <c r="I433" s="128"/>
      <c r="J433" s="128"/>
    </row>
    <row r="434" spans="1:10">
      <c r="A434" s="128"/>
      <c r="B434" s="128"/>
      <c r="C434" s="128"/>
      <c r="D434" s="128"/>
      <c r="E434" s="1085"/>
      <c r="F434" s="128"/>
      <c r="G434" s="128"/>
      <c r="H434" s="128"/>
      <c r="I434" s="128"/>
      <c r="J434" s="128"/>
    </row>
    <row r="435" spans="1:10">
      <c r="A435" s="128"/>
      <c r="B435" s="128"/>
      <c r="C435" s="128"/>
      <c r="D435" s="128"/>
      <c r="E435" s="1085"/>
      <c r="F435" s="128"/>
      <c r="G435" s="128"/>
      <c r="H435" s="128"/>
      <c r="I435" s="128"/>
      <c r="J435" s="128"/>
    </row>
    <row r="436" spans="1:10">
      <c r="A436" s="128"/>
      <c r="B436" s="128"/>
      <c r="C436" s="128"/>
      <c r="D436" s="128"/>
      <c r="E436" s="1085"/>
      <c r="F436" s="128"/>
      <c r="G436" s="128"/>
      <c r="H436" s="128"/>
      <c r="I436" s="128"/>
      <c r="J436" s="128"/>
    </row>
    <row r="437" spans="1:10">
      <c r="A437" s="128"/>
      <c r="B437" s="128"/>
      <c r="C437" s="128"/>
      <c r="D437" s="128"/>
      <c r="E437" s="1085"/>
      <c r="F437" s="128"/>
      <c r="G437" s="128"/>
      <c r="H437" s="128"/>
      <c r="I437" s="128"/>
      <c r="J437" s="128"/>
    </row>
    <row r="438" spans="1:10">
      <c r="A438" s="128"/>
      <c r="B438" s="128"/>
      <c r="C438" s="128"/>
      <c r="D438" s="128"/>
      <c r="E438" s="1085"/>
      <c r="F438" s="128"/>
      <c r="G438" s="128"/>
      <c r="H438" s="128"/>
      <c r="I438" s="128"/>
      <c r="J438" s="128"/>
    </row>
    <row r="439" spans="1:10">
      <c r="A439" s="128"/>
      <c r="B439" s="128"/>
      <c r="C439" s="128"/>
      <c r="D439" s="128"/>
      <c r="E439" s="1085"/>
      <c r="F439" s="128"/>
      <c r="G439" s="128"/>
      <c r="H439" s="128"/>
      <c r="I439" s="128"/>
      <c r="J439" s="128"/>
    </row>
    <row r="440" spans="1:10">
      <c r="A440" s="128"/>
      <c r="B440" s="128"/>
      <c r="C440" s="128"/>
      <c r="D440" s="128"/>
      <c r="E440" s="1085"/>
      <c r="F440" s="128"/>
      <c r="G440" s="128"/>
      <c r="H440" s="128"/>
      <c r="I440" s="128"/>
      <c r="J440" s="128"/>
    </row>
    <row r="441" spans="1:10">
      <c r="A441" s="128"/>
      <c r="B441" s="128"/>
      <c r="C441" s="128"/>
      <c r="D441" s="128"/>
      <c r="E441" s="1085"/>
      <c r="F441" s="128"/>
      <c r="G441" s="128"/>
      <c r="H441" s="128"/>
      <c r="I441" s="128"/>
      <c r="J441" s="128"/>
    </row>
    <row r="442" spans="1:10">
      <c r="A442" s="128"/>
      <c r="B442" s="128"/>
      <c r="C442" s="128"/>
      <c r="D442" s="128"/>
      <c r="E442" s="1085"/>
      <c r="F442" s="128"/>
      <c r="G442" s="128"/>
      <c r="H442" s="128"/>
      <c r="I442" s="128"/>
      <c r="J442" s="128"/>
    </row>
    <row r="443" spans="1:10">
      <c r="A443" s="128"/>
      <c r="B443" s="128"/>
      <c r="C443" s="128"/>
      <c r="D443" s="128"/>
      <c r="E443" s="1085"/>
      <c r="F443" s="128"/>
      <c r="G443" s="128"/>
      <c r="H443" s="128"/>
      <c r="I443" s="128"/>
      <c r="J443" s="128"/>
    </row>
    <row r="444" spans="1:10">
      <c r="A444" s="128"/>
      <c r="B444" s="128"/>
      <c r="C444" s="128"/>
      <c r="D444" s="128"/>
      <c r="E444" s="1085"/>
      <c r="F444" s="128"/>
      <c r="G444" s="128"/>
      <c r="H444" s="128"/>
      <c r="I444" s="128"/>
      <c r="J444" s="128"/>
    </row>
    <row r="445" spans="1:10">
      <c r="A445" s="128"/>
      <c r="B445" s="128"/>
      <c r="C445" s="128"/>
      <c r="D445" s="128"/>
      <c r="E445" s="1085"/>
      <c r="F445" s="128"/>
      <c r="G445" s="128"/>
      <c r="H445" s="128"/>
      <c r="I445" s="128"/>
      <c r="J445" s="128"/>
    </row>
    <row r="446" spans="1:10">
      <c r="A446" s="128"/>
      <c r="B446" s="128"/>
      <c r="C446" s="128"/>
      <c r="D446" s="128"/>
      <c r="E446" s="1085"/>
      <c r="F446" s="128"/>
      <c r="G446" s="128"/>
      <c r="H446" s="128"/>
      <c r="I446" s="128"/>
      <c r="J446" s="128"/>
    </row>
    <row r="447" spans="1:10">
      <c r="A447" s="128"/>
      <c r="B447" s="128"/>
      <c r="C447" s="128"/>
      <c r="D447" s="128"/>
      <c r="E447" s="1085"/>
      <c r="F447" s="128"/>
      <c r="G447" s="128"/>
      <c r="H447" s="128"/>
      <c r="I447" s="128"/>
      <c r="J447" s="128"/>
    </row>
    <row r="448" spans="1:10">
      <c r="A448" s="128"/>
      <c r="B448" s="128"/>
      <c r="C448" s="128"/>
      <c r="D448" s="128"/>
      <c r="E448" s="1085"/>
      <c r="F448" s="128"/>
      <c r="G448" s="128"/>
      <c r="H448" s="128"/>
      <c r="I448" s="128"/>
      <c r="J448" s="128"/>
    </row>
    <row r="449" spans="1:10">
      <c r="A449" s="128"/>
      <c r="B449" s="128"/>
      <c r="C449" s="128"/>
      <c r="D449" s="128"/>
      <c r="E449" s="1085"/>
      <c r="F449" s="128"/>
      <c r="G449" s="128"/>
      <c r="H449" s="128"/>
      <c r="I449" s="128"/>
      <c r="J449" s="128"/>
    </row>
    <row r="450" spans="1:10">
      <c r="A450" s="128"/>
      <c r="B450" s="128"/>
      <c r="C450" s="128"/>
      <c r="D450" s="128"/>
      <c r="E450" s="1085"/>
      <c r="F450" s="128"/>
      <c r="G450" s="128"/>
      <c r="H450" s="128"/>
      <c r="I450" s="128"/>
      <c r="J450" s="128"/>
    </row>
    <row r="451" spans="1:10">
      <c r="A451" s="128"/>
      <c r="B451" s="128"/>
      <c r="C451" s="128"/>
      <c r="D451" s="128"/>
      <c r="E451" s="1085"/>
      <c r="F451" s="128"/>
      <c r="G451" s="128"/>
      <c r="H451" s="128"/>
      <c r="I451" s="128"/>
      <c r="J451" s="128"/>
    </row>
    <row r="452" spans="1:10">
      <c r="A452" s="128"/>
      <c r="B452" s="128"/>
      <c r="C452" s="128"/>
      <c r="D452" s="128"/>
      <c r="E452" s="1085"/>
      <c r="F452" s="128"/>
      <c r="G452" s="128"/>
      <c r="H452" s="128"/>
      <c r="I452" s="128"/>
      <c r="J452" s="128"/>
    </row>
    <row r="453" spans="1:10">
      <c r="A453" s="128"/>
      <c r="B453" s="128"/>
      <c r="C453" s="128"/>
      <c r="D453" s="128"/>
      <c r="E453" s="1085"/>
      <c r="F453" s="128"/>
      <c r="G453" s="128"/>
      <c r="H453" s="128"/>
      <c r="I453" s="128"/>
      <c r="J453" s="128"/>
    </row>
    <row r="454" spans="1:10">
      <c r="A454" s="128"/>
      <c r="B454" s="128"/>
      <c r="C454" s="128"/>
      <c r="D454" s="128"/>
      <c r="E454" s="1085"/>
      <c r="F454" s="128"/>
      <c r="G454" s="128"/>
      <c r="H454" s="128"/>
      <c r="I454" s="128"/>
      <c r="J454" s="128"/>
    </row>
    <row r="455" spans="1:10">
      <c r="A455" s="128"/>
      <c r="B455" s="128"/>
      <c r="C455" s="128"/>
      <c r="D455" s="128"/>
      <c r="E455" s="1085"/>
      <c r="F455" s="128"/>
      <c r="G455" s="128"/>
      <c r="H455" s="128"/>
      <c r="I455" s="128"/>
      <c r="J455" s="128"/>
    </row>
    <row r="456" spans="1:10">
      <c r="A456" s="128"/>
      <c r="B456" s="128"/>
      <c r="C456" s="128"/>
      <c r="D456" s="128"/>
      <c r="E456" s="1085"/>
      <c r="F456" s="128"/>
      <c r="G456" s="128"/>
      <c r="H456" s="128"/>
      <c r="I456" s="128"/>
      <c r="J456" s="128"/>
    </row>
    <row r="457" spans="1:10">
      <c r="A457" s="128"/>
      <c r="B457" s="128"/>
      <c r="C457" s="128"/>
      <c r="D457" s="128"/>
      <c r="E457" s="1085"/>
      <c r="F457" s="128"/>
      <c r="G457" s="128"/>
      <c r="H457" s="128"/>
      <c r="I457" s="128"/>
      <c r="J457" s="128"/>
    </row>
    <row r="458" spans="1:10">
      <c r="A458" s="128"/>
      <c r="B458" s="128"/>
      <c r="C458" s="128"/>
      <c r="D458" s="128"/>
      <c r="E458" s="1085"/>
      <c r="F458" s="128"/>
      <c r="G458" s="128"/>
      <c r="H458" s="128"/>
      <c r="I458" s="128"/>
      <c r="J458" s="128"/>
    </row>
    <row r="459" spans="1:10">
      <c r="A459" s="128"/>
      <c r="B459" s="128"/>
      <c r="C459" s="128"/>
      <c r="D459" s="128"/>
      <c r="E459" s="1085"/>
      <c r="F459" s="128"/>
      <c r="G459" s="128"/>
      <c r="H459" s="128"/>
      <c r="I459" s="128"/>
      <c r="J459" s="128"/>
    </row>
    <row r="460" spans="1:10">
      <c r="A460" s="128"/>
      <c r="B460" s="128"/>
      <c r="C460" s="128"/>
      <c r="D460" s="128"/>
      <c r="E460" s="1085"/>
      <c r="F460" s="128"/>
      <c r="G460" s="128"/>
      <c r="H460" s="128"/>
      <c r="I460" s="128"/>
      <c r="J460" s="128"/>
    </row>
    <row r="461" spans="1:10">
      <c r="A461" s="128"/>
      <c r="B461" s="128"/>
      <c r="C461" s="128"/>
      <c r="D461" s="128"/>
      <c r="E461" s="1085"/>
      <c r="F461" s="128"/>
      <c r="G461" s="128"/>
      <c r="H461" s="128"/>
      <c r="I461" s="128"/>
      <c r="J461" s="128"/>
    </row>
    <row r="462" spans="1:10">
      <c r="A462" s="128"/>
      <c r="B462" s="128"/>
      <c r="C462" s="128"/>
      <c r="D462" s="128"/>
      <c r="E462" s="1085"/>
      <c r="F462" s="128"/>
      <c r="G462" s="128"/>
      <c r="H462" s="128"/>
      <c r="I462" s="128"/>
      <c r="J462" s="128"/>
    </row>
    <row r="463" spans="1:10">
      <c r="A463" s="128"/>
      <c r="B463" s="128"/>
      <c r="C463" s="128"/>
      <c r="D463" s="128"/>
      <c r="E463" s="1085"/>
      <c r="F463" s="128"/>
      <c r="G463" s="128"/>
      <c r="H463" s="128"/>
      <c r="I463" s="128"/>
      <c r="J463" s="128"/>
    </row>
    <row r="464" spans="1:10">
      <c r="A464" s="128"/>
      <c r="B464" s="128"/>
      <c r="C464" s="128"/>
      <c r="D464" s="128"/>
      <c r="E464" s="1085"/>
      <c r="F464" s="128"/>
      <c r="G464" s="128"/>
      <c r="H464" s="128"/>
      <c r="I464" s="128"/>
      <c r="J464" s="128"/>
    </row>
    <row r="465" spans="1:10">
      <c r="A465" s="128"/>
      <c r="B465" s="128"/>
      <c r="C465" s="128"/>
      <c r="D465" s="128"/>
      <c r="E465" s="1085"/>
      <c r="F465" s="128"/>
      <c r="G465" s="128"/>
      <c r="H465" s="128"/>
      <c r="I465" s="128"/>
      <c r="J465" s="128"/>
    </row>
    <row r="466" spans="1:10">
      <c r="A466" s="128"/>
      <c r="B466" s="128"/>
      <c r="C466" s="128"/>
      <c r="D466" s="128"/>
      <c r="E466" s="1085"/>
      <c r="F466" s="128"/>
      <c r="G466" s="128"/>
      <c r="H466" s="128"/>
      <c r="I466" s="128"/>
      <c r="J466" s="128"/>
    </row>
    <row r="467" spans="1:10">
      <c r="A467" s="128"/>
      <c r="B467" s="128"/>
      <c r="C467" s="128"/>
      <c r="D467" s="128"/>
      <c r="E467" s="1085"/>
      <c r="F467" s="128"/>
      <c r="G467" s="128"/>
      <c r="H467" s="128"/>
      <c r="I467" s="128"/>
      <c r="J467" s="128"/>
    </row>
    <row r="468" spans="1:10">
      <c r="A468" s="128"/>
      <c r="B468" s="128"/>
      <c r="C468" s="128"/>
      <c r="D468" s="128"/>
      <c r="E468" s="1085"/>
      <c r="F468" s="128"/>
      <c r="G468" s="128"/>
      <c r="H468" s="128"/>
      <c r="I468" s="128"/>
      <c r="J468" s="128"/>
    </row>
    <row r="469" spans="1:10">
      <c r="A469" s="128"/>
      <c r="B469" s="128"/>
      <c r="C469" s="128"/>
      <c r="D469" s="128"/>
      <c r="E469" s="1085"/>
      <c r="F469" s="128"/>
      <c r="G469" s="128"/>
      <c r="H469" s="128"/>
      <c r="I469" s="128"/>
      <c r="J469" s="128"/>
    </row>
    <row r="470" spans="1:10">
      <c r="A470" s="128"/>
      <c r="B470" s="128"/>
      <c r="C470" s="128"/>
      <c r="D470" s="128"/>
      <c r="E470" s="1085"/>
      <c r="F470" s="128"/>
      <c r="G470" s="128"/>
      <c r="H470" s="128"/>
      <c r="I470" s="128"/>
      <c r="J470" s="128"/>
    </row>
    <row r="471" spans="1:10">
      <c r="A471" s="128"/>
      <c r="B471" s="128"/>
      <c r="C471" s="128"/>
      <c r="D471" s="128"/>
      <c r="E471" s="1085"/>
      <c r="F471" s="128"/>
      <c r="G471" s="128"/>
      <c r="H471" s="128"/>
      <c r="I471" s="128"/>
      <c r="J471" s="128"/>
    </row>
    <row r="472" spans="1:10">
      <c r="A472" s="128"/>
      <c r="B472" s="128"/>
      <c r="C472" s="128"/>
      <c r="D472" s="128"/>
      <c r="E472" s="1085"/>
      <c r="F472" s="128"/>
      <c r="G472" s="128"/>
      <c r="H472" s="128"/>
      <c r="I472" s="128"/>
      <c r="J472" s="128"/>
    </row>
    <row r="473" spans="1:10">
      <c r="A473" s="128"/>
      <c r="B473" s="128"/>
      <c r="C473" s="128"/>
      <c r="D473" s="128"/>
      <c r="E473" s="1085"/>
      <c r="F473" s="128"/>
      <c r="G473" s="128"/>
      <c r="H473" s="128"/>
      <c r="I473" s="128"/>
      <c r="J473" s="128"/>
    </row>
    <row r="474" spans="1:10">
      <c r="A474" s="128"/>
      <c r="B474" s="128"/>
      <c r="C474" s="128"/>
      <c r="D474" s="128"/>
      <c r="E474" s="1085"/>
      <c r="F474" s="128"/>
      <c r="G474" s="128"/>
      <c r="H474" s="128"/>
      <c r="I474" s="128"/>
      <c r="J474" s="128"/>
    </row>
    <row r="475" spans="1:10">
      <c r="A475" s="128"/>
      <c r="B475" s="128"/>
      <c r="C475" s="128"/>
      <c r="D475" s="128"/>
      <c r="E475" s="1085"/>
      <c r="F475" s="128"/>
      <c r="G475" s="128"/>
      <c r="H475" s="128"/>
      <c r="I475" s="128"/>
      <c r="J475" s="128"/>
    </row>
    <row r="476" spans="1:10">
      <c r="A476" s="128"/>
      <c r="B476" s="128"/>
      <c r="C476" s="128"/>
      <c r="D476" s="128"/>
      <c r="E476" s="1085"/>
      <c r="F476" s="128"/>
      <c r="G476" s="128"/>
      <c r="H476" s="128"/>
      <c r="I476" s="128"/>
      <c r="J476" s="128"/>
    </row>
    <row r="477" spans="1:10">
      <c r="A477" s="128"/>
      <c r="B477" s="128"/>
      <c r="C477" s="128"/>
      <c r="D477" s="128"/>
      <c r="E477" s="1085"/>
      <c r="F477" s="128"/>
      <c r="G477" s="128"/>
      <c r="H477" s="128"/>
      <c r="I477" s="128"/>
      <c r="J477" s="128"/>
    </row>
    <row r="478" spans="1:10">
      <c r="A478" s="128"/>
      <c r="B478" s="128"/>
      <c r="C478" s="128"/>
      <c r="D478" s="128"/>
      <c r="E478" s="1085"/>
      <c r="F478" s="128"/>
      <c r="G478" s="128"/>
      <c r="H478" s="128"/>
      <c r="I478" s="128"/>
      <c r="J478" s="128"/>
    </row>
    <row r="479" spans="1:10">
      <c r="A479" s="128"/>
      <c r="B479" s="128"/>
      <c r="C479" s="128"/>
      <c r="D479" s="128"/>
      <c r="E479" s="1085"/>
      <c r="F479" s="128"/>
      <c r="G479" s="128"/>
      <c r="H479" s="128"/>
      <c r="I479" s="128"/>
      <c r="J479" s="128"/>
    </row>
    <row r="480" spans="1:10">
      <c r="A480" s="128"/>
      <c r="B480" s="128"/>
      <c r="C480" s="128"/>
      <c r="D480" s="128"/>
      <c r="E480" s="1085"/>
      <c r="F480" s="128"/>
      <c r="G480" s="128"/>
      <c r="H480" s="128"/>
      <c r="I480" s="128"/>
      <c r="J480" s="128"/>
    </row>
    <row r="481" spans="1:10">
      <c r="A481" s="128"/>
      <c r="B481" s="128"/>
      <c r="C481" s="128"/>
      <c r="D481" s="128"/>
      <c r="E481" s="1085"/>
      <c r="F481" s="128"/>
      <c r="G481" s="128"/>
      <c r="H481" s="128"/>
      <c r="I481" s="128"/>
      <c r="J481" s="128"/>
    </row>
    <row r="482" spans="1:10">
      <c r="A482" s="128"/>
      <c r="B482" s="128"/>
      <c r="C482" s="128"/>
      <c r="D482" s="128"/>
      <c r="E482" s="1085"/>
      <c r="F482" s="128"/>
      <c r="G482" s="128"/>
      <c r="H482" s="128"/>
      <c r="I482" s="128"/>
      <c r="J482" s="128"/>
    </row>
    <row r="483" spans="1:10">
      <c r="A483" s="128"/>
      <c r="B483" s="128"/>
      <c r="C483" s="128"/>
      <c r="D483" s="128"/>
      <c r="E483" s="1085"/>
      <c r="F483" s="128"/>
      <c r="G483" s="128"/>
      <c r="H483" s="128"/>
      <c r="I483" s="128"/>
      <c r="J483" s="128"/>
    </row>
    <row r="484" spans="1:10">
      <c r="A484" s="128"/>
      <c r="B484" s="128"/>
      <c r="C484" s="128"/>
      <c r="D484" s="128"/>
      <c r="E484" s="1085"/>
      <c r="F484" s="128"/>
      <c r="G484" s="128"/>
      <c r="H484" s="128"/>
      <c r="I484" s="128"/>
      <c r="J484" s="128"/>
    </row>
    <row r="485" spans="1:10">
      <c r="A485" s="128"/>
      <c r="B485" s="128"/>
      <c r="C485" s="128"/>
      <c r="D485" s="128"/>
      <c r="E485" s="1085"/>
      <c r="F485" s="128"/>
      <c r="G485" s="128"/>
      <c r="H485" s="128"/>
      <c r="I485" s="128"/>
      <c r="J485" s="128"/>
    </row>
    <row r="486" spans="1:10">
      <c r="A486" s="128"/>
      <c r="B486" s="128"/>
      <c r="C486" s="128"/>
      <c r="D486" s="128"/>
      <c r="E486" s="1085"/>
      <c r="F486" s="128"/>
      <c r="G486" s="128"/>
      <c r="H486" s="128"/>
      <c r="I486" s="128"/>
      <c r="J486" s="128"/>
    </row>
    <row r="487" spans="1:10">
      <c r="A487" s="128"/>
      <c r="B487" s="128"/>
      <c r="C487" s="128"/>
      <c r="D487" s="128"/>
      <c r="E487" s="1085"/>
      <c r="F487" s="128"/>
      <c r="G487" s="128"/>
      <c r="H487" s="128"/>
      <c r="I487" s="128"/>
      <c r="J487" s="128"/>
    </row>
    <row r="488" spans="1:10">
      <c r="A488" s="128"/>
      <c r="B488" s="128"/>
      <c r="C488" s="128"/>
      <c r="D488" s="128"/>
      <c r="E488" s="1085"/>
      <c r="F488" s="128"/>
      <c r="G488" s="128"/>
      <c r="H488" s="128"/>
      <c r="I488" s="128"/>
      <c r="J488" s="128"/>
    </row>
    <row r="489" spans="1:10">
      <c r="A489" s="128"/>
      <c r="B489" s="128"/>
      <c r="C489" s="128"/>
      <c r="D489" s="128"/>
      <c r="E489" s="1085"/>
      <c r="F489" s="128"/>
      <c r="G489" s="128"/>
      <c r="H489" s="128"/>
      <c r="I489" s="128"/>
      <c r="J489" s="128"/>
    </row>
    <row r="490" spans="1:10">
      <c r="A490" s="128"/>
      <c r="B490" s="128"/>
      <c r="C490" s="128"/>
      <c r="D490" s="128"/>
      <c r="E490" s="1085"/>
      <c r="F490" s="128"/>
      <c r="G490" s="128"/>
      <c r="H490" s="128"/>
      <c r="I490" s="128"/>
      <c r="J490" s="128"/>
    </row>
    <row r="491" spans="1:10">
      <c r="A491" s="128"/>
      <c r="B491" s="128"/>
      <c r="C491" s="128"/>
      <c r="D491" s="128"/>
      <c r="E491" s="1085"/>
      <c r="F491" s="128"/>
      <c r="G491" s="128"/>
      <c r="H491" s="128"/>
      <c r="I491" s="128"/>
      <c r="J491" s="128"/>
    </row>
    <row r="492" spans="1:10">
      <c r="A492" s="128"/>
      <c r="B492" s="128"/>
      <c r="C492" s="128"/>
      <c r="D492" s="128"/>
      <c r="E492" s="1085"/>
      <c r="F492" s="128"/>
      <c r="G492" s="128"/>
      <c r="H492" s="128"/>
      <c r="I492" s="128"/>
      <c r="J492" s="128"/>
    </row>
    <row r="493" spans="1:10">
      <c r="A493" s="128"/>
      <c r="B493" s="128"/>
      <c r="C493" s="128"/>
      <c r="D493" s="128"/>
      <c r="E493" s="1085"/>
      <c r="F493" s="128"/>
      <c r="G493" s="128"/>
      <c r="H493" s="128"/>
      <c r="I493" s="128"/>
      <c r="J493" s="128"/>
    </row>
    <row r="494" spans="1:10">
      <c r="A494" s="128"/>
      <c r="B494" s="128"/>
      <c r="C494" s="128"/>
      <c r="D494" s="128"/>
      <c r="E494" s="1085"/>
      <c r="F494" s="128"/>
      <c r="G494" s="128"/>
      <c r="H494" s="128"/>
      <c r="I494" s="128"/>
      <c r="J494" s="128"/>
    </row>
    <row r="495" spans="1:10">
      <c r="A495" s="128"/>
      <c r="B495" s="128"/>
      <c r="C495" s="128"/>
      <c r="D495" s="128"/>
      <c r="E495" s="1085"/>
      <c r="F495" s="128"/>
      <c r="G495" s="128"/>
      <c r="H495" s="128"/>
      <c r="I495" s="128"/>
      <c r="J495" s="128"/>
    </row>
    <row r="496" spans="1:10">
      <c r="A496" s="128"/>
      <c r="B496" s="128"/>
      <c r="C496" s="128"/>
      <c r="D496" s="128"/>
      <c r="E496" s="1085"/>
      <c r="F496" s="128"/>
      <c r="G496" s="128"/>
      <c r="H496" s="128"/>
      <c r="I496" s="128"/>
      <c r="J496" s="128"/>
    </row>
    <row r="497" spans="1:10">
      <c r="A497" s="128"/>
      <c r="B497" s="128"/>
      <c r="C497" s="128"/>
      <c r="D497" s="128"/>
      <c r="E497" s="1085"/>
      <c r="F497" s="128"/>
      <c r="G497" s="128"/>
      <c r="H497" s="128"/>
      <c r="I497" s="128"/>
      <c r="J497" s="128"/>
    </row>
    <row r="498" spans="1:10">
      <c r="A498" s="128"/>
      <c r="B498" s="128"/>
      <c r="C498" s="128"/>
      <c r="D498" s="128"/>
      <c r="E498" s="1085"/>
      <c r="F498" s="128"/>
      <c r="G498" s="128"/>
      <c r="H498" s="128"/>
      <c r="I498" s="128"/>
      <c r="J498" s="128"/>
    </row>
    <row r="499" spans="1:10">
      <c r="A499" s="128"/>
      <c r="B499" s="128"/>
      <c r="C499" s="128"/>
      <c r="D499" s="128"/>
      <c r="E499" s="1085"/>
      <c r="F499" s="128"/>
      <c r="G499" s="128"/>
      <c r="H499" s="128"/>
      <c r="I499" s="128"/>
      <c r="J499" s="128"/>
    </row>
    <row r="500" spans="1:10">
      <c r="A500" s="128"/>
      <c r="B500" s="128"/>
      <c r="C500" s="128"/>
      <c r="D500" s="128"/>
      <c r="E500" s="1085"/>
      <c r="F500" s="128"/>
      <c r="G500" s="128"/>
      <c r="H500" s="128"/>
      <c r="I500" s="128"/>
      <c r="J500" s="128"/>
    </row>
    <row r="501" spans="1:10">
      <c r="A501" s="128"/>
      <c r="B501" s="128"/>
      <c r="C501" s="128"/>
      <c r="D501" s="128"/>
      <c r="E501" s="1085"/>
      <c r="F501" s="128"/>
      <c r="G501" s="128"/>
      <c r="H501" s="128"/>
      <c r="I501" s="128"/>
      <c r="J501" s="128"/>
    </row>
    <row r="502" spans="1:10">
      <c r="A502" s="128"/>
      <c r="B502" s="128"/>
      <c r="C502" s="128"/>
      <c r="D502" s="128"/>
      <c r="E502" s="1085"/>
      <c r="F502" s="128"/>
      <c r="G502" s="128"/>
      <c r="H502" s="128"/>
      <c r="I502" s="128"/>
      <c r="J502" s="128"/>
    </row>
    <row r="503" spans="1:10">
      <c r="A503" s="128"/>
      <c r="B503" s="128"/>
      <c r="C503" s="128"/>
      <c r="D503" s="128"/>
      <c r="E503" s="1085"/>
      <c r="F503" s="128"/>
      <c r="G503" s="128"/>
      <c r="H503" s="128"/>
      <c r="I503" s="128"/>
      <c r="J503" s="128"/>
    </row>
    <row r="504" spans="1:10">
      <c r="A504" s="128"/>
      <c r="B504" s="128"/>
      <c r="C504" s="128"/>
      <c r="D504" s="128"/>
      <c r="E504" s="1085"/>
      <c r="F504" s="128"/>
      <c r="G504" s="128"/>
      <c r="H504" s="128"/>
      <c r="I504" s="128"/>
      <c r="J504" s="128"/>
    </row>
    <row r="505" spans="1:10">
      <c r="A505" s="128"/>
      <c r="B505" s="128"/>
      <c r="C505" s="128"/>
      <c r="D505" s="128"/>
      <c r="E505" s="1085"/>
      <c r="F505" s="128"/>
      <c r="G505" s="128"/>
      <c r="H505" s="128"/>
      <c r="I505" s="128"/>
      <c r="J505" s="128"/>
    </row>
    <row r="506" spans="1:10">
      <c r="A506" s="128"/>
      <c r="B506" s="128"/>
      <c r="C506" s="128"/>
      <c r="D506" s="128"/>
      <c r="E506" s="1085"/>
      <c r="F506" s="128"/>
      <c r="G506" s="128"/>
      <c r="H506" s="128"/>
      <c r="I506" s="128"/>
      <c r="J506" s="128"/>
    </row>
    <row r="507" spans="1:10">
      <c r="A507" s="128"/>
      <c r="B507" s="128"/>
      <c r="C507" s="128"/>
      <c r="D507" s="128"/>
      <c r="E507" s="1085"/>
      <c r="F507" s="128"/>
      <c r="G507" s="128"/>
      <c r="H507" s="128"/>
      <c r="I507" s="128"/>
      <c r="J507" s="128"/>
    </row>
    <row r="508" spans="1:10">
      <c r="A508" s="128"/>
      <c r="B508" s="128"/>
      <c r="C508" s="128"/>
      <c r="D508" s="128"/>
      <c r="E508" s="1085"/>
      <c r="F508" s="128"/>
      <c r="G508" s="128"/>
      <c r="H508" s="128"/>
      <c r="I508" s="128"/>
      <c r="J508" s="128"/>
    </row>
    <row r="509" spans="1:10">
      <c r="A509" s="128"/>
      <c r="B509" s="128"/>
      <c r="C509" s="128"/>
      <c r="D509" s="128"/>
      <c r="E509" s="1085"/>
      <c r="F509" s="128"/>
      <c r="G509" s="128"/>
      <c r="H509" s="128"/>
      <c r="I509" s="128"/>
      <c r="J509" s="128"/>
    </row>
    <row r="510" spans="1:10">
      <c r="A510" s="128"/>
      <c r="B510" s="128"/>
      <c r="C510" s="128"/>
      <c r="D510" s="128"/>
      <c r="E510" s="1085"/>
      <c r="F510" s="128"/>
      <c r="G510" s="128"/>
      <c r="H510" s="128"/>
      <c r="I510" s="128"/>
      <c r="J510" s="128"/>
    </row>
    <row r="511" spans="1:10">
      <c r="A511" s="128"/>
      <c r="B511" s="128"/>
      <c r="C511" s="128"/>
      <c r="D511" s="128"/>
      <c r="E511" s="1085"/>
      <c r="F511" s="128"/>
      <c r="G511" s="128"/>
      <c r="H511" s="128"/>
      <c r="I511" s="128"/>
      <c r="J511" s="128"/>
    </row>
    <row r="512" spans="1:10">
      <c r="A512" s="128"/>
      <c r="B512" s="128"/>
      <c r="C512" s="128"/>
      <c r="D512" s="128"/>
      <c r="E512" s="1085"/>
      <c r="F512" s="128"/>
      <c r="G512" s="128"/>
      <c r="H512" s="128"/>
      <c r="I512" s="128"/>
      <c r="J512" s="128"/>
    </row>
    <row r="513" spans="1:10">
      <c r="A513" s="128"/>
      <c r="B513" s="128"/>
      <c r="C513" s="128"/>
      <c r="D513" s="128"/>
      <c r="E513" s="1085"/>
      <c r="F513" s="128"/>
      <c r="G513" s="128"/>
      <c r="H513" s="128"/>
      <c r="I513" s="128"/>
      <c r="J513" s="128"/>
    </row>
    <row r="514" spans="1:10">
      <c r="A514" s="128"/>
      <c r="B514" s="128"/>
      <c r="C514" s="128"/>
      <c r="D514" s="128"/>
      <c r="E514" s="1085"/>
      <c r="F514" s="128"/>
      <c r="G514" s="128"/>
      <c r="H514" s="128"/>
      <c r="I514" s="128"/>
      <c r="J514" s="128"/>
    </row>
    <row r="515" spans="1:10">
      <c r="A515" s="128"/>
      <c r="B515" s="128"/>
      <c r="C515" s="128"/>
      <c r="D515" s="128"/>
      <c r="E515" s="1085"/>
      <c r="F515" s="128"/>
      <c r="G515" s="128"/>
      <c r="H515" s="128"/>
      <c r="I515" s="128"/>
      <c r="J515" s="128"/>
    </row>
    <row r="516" spans="1:10">
      <c r="A516" s="128"/>
      <c r="B516" s="128"/>
      <c r="C516" s="128"/>
      <c r="D516" s="128"/>
      <c r="E516" s="1085"/>
      <c r="F516" s="128"/>
      <c r="G516" s="128"/>
      <c r="H516" s="128"/>
      <c r="I516" s="128"/>
      <c r="J516" s="128"/>
    </row>
    <row r="517" spans="1:10">
      <c r="A517" s="128"/>
      <c r="B517" s="128"/>
      <c r="C517" s="128"/>
      <c r="D517" s="128"/>
      <c r="E517" s="1085"/>
      <c r="F517" s="128"/>
      <c r="G517" s="128"/>
      <c r="H517" s="128"/>
      <c r="I517" s="128"/>
      <c r="J517" s="128"/>
    </row>
    <row r="518" spans="1:10">
      <c r="A518" s="128"/>
      <c r="B518" s="128"/>
      <c r="C518" s="128"/>
      <c r="D518" s="128"/>
      <c r="E518" s="1085"/>
      <c r="F518" s="128"/>
      <c r="G518" s="128"/>
      <c r="H518" s="128"/>
      <c r="I518" s="128"/>
      <c r="J518" s="128"/>
    </row>
    <row r="519" spans="1:10">
      <c r="A519" s="128"/>
      <c r="B519" s="128"/>
      <c r="C519" s="128"/>
      <c r="D519" s="128"/>
      <c r="E519" s="1085"/>
      <c r="F519" s="128"/>
      <c r="G519" s="128"/>
      <c r="H519" s="128"/>
      <c r="I519" s="128"/>
      <c r="J519" s="128"/>
    </row>
    <row r="520" spans="1:10">
      <c r="A520" s="128"/>
      <c r="B520" s="128"/>
      <c r="C520" s="128"/>
      <c r="D520" s="128"/>
      <c r="E520" s="1085"/>
      <c r="F520" s="128"/>
      <c r="G520" s="128"/>
      <c r="H520" s="128"/>
      <c r="I520" s="128"/>
      <c r="J520" s="128"/>
    </row>
    <row r="521" spans="1:10">
      <c r="A521" s="128"/>
      <c r="B521" s="128"/>
      <c r="C521" s="128"/>
      <c r="D521" s="128"/>
      <c r="E521" s="1085"/>
      <c r="F521" s="128"/>
      <c r="G521" s="128"/>
      <c r="H521" s="128"/>
      <c r="I521" s="128"/>
      <c r="J521" s="128"/>
    </row>
    <row r="522" spans="1:10">
      <c r="A522" s="128"/>
      <c r="B522" s="128"/>
      <c r="C522" s="128"/>
      <c r="D522" s="128"/>
      <c r="E522" s="1085"/>
      <c r="F522" s="128"/>
      <c r="G522" s="128"/>
      <c r="H522" s="128"/>
      <c r="I522" s="128"/>
      <c r="J522" s="128"/>
    </row>
    <row r="523" spans="1:10">
      <c r="A523" s="128"/>
      <c r="B523" s="128"/>
      <c r="C523" s="128"/>
      <c r="D523" s="128"/>
      <c r="E523" s="1085"/>
      <c r="F523" s="128"/>
      <c r="G523" s="128"/>
      <c r="H523" s="128"/>
      <c r="I523" s="128"/>
      <c r="J523" s="128"/>
    </row>
    <row r="524" spans="1:10">
      <c r="A524" s="128"/>
      <c r="B524" s="128"/>
      <c r="C524" s="128"/>
      <c r="D524" s="128"/>
      <c r="E524" s="1085"/>
      <c r="F524" s="128"/>
      <c r="G524" s="128"/>
      <c r="H524" s="128"/>
      <c r="I524" s="128"/>
      <c r="J524" s="128"/>
    </row>
    <row r="525" spans="1:10">
      <c r="A525" s="128"/>
      <c r="B525" s="128"/>
      <c r="C525" s="128"/>
      <c r="D525" s="128"/>
      <c r="E525" s="1085"/>
      <c r="F525" s="128"/>
      <c r="G525" s="128"/>
      <c r="H525" s="128"/>
      <c r="I525" s="128"/>
      <c r="J525" s="128"/>
    </row>
    <row r="526" spans="1:10">
      <c r="A526" s="128"/>
      <c r="B526" s="128"/>
      <c r="C526" s="128"/>
      <c r="D526" s="128"/>
      <c r="E526" s="1085"/>
      <c r="F526" s="128"/>
      <c r="G526" s="128"/>
      <c r="H526" s="128"/>
      <c r="I526" s="128"/>
      <c r="J526" s="128"/>
    </row>
    <row r="527" spans="1:10">
      <c r="A527" s="128"/>
      <c r="B527" s="128"/>
      <c r="C527" s="128"/>
      <c r="D527" s="128"/>
      <c r="E527" s="1085"/>
      <c r="F527" s="128"/>
      <c r="G527" s="128"/>
      <c r="H527" s="128"/>
      <c r="I527" s="128"/>
      <c r="J527" s="128"/>
    </row>
    <row r="528" spans="1:10">
      <c r="A528" s="128"/>
      <c r="B528" s="128"/>
      <c r="C528" s="128"/>
      <c r="D528" s="128"/>
      <c r="E528" s="1085"/>
      <c r="F528" s="128"/>
      <c r="G528" s="128"/>
      <c r="H528" s="128"/>
      <c r="I528" s="128"/>
      <c r="J528" s="128"/>
    </row>
    <row r="529" spans="1:10">
      <c r="A529" s="128"/>
      <c r="B529" s="128"/>
      <c r="C529" s="128"/>
      <c r="D529" s="128"/>
      <c r="E529" s="1085"/>
      <c r="F529" s="128"/>
      <c r="G529" s="128"/>
      <c r="H529" s="128"/>
      <c r="I529" s="128"/>
      <c r="J529" s="128"/>
    </row>
    <row r="530" spans="1:10">
      <c r="A530" s="128"/>
      <c r="B530" s="128"/>
      <c r="C530" s="128"/>
      <c r="D530" s="128"/>
      <c r="E530" s="1085"/>
      <c r="F530" s="128"/>
      <c r="G530" s="128"/>
      <c r="H530" s="128"/>
      <c r="I530" s="128"/>
      <c r="J530" s="128"/>
    </row>
    <row r="531" spans="1:10">
      <c r="A531" s="128"/>
      <c r="B531" s="128"/>
      <c r="C531" s="128"/>
      <c r="D531" s="128"/>
      <c r="E531" s="1085"/>
      <c r="F531" s="128"/>
      <c r="G531" s="128"/>
      <c r="H531" s="128"/>
      <c r="I531" s="128"/>
      <c r="J531" s="128"/>
    </row>
    <row r="532" spans="1:10">
      <c r="A532" s="128"/>
      <c r="B532" s="128"/>
      <c r="C532" s="128"/>
      <c r="D532" s="128"/>
      <c r="E532" s="1085"/>
      <c r="F532" s="128"/>
      <c r="G532" s="128"/>
      <c r="H532" s="128"/>
      <c r="I532" s="128"/>
      <c r="J532" s="128"/>
    </row>
    <row r="533" spans="1:10">
      <c r="A533" s="128"/>
      <c r="B533" s="128"/>
      <c r="C533" s="128"/>
      <c r="D533" s="128"/>
      <c r="E533" s="1085"/>
      <c r="F533" s="128"/>
      <c r="G533" s="128"/>
      <c r="H533" s="128"/>
      <c r="I533" s="128"/>
      <c r="J533" s="128"/>
    </row>
    <row r="534" spans="1:10">
      <c r="A534" s="128"/>
      <c r="B534" s="128"/>
      <c r="C534" s="128"/>
      <c r="D534" s="128"/>
      <c r="E534" s="1085"/>
      <c r="F534" s="128"/>
      <c r="G534" s="128"/>
      <c r="H534" s="128"/>
      <c r="I534" s="128"/>
      <c r="J534" s="128"/>
    </row>
    <row r="535" spans="1:10">
      <c r="A535" s="128"/>
      <c r="B535" s="128"/>
      <c r="C535" s="128"/>
      <c r="D535" s="128"/>
      <c r="E535" s="1085"/>
      <c r="F535" s="128"/>
      <c r="G535" s="128"/>
      <c r="H535" s="128"/>
      <c r="I535" s="128"/>
      <c r="J535" s="128"/>
    </row>
    <row r="536" spans="1:10">
      <c r="A536" s="128"/>
      <c r="B536" s="128"/>
      <c r="C536" s="128"/>
      <c r="D536" s="128"/>
      <c r="E536" s="1085"/>
      <c r="F536" s="128"/>
      <c r="G536" s="128"/>
      <c r="H536" s="128"/>
      <c r="I536" s="128"/>
      <c r="J536" s="128"/>
    </row>
    <row r="537" spans="1:10">
      <c r="A537" s="128"/>
      <c r="B537" s="128"/>
      <c r="C537" s="128"/>
      <c r="D537" s="128"/>
      <c r="E537" s="1085"/>
      <c r="F537" s="128"/>
      <c r="G537" s="128"/>
      <c r="H537" s="128"/>
      <c r="I537" s="128"/>
      <c r="J537" s="128"/>
    </row>
    <row r="538" spans="1:10">
      <c r="A538" s="128"/>
      <c r="B538" s="128"/>
      <c r="C538" s="128"/>
      <c r="D538" s="128"/>
      <c r="E538" s="1085"/>
      <c r="F538" s="128"/>
      <c r="G538" s="128"/>
      <c r="H538" s="128"/>
      <c r="I538" s="128"/>
      <c r="J538" s="128"/>
    </row>
    <row r="539" spans="1:10">
      <c r="A539" s="128"/>
      <c r="B539" s="128"/>
      <c r="C539" s="128"/>
      <c r="D539" s="128"/>
      <c r="E539" s="1085"/>
      <c r="F539" s="128"/>
      <c r="G539" s="128"/>
      <c r="H539" s="128"/>
      <c r="I539" s="128"/>
      <c r="J539" s="128"/>
    </row>
    <row r="540" spans="1:10">
      <c r="A540" s="128"/>
      <c r="B540" s="128"/>
      <c r="C540" s="128"/>
      <c r="D540" s="128"/>
      <c r="E540" s="1085"/>
      <c r="F540" s="128"/>
      <c r="G540" s="128"/>
      <c r="H540" s="128"/>
      <c r="I540" s="128"/>
      <c r="J540" s="128"/>
    </row>
    <row r="541" spans="1:10">
      <c r="A541" s="128"/>
      <c r="B541" s="128"/>
      <c r="C541" s="128"/>
      <c r="D541" s="128"/>
      <c r="E541" s="1085"/>
      <c r="F541" s="128"/>
      <c r="G541" s="128"/>
      <c r="H541" s="128"/>
      <c r="I541" s="128"/>
      <c r="J541" s="128"/>
    </row>
    <row r="542" spans="1:10">
      <c r="A542" s="128"/>
      <c r="B542" s="128"/>
      <c r="C542" s="128"/>
      <c r="D542" s="128"/>
      <c r="E542" s="1085"/>
      <c r="F542" s="128"/>
      <c r="G542" s="128"/>
      <c r="H542" s="128"/>
      <c r="I542" s="128"/>
      <c r="J542" s="128"/>
    </row>
    <row r="543" spans="1:10">
      <c r="A543" s="128"/>
      <c r="B543" s="128"/>
      <c r="C543" s="128"/>
      <c r="D543" s="128"/>
      <c r="E543" s="1085"/>
      <c r="F543" s="128"/>
      <c r="G543" s="128"/>
      <c r="H543" s="128"/>
      <c r="I543" s="128"/>
      <c r="J543" s="128"/>
    </row>
    <row r="544" spans="1:10">
      <c r="A544" s="128"/>
      <c r="B544" s="128"/>
      <c r="C544" s="128"/>
      <c r="D544" s="128"/>
      <c r="E544" s="1085"/>
      <c r="F544" s="128"/>
      <c r="G544" s="128"/>
      <c r="H544" s="128"/>
      <c r="I544" s="128"/>
      <c r="J544" s="128"/>
    </row>
    <row r="545" spans="1:10">
      <c r="A545" s="128"/>
      <c r="B545" s="128"/>
      <c r="C545" s="128"/>
      <c r="D545" s="128"/>
      <c r="E545" s="1085"/>
      <c r="F545" s="128"/>
      <c r="G545" s="128"/>
      <c r="H545" s="128"/>
      <c r="I545" s="128"/>
      <c r="J545" s="128"/>
    </row>
    <row r="546" spans="1:10">
      <c r="A546" s="128"/>
      <c r="B546" s="128"/>
      <c r="C546" s="128"/>
      <c r="D546" s="128"/>
      <c r="E546" s="1085"/>
      <c r="F546" s="128"/>
      <c r="G546" s="128"/>
      <c r="H546" s="128"/>
      <c r="I546" s="128"/>
      <c r="J546" s="128"/>
    </row>
    <row r="547" spans="1:10">
      <c r="A547" s="128"/>
      <c r="B547" s="128"/>
      <c r="C547" s="128"/>
      <c r="D547" s="128"/>
      <c r="E547" s="1085"/>
      <c r="F547" s="128"/>
      <c r="G547" s="128"/>
      <c r="H547" s="128"/>
      <c r="I547" s="128"/>
      <c r="J547" s="128"/>
    </row>
    <row r="548" spans="1:10">
      <c r="A548" s="128"/>
      <c r="B548" s="128"/>
      <c r="C548" s="128"/>
      <c r="D548" s="128"/>
      <c r="E548" s="1085"/>
      <c r="F548" s="128"/>
      <c r="G548" s="128"/>
      <c r="H548" s="128"/>
      <c r="I548" s="128"/>
      <c r="J548" s="128"/>
    </row>
    <row r="549" spans="1:10">
      <c r="A549" s="128"/>
      <c r="B549" s="128"/>
      <c r="C549" s="128"/>
      <c r="D549" s="128"/>
      <c r="E549" s="1085"/>
      <c r="F549" s="128"/>
      <c r="G549" s="128"/>
      <c r="H549" s="128"/>
      <c r="I549" s="128"/>
      <c r="J549" s="128"/>
    </row>
    <row r="550" spans="1:10">
      <c r="A550" s="128"/>
      <c r="B550" s="128"/>
      <c r="C550" s="128"/>
      <c r="D550" s="128"/>
      <c r="E550" s="1085"/>
      <c r="F550" s="128"/>
      <c r="G550" s="128"/>
      <c r="H550" s="128"/>
      <c r="I550" s="128"/>
      <c r="J550" s="128"/>
    </row>
    <row r="551" spans="1:10">
      <c r="A551" s="128"/>
      <c r="B551" s="128"/>
      <c r="C551" s="128"/>
      <c r="D551" s="128"/>
      <c r="E551" s="1085"/>
      <c r="F551" s="128"/>
      <c r="G551" s="128"/>
      <c r="H551" s="128"/>
      <c r="I551" s="128"/>
      <c r="J551" s="128"/>
    </row>
    <row r="552" spans="1:10">
      <c r="A552" s="128"/>
      <c r="B552" s="128"/>
      <c r="C552" s="128"/>
      <c r="D552" s="128"/>
      <c r="E552" s="1085"/>
      <c r="F552" s="128"/>
      <c r="G552" s="128"/>
      <c r="H552" s="128"/>
      <c r="I552" s="128"/>
      <c r="J552" s="128"/>
    </row>
    <row r="553" spans="1:10">
      <c r="A553" s="128"/>
      <c r="B553" s="128"/>
      <c r="C553" s="128"/>
      <c r="D553" s="128"/>
      <c r="E553" s="1085"/>
      <c r="F553" s="128"/>
      <c r="G553" s="128"/>
      <c r="H553" s="128"/>
      <c r="I553" s="128"/>
      <c r="J553" s="128"/>
    </row>
    <row r="554" spans="1:10">
      <c r="A554" s="128"/>
      <c r="B554" s="128"/>
      <c r="C554" s="128"/>
      <c r="D554" s="128"/>
      <c r="E554" s="1085"/>
      <c r="F554" s="128"/>
      <c r="G554" s="128"/>
      <c r="H554" s="128"/>
      <c r="I554" s="128"/>
      <c r="J554" s="128"/>
    </row>
    <row r="555" spans="1:10">
      <c r="A555" s="128"/>
      <c r="B555" s="128"/>
      <c r="C555" s="128"/>
      <c r="D555" s="128"/>
      <c r="E555" s="1085"/>
      <c r="F555" s="128"/>
      <c r="G555" s="128"/>
      <c r="H555" s="128"/>
      <c r="I555" s="128"/>
      <c r="J555" s="128"/>
    </row>
    <row r="556" spans="1:10">
      <c r="A556" s="128"/>
      <c r="B556" s="128"/>
      <c r="C556" s="128"/>
      <c r="D556" s="128"/>
      <c r="E556" s="1085"/>
      <c r="F556" s="128"/>
      <c r="G556" s="128"/>
      <c r="H556" s="128"/>
      <c r="I556" s="128"/>
      <c r="J556" s="128"/>
    </row>
    <row r="557" spans="1:10">
      <c r="A557" s="128"/>
      <c r="B557" s="128"/>
      <c r="C557" s="128"/>
      <c r="D557" s="128"/>
      <c r="E557" s="1085"/>
      <c r="F557" s="128"/>
      <c r="G557" s="128"/>
      <c r="H557" s="128"/>
      <c r="I557" s="128"/>
      <c r="J557" s="128"/>
    </row>
    <row r="558" spans="1:10">
      <c r="A558" s="128"/>
      <c r="B558" s="128"/>
      <c r="C558" s="128"/>
      <c r="D558" s="128"/>
      <c r="E558" s="1085"/>
      <c r="F558" s="128"/>
      <c r="G558" s="128"/>
      <c r="H558" s="128"/>
      <c r="I558" s="128"/>
      <c r="J558" s="128"/>
    </row>
    <row r="559" spans="1:10">
      <c r="A559" s="128"/>
      <c r="B559" s="128"/>
      <c r="C559" s="128"/>
      <c r="D559" s="128"/>
      <c r="E559" s="1085"/>
      <c r="F559" s="128"/>
      <c r="G559" s="128"/>
      <c r="H559" s="128"/>
      <c r="I559" s="128"/>
      <c r="J559" s="128"/>
    </row>
    <row r="560" spans="1:10">
      <c r="A560" s="128"/>
      <c r="B560" s="128"/>
      <c r="C560" s="128"/>
      <c r="D560" s="128"/>
      <c r="E560" s="1085"/>
      <c r="F560" s="128"/>
      <c r="G560" s="128"/>
      <c r="H560" s="128"/>
      <c r="I560" s="128"/>
      <c r="J560" s="128"/>
    </row>
    <row r="561" spans="1:10">
      <c r="A561" s="128"/>
      <c r="B561" s="128"/>
      <c r="C561" s="128"/>
      <c r="D561" s="128"/>
      <c r="E561" s="1085"/>
      <c r="F561" s="128"/>
      <c r="G561" s="128"/>
      <c r="H561" s="128"/>
      <c r="I561" s="128"/>
      <c r="J561" s="128"/>
    </row>
    <row r="562" spans="1:10">
      <c r="A562" s="128"/>
      <c r="B562" s="128"/>
      <c r="C562" s="128"/>
      <c r="D562" s="128"/>
      <c r="E562" s="1085"/>
      <c r="F562" s="128"/>
      <c r="G562" s="128"/>
      <c r="H562" s="128"/>
      <c r="I562" s="128"/>
      <c r="J562" s="128"/>
    </row>
    <row r="563" spans="1:10">
      <c r="A563" s="128"/>
      <c r="B563" s="128"/>
      <c r="C563" s="128"/>
      <c r="D563" s="128"/>
      <c r="E563" s="1085"/>
      <c r="F563" s="128"/>
      <c r="G563" s="128"/>
      <c r="H563" s="128"/>
      <c r="I563" s="128"/>
      <c r="J563" s="128"/>
    </row>
    <row r="564" spans="1:10">
      <c r="A564" s="128"/>
      <c r="B564" s="128"/>
      <c r="C564" s="128"/>
      <c r="D564" s="128"/>
      <c r="E564" s="1085"/>
      <c r="F564" s="128"/>
      <c r="G564" s="128"/>
      <c r="H564" s="128"/>
      <c r="I564" s="128"/>
      <c r="J564" s="128"/>
    </row>
    <row r="565" spans="1:10">
      <c r="A565" s="128"/>
      <c r="B565" s="128"/>
      <c r="C565" s="128"/>
      <c r="D565" s="128"/>
      <c r="E565" s="1085"/>
      <c r="F565" s="128"/>
      <c r="G565" s="128"/>
      <c r="H565" s="128"/>
      <c r="I565" s="128"/>
      <c r="J565" s="128"/>
    </row>
    <row r="566" spans="1:10">
      <c r="A566" s="128"/>
      <c r="B566" s="128"/>
      <c r="C566" s="128"/>
      <c r="D566" s="128"/>
      <c r="E566" s="1085"/>
      <c r="F566" s="128"/>
      <c r="G566" s="128"/>
      <c r="H566" s="128"/>
      <c r="I566" s="128"/>
      <c r="J566" s="128"/>
    </row>
    <row r="567" spans="1:10">
      <c r="A567" s="128"/>
      <c r="B567" s="128"/>
      <c r="C567" s="128"/>
      <c r="D567" s="128"/>
      <c r="E567" s="1085"/>
      <c r="F567" s="128"/>
      <c r="G567" s="128"/>
      <c r="H567" s="128"/>
      <c r="I567" s="128"/>
      <c r="J567" s="128"/>
    </row>
    <row r="568" spans="1:10">
      <c r="A568" s="128"/>
      <c r="B568" s="128"/>
      <c r="C568" s="128"/>
      <c r="D568" s="128"/>
      <c r="E568" s="1085"/>
      <c r="F568" s="128"/>
      <c r="G568" s="128"/>
      <c r="H568" s="128"/>
      <c r="I568" s="128"/>
      <c r="J568" s="128"/>
    </row>
    <row r="569" spans="1:10">
      <c r="A569" s="128"/>
      <c r="B569" s="128"/>
      <c r="C569" s="128"/>
      <c r="D569" s="128"/>
      <c r="E569" s="1085"/>
      <c r="F569" s="128"/>
      <c r="G569" s="128"/>
      <c r="H569" s="128"/>
      <c r="I569" s="128"/>
      <c r="J569" s="128"/>
    </row>
    <row r="570" spans="1:10">
      <c r="A570" s="128"/>
      <c r="B570" s="128"/>
      <c r="C570" s="128"/>
      <c r="D570" s="128"/>
      <c r="E570" s="1085"/>
      <c r="F570" s="128"/>
      <c r="G570" s="128"/>
      <c r="H570" s="128"/>
      <c r="I570" s="128"/>
      <c r="J570" s="128"/>
    </row>
    <row r="571" spans="1:10">
      <c r="A571" s="128"/>
      <c r="B571" s="128"/>
      <c r="C571" s="128"/>
      <c r="D571" s="128"/>
      <c r="E571" s="1085"/>
      <c r="F571" s="128"/>
      <c r="G571" s="128"/>
      <c r="H571" s="128"/>
      <c r="I571" s="128"/>
      <c r="J571" s="128"/>
    </row>
    <row r="572" spans="1:10">
      <c r="A572" s="128"/>
      <c r="B572" s="128"/>
      <c r="C572" s="128"/>
      <c r="D572" s="128"/>
      <c r="E572" s="1085"/>
      <c r="F572" s="128"/>
      <c r="G572" s="128"/>
      <c r="H572" s="128"/>
      <c r="I572" s="128"/>
      <c r="J572" s="128"/>
    </row>
    <row r="573" spans="1:10">
      <c r="A573" s="128"/>
      <c r="B573" s="128"/>
      <c r="C573" s="128"/>
      <c r="D573" s="128"/>
      <c r="E573" s="1085"/>
      <c r="F573" s="128"/>
      <c r="G573" s="128"/>
      <c r="H573" s="128"/>
      <c r="I573" s="128"/>
      <c r="J573" s="128"/>
    </row>
    <row r="574" spans="1:10">
      <c r="A574" s="128"/>
      <c r="B574" s="128"/>
      <c r="C574" s="128"/>
      <c r="D574" s="128"/>
      <c r="E574" s="1085"/>
      <c r="F574" s="128"/>
      <c r="G574" s="128"/>
      <c r="H574" s="128"/>
      <c r="I574" s="128"/>
      <c r="J574" s="128"/>
    </row>
    <row r="575" spans="1:10">
      <c r="A575" s="128"/>
      <c r="B575" s="128"/>
      <c r="C575" s="128"/>
      <c r="D575" s="128"/>
      <c r="E575" s="1085"/>
      <c r="F575" s="128"/>
      <c r="G575" s="128"/>
      <c r="H575" s="128"/>
      <c r="I575" s="128"/>
      <c r="J575" s="128"/>
    </row>
    <row r="576" spans="1:10">
      <c r="A576" s="128"/>
      <c r="B576" s="128"/>
      <c r="C576" s="128"/>
      <c r="D576" s="128"/>
      <c r="E576" s="1085"/>
      <c r="F576" s="128"/>
      <c r="G576" s="128"/>
      <c r="H576" s="128"/>
      <c r="I576" s="128"/>
      <c r="J576" s="128"/>
    </row>
    <row r="577" spans="1:10">
      <c r="A577" s="128"/>
      <c r="B577" s="128"/>
      <c r="C577" s="128"/>
      <c r="D577" s="128"/>
      <c r="E577" s="1085"/>
      <c r="F577" s="128"/>
      <c r="G577" s="128"/>
      <c r="H577" s="128"/>
      <c r="I577" s="128"/>
      <c r="J577" s="128"/>
    </row>
    <row r="578" spans="1:10">
      <c r="A578" s="128"/>
      <c r="B578" s="128"/>
      <c r="C578" s="128"/>
      <c r="D578" s="128"/>
      <c r="E578" s="1085"/>
      <c r="F578" s="128"/>
      <c r="G578" s="128"/>
      <c r="H578" s="128"/>
      <c r="I578" s="128"/>
      <c r="J578" s="128"/>
    </row>
    <row r="579" spans="1:10">
      <c r="A579" s="128"/>
      <c r="B579" s="128"/>
      <c r="C579" s="128"/>
      <c r="D579" s="128"/>
      <c r="E579" s="1085"/>
      <c r="F579" s="128"/>
      <c r="G579" s="128"/>
      <c r="H579" s="128"/>
      <c r="I579" s="128"/>
      <c r="J579" s="128"/>
    </row>
    <row r="580" spans="1:10">
      <c r="A580" s="128"/>
      <c r="B580" s="128"/>
      <c r="C580" s="128"/>
      <c r="D580" s="128"/>
      <c r="E580" s="1085"/>
      <c r="F580" s="128"/>
      <c r="G580" s="128"/>
      <c r="H580" s="128"/>
      <c r="I580" s="128"/>
      <c r="J580" s="128"/>
    </row>
    <row r="581" spans="1:10">
      <c r="A581" s="128"/>
      <c r="B581" s="128"/>
      <c r="C581" s="128"/>
      <c r="D581" s="128"/>
      <c r="E581" s="1085"/>
      <c r="F581" s="128"/>
      <c r="G581" s="128"/>
      <c r="H581" s="128"/>
      <c r="I581" s="128"/>
      <c r="J581" s="128"/>
    </row>
    <row r="582" spans="1:10">
      <c r="A582" s="128"/>
      <c r="B582" s="128"/>
      <c r="C582" s="128"/>
      <c r="D582" s="128"/>
      <c r="E582" s="1085"/>
      <c r="F582" s="128"/>
      <c r="G582" s="128"/>
      <c r="H582" s="128"/>
      <c r="I582" s="128"/>
      <c r="J582" s="128"/>
    </row>
    <row r="583" spans="1:10">
      <c r="A583" s="128"/>
      <c r="B583" s="128"/>
      <c r="C583" s="128"/>
      <c r="D583" s="128"/>
      <c r="E583" s="1085"/>
      <c r="F583" s="128"/>
      <c r="G583" s="128"/>
      <c r="H583" s="128"/>
      <c r="I583" s="128"/>
      <c r="J583" s="128"/>
    </row>
    <row r="584" spans="1:10">
      <c r="A584" s="128"/>
      <c r="B584" s="128"/>
      <c r="C584" s="128"/>
      <c r="D584" s="128"/>
      <c r="E584" s="1085"/>
      <c r="F584" s="128"/>
      <c r="G584" s="128"/>
      <c r="H584" s="128"/>
      <c r="I584" s="128"/>
      <c r="J584" s="128"/>
    </row>
    <row r="585" spans="1:10">
      <c r="A585" s="128"/>
      <c r="B585" s="128"/>
      <c r="C585" s="128"/>
      <c r="D585" s="128"/>
      <c r="E585" s="1085"/>
      <c r="F585" s="128"/>
      <c r="G585" s="128"/>
      <c r="H585" s="128"/>
      <c r="I585" s="128"/>
      <c r="J585" s="128"/>
    </row>
    <row r="586" spans="1:10">
      <c r="A586" s="128"/>
      <c r="B586" s="128"/>
      <c r="C586" s="128"/>
      <c r="D586" s="128"/>
      <c r="E586" s="1085"/>
      <c r="F586" s="128"/>
      <c r="G586" s="128"/>
      <c r="H586" s="128"/>
      <c r="I586" s="128"/>
      <c r="J586" s="128"/>
    </row>
    <row r="587" spans="1:10">
      <c r="A587" s="128"/>
      <c r="B587" s="128"/>
      <c r="C587" s="128"/>
      <c r="D587" s="128"/>
      <c r="E587" s="1085"/>
      <c r="F587" s="128"/>
      <c r="G587" s="128"/>
      <c r="H587" s="128"/>
      <c r="I587" s="128"/>
      <c r="J587" s="128"/>
    </row>
    <row r="588" spans="1:10">
      <c r="A588" s="128"/>
      <c r="B588" s="128"/>
      <c r="C588" s="128"/>
      <c r="D588" s="128"/>
      <c r="E588" s="1085"/>
      <c r="F588" s="128"/>
      <c r="G588" s="128"/>
      <c r="H588" s="128"/>
      <c r="I588" s="128"/>
      <c r="J588" s="128"/>
    </row>
    <row r="589" spans="1:10">
      <c r="A589" s="128"/>
      <c r="B589" s="128"/>
      <c r="C589" s="128"/>
      <c r="D589" s="128"/>
      <c r="E589" s="1085"/>
      <c r="F589" s="128"/>
      <c r="G589" s="128"/>
      <c r="H589" s="128"/>
      <c r="I589" s="128"/>
      <c r="J589" s="128"/>
    </row>
    <row r="590" spans="1:10">
      <c r="A590" s="128"/>
      <c r="B590" s="128"/>
      <c r="C590" s="128"/>
      <c r="D590" s="128"/>
      <c r="E590" s="1085"/>
      <c r="F590" s="128"/>
      <c r="G590" s="128"/>
      <c r="H590" s="128"/>
      <c r="I590" s="128"/>
      <c r="J590" s="128"/>
    </row>
    <row r="591" spans="1:10">
      <c r="A591" s="128"/>
      <c r="B591" s="128"/>
      <c r="C591" s="128"/>
      <c r="D591" s="128"/>
      <c r="E591" s="1085"/>
      <c r="F591" s="128"/>
      <c r="G591" s="128"/>
      <c r="H591" s="128"/>
      <c r="I591" s="128"/>
      <c r="J591" s="128"/>
    </row>
    <row r="592" spans="1:10">
      <c r="A592" s="128"/>
      <c r="B592" s="128"/>
      <c r="C592" s="128"/>
      <c r="D592" s="128"/>
      <c r="E592" s="1085"/>
      <c r="F592" s="128"/>
      <c r="G592" s="128"/>
      <c r="H592" s="128"/>
      <c r="I592" s="128"/>
      <c r="J592" s="128"/>
    </row>
    <row r="593" spans="1:10">
      <c r="A593" s="128"/>
      <c r="B593" s="128"/>
      <c r="C593" s="128"/>
      <c r="D593" s="128"/>
      <c r="E593" s="1085"/>
      <c r="F593" s="128"/>
      <c r="G593" s="128"/>
      <c r="H593" s="128"/>
      <c r="I593" s="128"/>
      <c r="J593" s="128"/>
    </row>
    <row r="594" spans="1:10">
      <c r="A594" s="128"/>
      <c r="B594" s="128"/>
      <c r="C594" s="128"/>
      <c r="D594" s="128"/>
      <c r="E594" s="1085"/>
      <c r="F594" s="128"/>
      <c r="G594" s="128"/>
      <c r="H594" s="128"/>
      <c r="I594" s="128"/>
      <c r="J594" s="128"/>
    </row>
    <row r="595" spans="1:10">
      <c r="A595" s="128"/>
      <c r="B595" s="128"/>
      <c r="C595" s="128"/>
      <c r="D595" s="128"/>
      <c r="E595" s="1085"/>
      <c r="F595" s="128"/>
      <c r="G595" s="128"/>
      <c r="H595" s="128"/>
      <c r="I595" s="128"/>
      <c r="J595" s="128"/>
    </row>
    <row r="596" spans="1:10">
      <c r="A596" s="128"/>
      <c r="B596" s="128"/>
      <c r="C596" s="128"/>
      <c r="D596" s="128"/>
      <c r="E596" s="1085"/>
      <c r="F596" s="128"/>
      <c r="G596" s="128"/>
      <c r="H596" s="128"/>
      <c r="I596" s="128"/>
      <c r="J596" s="128"/>
    </row>
    <row r="597" spans="1:10">
      <c r="A597" s="128"/>
      <c r="B597" s="128"/>
      <c r="C597" s="128"/>
      <c r="D597" s="128"/>
      <c r="E597" s="1085"/>
      <c r="F597" s="128"/>
      <c r="G597" s="128"/>
      <c r="H597" s="128"/>
      <c r="I597" s="128"/>
      <c r="J597" s="128"/>
    </row>
    <row r="598" spans="1:10">
      <c r="A598" s="128"/>
      <c r="B598" s="128"/>
      <c r="C598" s="128"/>
      <c r="D598" s="128"/>
      <c r="E598" s="1085"/>
      <c r="F598" s="128"/>
      <c r="G598" s="128"/>
      <c r="H598" s="128"/>
      <c r="I598" s="128"/>
      <c r="J598" s="128"/>
    </row>
    <row r="599" spans="1:10">
      <c r="A599" s="128"/>
      <c r="B599" s="128"/>
      <c r="C599" s="128"/>
      <c r="D599" s="128"/>
      <c r="E599" s="1085"/>
      <c r="F599" s="128"/>
      <c r="G599" s="128"/>
      <c r="H599" s="128"/>
      <c r="I599" s="128"/>
      <c r="J599" s="128"/>
    </row>
    <row r="600" spans="1:10">
      <c r="A600" s="128"/>
      <c r="B600" s="128"/>
      <c r="C600" s="128"/>
      <c r="D600" s="128"/>
      <c r="E600" s="1085"/>
      <c r="F600" s="128"/>
      <c r="G600" s="128"/>
      <c r="H600" s="128"/>
      <c r="I600" s="128"/>
      <c r="J600" s="128"/>
    </row>
    <row r="601" spans="1:10">
      <c r="A601" s="128"/>
      <c r="B601" s="128"/>
      <c r="C601" s="128"/>
      <c r="D601" s="128"/>
      <c r="E601" s="1085"/>
      <c r="F601" s="128"/>
      <c r="G601" s="128"/>
      <c r="H601" s="128"/>
      <c r="I601" s="128"/>
      <c r="J601" s="128"/>
    </row>
    <row r="602" spans="1:10">
      <c r="A602" s="128"/>
      <c r="B602" s="128"/>
      <c r="C602" s="128"/>
      <c r="D602" s="128"/>
      <c r="E602" s="1085"/>
      <c r="F602" s="128"/>
      <c r="G602" s="128"/>
      <c r="H602" s="128"/>
      <c r="I602" s="128"/>
      <c r="J602" s="128"/>
    </row>
    <row r="603" spans="1:10">
      <c r="A603" s="128"/>
      <c r="B603" s="128"/>
      <c r="C603" s="128"/>
      <c r="D603" s="128"/>
      <c r="E603" s="1085"/>
      <c r="F603" s="128"/>
      <c r="G603" s="128"/>
      <c r="H603" s="128"/>
      <c r="I603" s="128"/>
      <c r="J603" s="128"/>
    </row>
    <row r="604" spans="1:10">
      <c r="A604" s="128"/>
      <c r="B604" s="128"/>
      <c r="C604" s="128"/>
      <c r="D604" s="128"/>
      <c r="E604" s="1085"/>
      <c r="F604" s="128"/>
      <c r="G604" s="128"/>
      <c r="H604" s="128"/>
      <c r="I604" s="128"/>
      <c r="J604" s="128"/>
    </row>
    <row r="605" spans="1:10">
      <c r="A605" s="128"/>
      <c r="B605" s="128"/>
      <c r="C605" s="128"/>
      <c r="D605" s="128"/>
      <c r="E605" s="1085"/>
      <c r="F605" s="128"/>
      <c r="G605" s="128"/>
      <c r="H605" s="128"/>
      <c r="I605" s="128"/>
      <c r="J605" s="128"/>
    </row>
    <row r="606" spans="1:10">
      <c r="A606" s="128"/>
      <c r="B606" s="128"/>
      <c r="C606" s="128"/>
      <c r="D606" s="128"/>
      <c r="E606" s="1085"/>
      <c r="F606" s="128"/>
      <c r="G606" s="128"/>
      <c r="H606" s="128"/>
      <c r="I606" s="128"/>
      <c r="J606" s="128"/>
    </row>
    <row r="607" spans="1:10">
      <c r="A607" s="128"/>
      <c r="B607" s="128"/>
      <c r="C607" s="128"/>
      <c r="D607" s="128"/>
      <c r="E607" s="1085"/>
      <c r="F607" s="128"/>
      <c r="G607" s="128"/>
      <c r="H607" s="128"/>
      <c r="I607" s="128"/>
      <c r="J607" s="128"/>
    </row>
    <row r="608" spans="1:10">
      <c r="A608" s="128"/>
      <c r="B608" s="128"/>
      <c r="C608" s="128"/>
      <c r="D608" s="128"/>
      <c r="E608" s="1085"/>
      <c r="F608" s="128"/>
      <c r="G608" s="128"/>
      <c r="H608" s="128"/>
      <c r="I608" s="128"/>
      <c r="J608" s="128"/>
    </row>
    <row r="609" spans="1:10">
      <c r="A609" s="128"/>
      <c r="B609" s="128"/>
      <c r="C609" s="128"/>
      <c r="D609" s="128"/>
      <c r="E609" s="1085"/>
      <c r="F609" s="128"/>
      <c r="G609" s="128"/>
      <c r="H609" s="128"/>
      <c r="I609" s="128"/>
      <c r="J609" s="128"/>
    </row>
    <row r="610" spans="1:10">
      <c r="A610" s="128"/>
      <c r="B610" s="128"/>
      <c r="C610" s="128"/>
      <c r="D610" s="128"/>
      <c r="E610" s="1085"/>
      <c r="F610" s="128"/>
      <c r="G610" s="128"/>
      <c r="H610" s="128"/>
      <c r="I610" s="128"/>
      <c r="J610" s="128"/>
    </row>
    <row r="611" spans="1:10">
      <c r="A611" s="128"/>
      <c r="B611" s="128"/>
      <c r="C611" s="128"/>
      <c r="D611" s="128"/>
      <c r="E611" s="1085"/>
      <c r="F611" s="128"/>
      <c r="G611" s="128"/>
      <c r="H611" s="128"/>
      <c r="I611" s="128"/>
      <c r="J611" s="128"/>
    </row>
    <row r="612" spans="1:10">
      <c r="A612" s="128"/>
      <c r="B612" s="128"/>
      <c r="C612" s="128"/>
      <c r="D612" s="128"/>
      <c r="E612" s="1085"/>
      <c r="F612" s="128"/>
      <c r="G612" s="128"/>
      <c r="H612" s="128"/>
      <c r="I612" s="128"/>
      <c r="J612" s="128"/>
    </row>
    <row r="613" spans="1:10">
      <c r="A613" s="128"/>
      <c r="B613" s="128"/>
      <c r="C613" s="128"/>
      <c r="D613" s="128"/>
      <c r="E613" s="1085"/>
      <c r="F613" s="128"/>
      <c r="G613" s="128"/>
      <c r="H613" s="128"/>
      <c r="I613" s="128"/>
      <c r="J613" s="128"/>
    </row>
    <row r="614" spans="1:10">
      <c r="A614" s="128"/>
      <c r="B614" s="128"/>
      <c r="C614" s="128"/>
      <c r="D614" s="128"/>
      <c r="E614" s="1085"/>
      <c r="F614" s="128"/>
      <c r="G614" s="128"/>
      <c r="H614" s="128"/>
      <c r="I614" s="128"/>
      <c r="J614" s="128"/>
    </row>
    <row r="615" spans="1:10">
      <c r="A615" s="128"/>
      <c r="B615" s="128"/>
      <c r="C615" s="128"/>
      <c r="D615" s="128"/>
      <c r="E615" s="1085"/>
      <c r="F615" s="128"/>
      <c r="G615" s="128"/>
      <c r="H615" s="128"/>
      <c r="I615" s="128"/>
      <c r="J615" s="128"/>
    </row>
    <row r="616" spans="1:10">
      <c r="A616" s="128"/>
      <c r="B616" s="128"/>
      <c r="C616" s="128"/>
      <c r="D616" s="128"/>
      <c r="E616" s="1085"/>
      <c r="F616" s="128"/>
      <c r="G616" s="128"/>
      <c r="H616" s="128"/>
      <c r="I616" s="128"/>
      <c r="J616" s="128"/>
    </row>
    <row r="617" spans="1:10">
      <c r="A617" s="128"/>
      <c r="B617" s="128"/>
      <c r="C617" s="128"/>
      <c r="D617" s="128"/>
      <c r="E617" s="1085"/>
      <c r="F617" s="128"/>
      <c r="G617" s="128"/>
      <c r="H617" s="128"/>
      <c r="I617" s="128"/>
      <c r="J617" s="128"/>
    </row>
    <row r="618" spans="1:10">
      <c r="A618" s="128"/>
      <c r="B618" s="128"/>
      <c r="C618" s="128"/>
      <c r="D618" s="128"/>
      <c r="E618" s="1085"/>
      <c r="F618" s="128"/>
      <c r="G618" s="128"/>
      <c r="H618" s="128"/>
      <c r="I618" s="128"/>
      <c r="J618" s="128"/>
    </row>
    <row r="619" spans="1:10">
      <c r="A619" s="128"/>
      <c r="B619" s="128"/>
      <c r="C619" s="128"/>
      <c r="D619" s="128"/>
      <c r="E619" s="1085"/>
      <c r="F619" s="128"/>
      <c r="G619" s="128"/>
      <c r="H619" s="128"/>
      <c r="I619" s="128"/>
      <c r="J619" s="128"/>
    </row>
    <row r="620" spans="1:10">
      <c r="A620" s="128"/>
      <c r="B620" s="128"/>
      <c r="C620" s="128"/>
      <c r="D620" s="128"/>
      <c r="E620" s="1085"/>
      <c r="F620" s="128"/>
      <c r="G620" s="128"/>
      <c r="H620" s="128"/>
      <c r="I620" s="128"/>
      <c r="J620" s="128"/>
    </row>
    <row r="621" spans="1:10">
      <c r="A621" s="128"/>
      <c r="B621" s="128"/>
      <c r="C621" s="128"/>
      <c r="D621" s="128"/>
      <c r="E621" s="1085"/>
      <c r="F621" s="128"/>
      <c r="G621" s="128"/>
      <c r="H621" s="128"/>
      <c r="I621" s="128"/>
      <c r="J621" s="128"/>
    </row>
    <row r="622" spans="1:10">
      <c r="A622" s="128"/>
      <c r="B622" s="128"/>
      <c r="C622" s="128"/>
      <c r="D622" s="128"/>
      <c r="E622" s="1085"/>
      <c r="F622" s="128"/>
      <c r="G622" s="128"/>
      <c r="H622" s="128"/>
      <c r="I622" s="128"/>
      <c r="J622" s="128"/>
    </row>
    <row r="623" spans="1:10">
      <c r="A623" s="128"/>
      <c r="B623" s="128"/>
      <c r="C623" s="128"/>
      <c r="D623" s="128"/>
      <c r="E623" s="1085"/>
      <c r="F623" s="128"/>
      <c r="G623" s="128"/>
      <c r="H623" s="128"/>
      <c r="I623" s="128"/>
      <c r="J623" s="128"/>
    </row>
    <row r="624" spans="1:10">
      <c r="A624" s="128"/>
      <c r="B624" s="128"/>
      <c r="C624" s="128"/>
      <c r="D624" s="128"/>
      <c r="E624" s="1085"/>
      <c r="F624" s="128"/>
      <c r="G624" s="128"/>
      <c r="H624" s="128"/>
      <c r="I624" s="128"/>
      <c r="J624" s="128"/>
    </row>
    <row r="625" spans="1:10">
      <c r="A625" s="128"/>
      <c r="B625" s="128"/>
      <c r="C625" s="128"/>
      <c r="D625" s="128"/>
      <c r="E625" s="1085"/>
      <c r="F625" s="128"/>
      <c r="G625" s="128"/>
      <c r="H625" s="128"/>
      <c r="I625" s="128"/>
      <c r="J625" s="128"/>
    </row>
    <row r="626" spans="1:10">
      <c r="A626" s="128"/>
      <c r="B626" s="128"/>
      <c r="C626" s="128"/>
      <c r="D626" s="128"/>
      <c r="E626" s="1085"/>
      <c r="F626" s="128"/>
      <c r="G626" s="128"/>
      <c r="H626" s="128"/>
      <c r="I626" s="128"/>
      <c r="J626" s="128"/>
    </row>
    <row r="627" spans="1:10">
      <c r="A627" s="128"/>
      <c r="B627" s="128"/>
      <c r="C627" s="128"/>
      <c r="D627" s="128"/>
      <c r="E627" s="1085"/>
      <c r="F627" s="128"/>
      <c r="G627" s="128"/>
      <c r="H627" s="128"/>
      <c r="I627" s="128"/>
      <c r="J627" s="128"/>
    </row>
    <row r="628" spans="1:10">
      <c r="A628" s="128"/>
      <c r="B628" s="128"/>
      <c r="C628" s="128"/>
      <c r="D628" s="128"/>
      <c r="E628" s="1085"/>
      <c r="F628" s="128"/>
      <c r="G628" s="128"/>
      <c r="H628" s="128"/>
      <c r="I628" s="128"/>
      <c r="J628" s="128"/>
    </row>
    <row r="629" spans="1:10">
      <c r="A629" s="128"/>
      <c r="B629" s="128"/>
      <c r="C629" s="128"/>
      <c r="D629" s="128"/>
      <c r="E629" s="1085"/>
      <c r="F629" s="128"/>
      <c r="G629" s="128"/>
      <c r="H629" s="128"/>
      <c r="I629" s="128"/>
      <c r="J629" s="128"/>
    </row>
    <row r="630" spans="1:10">
      <c r="A630" s="128"/>
      <c r="B630" s="128"/>
      <c r="C630" s="128"/>
      <c r="D630" s="128"/>
      <c r="E630" s="1085"/>
      <c r="F630" s="128"/>
      <c r="G630" s="128"/>
      <c r="H630" s="128"/>
      <c r="I630" s="128"/>
      <c r="J630" s="128"/>
    </row>
    <row r="631" spans="1:10">
      <c r="A631" s="128"/>
      <c r="B631" s="128"/>
      <c r="C631" s="128"/>
      <c r="D631" s="128"/>
      <c r="E631" s="1085"/>
      <c r="F631" s="128"/>
      <c r="G631" s="128"/>
      <c r="H631" s="128"/>
      <c r="I631" s="128"/>
      <c r="J631" s="128"/>
    </row>
    <row r="632" spans="1:10">
      <c r="A632" s="128"/>
      <c r="B632" s="128"/>
      <c r="C632" s="128"/>
      <c r="D632" s="128"/>
      <c r="E632" s="1085"/>
      <c r="F632" s="128"/>
      <c r="G632" s="128"/>
      <c r="H632" s="128"/>
      <c r="I632" s="128"/>
      <c r="J632" s="128"/>
    </row>
    <row r="633" spans="1:10">
      <c r="A633" s="128"/>
      <c r="B633" s="128"/>
      <c r="C633" s="128"/>
      <c r="D633" s="128"/>
      <c r="E633" s="1085"/>
      <c r="F633" s="128"/>
      <c r="G633" s="128"/>
      <c r="H633" s="128"/>
      <c r="I633" s="128"/>
      <c r="J633" s="128"/>
    </row>
    <row r="634" spans="1:10">
      <c r="A634" s="128"/>
      <c r="B634" s="128"/>
      <c r="C634" s="128"/>
      <c r="D634" s="128"/>
      <c r="E634" s="1085"/>
      <c r="F634" s="128"/>
      <c r="G634" s="128"/>
      <c r="H634" s="128"/>
      <c r="I634" s="128"/>
      <c r="J634" s="128"/>
    </row>
    <row r="635" spans="1:10">
      <c r="A635" s="128"/>
      <c r="B635" s="128"/>
      <c r="C635" s="128"/>
      <c r="D635" s="128"/>
      <c r="E635" s="1085"/>
      <c r="F635" s="128"/>
      <c r="G635" s="128"/>
      <c r="H635" s="128"/>
      <c r="I635" s="128"/>
      <c r="J635" s="128"/>
    </row>
    <row r="636" spans="1:10">
      <c r="A636" s="128"/>
      <c r="B636" s="128"/>
      <c r="C636" s="128"/>
      <c r="D636" s="128"/>
      <c r="E636" s="1085"/>
      <c r="F636" s="128"/>
      <c r="G636" s="128"/>
      <c r="H636" s="128"/>
      <c r="I636" s="128"/>
      <c r="J636" s="128"/>
    </row>
    <row r="637" spans="1:10">
      <c r="A637" s="128"/>
      <c r="B637" s="128"/>
      <c r="C637" s="128"/>
      <c r="D637" s="128"/>
      <c r="E637" s="1085"/>
      <c r="F637" s="128"/>
      <c r="G637" s="128"/>
      <c r="H637" s="128"/>
      <c r="I637" s="128"/>
      <c r="J637" s="128"/>
    </row>
    <row r="638" spans="1:10">
      <c r="A638" s="128"/>
      <c r="B638" s="128"/>
      <c r="C638" s="128"/>
      <c r="D638" s="128"/>
      <c r="E638" s="1085"/>
      <c r="F638" s="128"/>
      <c r="G638" s="128"/>
      <c r="H638" s="128"/>
      <c r="I638" s="128"/>
      <c r="J638" s="128"/>
    </row>
    <row r="639" spans="1:10">
      <c r="A639" s="128"/>
      <c r="B639" s="128"/>
      <c r="C639" s="128"/>
      <c r="D639" s="128"/>
      <c r="E639" s="1085"/>
      <c r="F639" s="128"/>
      <c r="G639" s="128"/>
      <c r="H639" s="128"/>
      <c r="I639" s="128"/>
      <c r="J639" s="128"/>
    </row>
    <row r="640" spans="1:10">
      <c r="A640" s="128"/>
      <c r="B640" s="128"/>
      <c r="C640" s="128"/>
      <c r="D640" s="128"/>
      <c r="E640" s="1085"/>
      <c r="F640" s="128"/>
      <c r="G640" s="128"/>
      <c r="H640" s="128"/>
      <c r="I640" s="128"/>
      <c r="J640" s="128"/>
    </row>
    <row r="641" spans="1:10">
      <c r="A641" s="128"/>
      <c r="B641" s="128"/>
      <c r="C641" s="128"/>
      <c r="D641" s="128"/>
      <c r="E641" s="1085"/>
      <c r="F641" s="128"/>
      <c r="G641" s="128"/>
      <c r="H641" s="128"/>
      <c r="I641" s="128"/>
      <c r="J641" s="128"/>
    </row>
    <row r="642" spans="1:10">
      <c r="A642" s="128"/>
      <c r="B642" s="128"/>
      <c r="C642" s="128"/>
      <c r="D642" s="128"/>
      <c r="E642" s="1085"/>
      <c r="F642" s="128"/>
      <c r="G642" s="128"/>
      <c r="H642" s="128"/>
      <c r="I642" s="128"/>
      <c r="J642" s="128"/>
    </row>
    <row r="643" spans="1:10">
      <c r="A643" s="128"/>
      <c r="B643" s="128"/>
      <c r="C643" s="128"/>
      <c r="D643" s="128"/>
      <c r="E643" s="1085"/>
      <c r="F643" s="128"/>
      <c r="G643" s="128"/>
      <c r="H643" s="128"/>
      <c r="I643" s="128"/>
      <c r="J643" s="128"/>
    </row>
    <row r="644" spans="1:10">
      <c r="A644" s="128"/>
      <c r="B644" s="128"/>
      <c r="C644" s="128"/>
      <c r="D644" s="128"/>
      <c r="E644" s="1085"/>
      <c r="F644" s="128"/>
      <c r="G644" s="128"/>
      <c r="H644" s="128"/>
      <c r="I644" s="128"/>
      <c r="J644" s="128"/>
    </row>
    <row r="645" spans="1:10">
      <c r="A645" s="128"/>
      <c r="B645" s="128"/>
      <c r="C645" s="128"/>
      <c r="D645" s="128"/>
      <c r="E645" s="1085"/>
      <c r="F645" s="128"/>
      <c r="G645" s="128"/>
      <c r="H645" s="128"/>
      <c r="I645" s="128"/>
      <c r="J645" s="128"/>
    </row>
    <row r="646" spans="1:10">
      <c r="A646" s="128"/>
      <c r="B646" s="128"/>
      <c r="C646" s="128"/>
      <c r="D646" s="128"/>
      <c r="E646" s="1085"/>
      <c r="F646" s="128"/>
      <c r="G646" s="128"/>
      <c r="H646" s="128"/>
      <c r="I646" s="128"/>
      <c r="J646" s="128"/>
    </row>
  </sheetData>
  <pageMargins left="0.4" right="0.4" top="0.52" bottom="0.52" header="0.27" footer="0.25"/>
  <pageSetup scale="85" orientation="portrait" r:id="rId1"/>
  <headerFooter alignWithMargins="0">
    <oddHeader>&amp;C&amp;"-,Bold"&amp;12DEPARTAMENTO DE CORRECCION Y REHABILITACION&amp;RTabla 10</oddHeader>
    <oddFooter>&amp;L&amp;"-,Regular"&amp;8FUENTE: NEGOCIADO DE INSTITUCIONES CORRECCIONALES&amp;R&amp;"-,Regular"&amp;8OFICINA DE DESARROLLO PROGRAMATICO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54"/>
  <sheetViews>
    <sheetView topLeftCell="A34" workbookViewId="0">
      <selection activeCell="F49" sqref="F49"/>
    </sheetView>
  </sheetViews>
  <sheetFormatPr defaultColWidth="10.5703125" defaultRowHeight="12.75"/>
  <cols>
    <col min="1" max="1" width="11.42578125" style="148" customWidth="1"/>
    <col min="2" max="5" width="6.140625" style="148" customWidth="1"/>
    <col min="6" max="9" width="6" style="148" customWidth="1"/>
    <col min="10" max="11" width="7.140625" style="148" customWidth="1"/>
    <col min="12" max="15" width="6" style="148" customWidth="1"/>
    <col min="16" max="16" width="7.140625" style="148" customWidth="1"/>
    <col min="17" max="17" width="10.5703125" style="174"/>
    <col min="18" max="20" width="6" style="174" bestFit="1" customWidth="1"/>
    <col min="21" max="21" width="4" style="174" bestFit="1" customWidth="1"/>
    <col min="22" max="22" width="7.28515625" style="174" bestFit="1" customWidth="1"/>
    <col min="23" max="23" width="3" bestFit="1" customWidth="1"/>
    <col min="24" max="25" width="2.42578125" bestFit="1" customWidth="1"/>
    <col min="26" max="26" width="2.85546875" bestFit="1" customWidth="1"/>
    <col min="27" max="27" width="7.28515625" bestFit="1" customWidth="1"/>
    <col min="28" max="28" width="9.140625" bestFit="1" customWidth="1"/>
  </cols>
  <sheetData>
    <row r="1" spans="1:28" ht="14.25" customHeight="1">
      <c r="A1" s="149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R1" s="916" t="s">
        <v>38</v>
      </c>
      <c r="S1" s="916" t="s">
        <v>276</v>
      </c>
      <c r="T1" s="916" t="s">
        <v>277</v>
      </c>
    </row>
    <row r="2" spans="1:28" ht="14.25" customHeight="1">
      <c r="A2" s="158" t="s">
        <v>503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74" t="s">
        <v>6</v>
      </c>
      <c r="R2" s="917">
        <f>F8</f>
        <v>67</v>
      </c>
      <c r="S2" s="917">
        <f t="shared" ref="S2:T2" si="0">G8</f>
        <v>154</v>
      </c>
      <c r="T2" s="917">
        <f t="shared" si="0"/>
        <v>175</v>
      </c>
    </row>
    <row r="3" spans="1:28" ht="15" customHeight="1">
      <c r="A3" s="160" t="s">
        <v>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74" t="s">
        <v>7</v>
      </c>
      <c r="R3" s="917">
        <f>L8</f>
        <v>0</v>
      </c>
      <c r="S3" s="917">
        <f t="shared" ref="S3:T3" si="1">M8</f>
        <v>0</v>
      </c>
      <c r="T3" s="917">
        <f t="shared" si="1"/>
        <v>1</v>
      </c>
    </row>
    <row r="4" spans="1:28" ht="12.75" customHeight="1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</row>
    <row r="5" spans="1:28" ht="12.75" customHeight="1" thickBot="1">
      <c r="A5" s="204"/>
      <c r="B5" s="205"/>
      <c r="C5" s="205"/>
      <c r="D5" s="206"/>
      <c r="E5" s="205"/>
      <c r="F5" s="205"/>
      <c r="G5" s="205"/>
      <c r="H5" s="205"/>
      <c r="I5" s="206"/>
      <c r="J5" s="207" t="s">
        <v>33</v>
      </c>
      <c r="K5" s="205"/>
      <c r="L5" s="205"/>
      <c r="M5" s="203"/>
      <c r="N5" s="203"/>
      <c r="O5" s="203"/>
      <c r="P5" s="203"/>
      <c r="Q5" s="174" t="s">
        <v>3</v>
      </c>
      <c r="R5" s="916" t="s">
        <v>38</v>
      </c>
      <c r="S5" s="916" t="s">
        <v>276</v>
      </c>
      <c r="T5" s="916" t="s">
        <v>277</v>
      </c>
    </row>
    <row r="6" spans="1:28" ht="19.5" customHeight="1">
      <c r="A6" s="208"/>
      <c r="B6" s="209" t="s">
        <v>282</v>
      </c>
      <c r="C6" s="527"/>
      <c r="D6" s="524" t="s">
        <v>3</v>
      </c>
      <c r="E6" s="470"/>
      <c r="F6" s="524" t="s">
        <v>6</v>
      </c>
      <c r="G6" s="210"/>
      <c r="H6" s="210"/>
      <c r="I6" s="213"/>
      <c r="J6" s="524" t="s">
        <v>3</v>
      </c>
      <c r="K6" s="210"/>
      <c r="L6" s="211" t="s">
        <v>7</v>
      </c>
      <c r="M6" s="212"/>
      <c r="N6" s="213"/>
      <c r="O6" s="213"/>
      <c r="P6" s="585"/>
      <c r="R6" s="917">
        <f>F8+L8</f>
        <v>67</v>
      </c>
      <c r="S6" s="917">
        <f t="shared" ref="S6" si="2">G8+M8</f>
        <v>154</v>
      </c>
      <c r="T6" s="917">
        <f>H8+N8</f>
        <v>176</v>
      </c>
    </row>
    <row r="7" spans="1:28" ht="18" customHeight="1" thickBot="1">
      <c r="A7" s="214"/>
      <c r="B7" s="215" t="s">
        <v>3</v>
      </c>
      <c r="C7" s="295" t="s">
        <v>5</v>
      </c>
      <c r="D7" s="525" t="s">
        <v>283</v>
      </c>
      <c r="E7" s="430" t="s">
        <v>5</v>
      </c>
      <c r="F7" s="216" t="s">
        <v>38</v>
      </c>
      <c r="G7" s="216" t="s">
        <v>276</v>
      </c>
      <c r="H7" s="531" t="s">
        <v>277</v>
      </c>
      <c r="I7" s="921" t="s">
        <v>185</v>
      </c>
      <c r="J7" s="525" t="s">
        <v>284</v>
      </c>
      <c r="K7" s="217" t="s">
        <v>5</v>
      </c>
      <c r="L7" s="218" t="s">
        <v>38</v>
      </c>
      <c r="M7" s="218" t="s">
        <v>276</v>
      </c>
      <c r="N7" s="471" t="s">
        <v>277</v>
      </c>
      <c r="O7" s="219" t="s">
        <v>185</v>
      </c>
      <c r="P7" s="581"/>
    </row>
    <row r="8" spans="1:28" ht="17.25" customHeight="1" thickTop="1" thickBot="1">
      <c r="A8" s="220" t="s">
        <v>285</v>
      </c>
      <c r="B8" s="626">
        <f>SUM(B9:B45,B54:B97)</f>
        <v>407</v>
      </c>
      <c r="C8" s="528">
        <f t="shared" ref="C8:O8" si="3">SUM(C9:C97)</f>
        <v>100</v>
      </c>
      <c r="D8" s="526">
        <f t="shared" si="3"/>
        <v>406</v>
      </c>
      <c r="E8" s="530">
        <f t="shared" si="3"/>
        <v>100.00000000000001</v>
      </c>
      <c r="F8" s="221">
        <f t="shared" si="3"/>
        <v>67</v>
      </c>
      <c r="G8" s="221">
        <f t="shared" si="3"/>
        <v>154</v>
      </c>
      <c r="H8" s="532">
        <f t="shared" si="3"/>
        <v>175</v>
      </c>
      <c r="I8" s="751">
        <f t="shared" si="3"/>
        <v>10</v>
      </c>
      <c r="J8" s="526">
        <f t="shared" si="3"/>
        <v>1</v>
      </c>
      <c r="K8" s="465">
        <f t="shared" si="3"/>
        <v>100</v>
      </c>
      <c r="L8" s="464">
        <f t="shared" si="3"/>
        <v>0</v>
      </c>
      <c r="M8" s="464">
        <f t="shared" si="3"/>
        <v>0</v>
      </c>
      <c r="N8" s="221">
        <f t="shared" si="3"/>
        <v>1</v>
      </c>
      <c r="O8" s="523">
        <f t="shared" si="3"/>
        <v>0</v>
      </c>
      <c r="P8" s="582"/>
      <c r="R8" s="916" t="s">
        <v>38</v>
      </c>
      <c r="S8" s="916" t="s">
        <v>276</v>
      </c>
      <c r="T8" s="916" t="s">
        <v>277</v>
      </c>
      <c r="U8" s="916" t="s">
        <v>490</v>
      </c>
      <c r="V8" s="916" t="s">
        <v>3</v>
      </c>
      <c r="W8" s="65" t="s">
        <v>38</v>
      </c>
      <c r="X8" s="65" t="s">
        <v>276</v>
      </c>
      <c r="Y8" s="65" t="s">
        <v>277</v>
      </c>
      <c r="Z8" s="633" t="s">
        <v>490</v>
      </c>
      <c r="AA8" s="633" t="s">
        <v>3</v>
      </c>
      <c r="AB8" s="633" t="s">
        <v>504</v>
      </c>
    </row>
    <row r="9" spans="1:28" ht="15" customHeight="1" thickTop="1">
      <c r="A9" s="232" t="s">
        <v>290</v>
      </c>
      <c r="B9" s="615">
        <f>SUM(D9,J9)</f>
        <v>1</v>
      </c>
      <c r="C9" s="355">
        <f>B9/B$8*100</f>
        <v>0.24570024570024571</v>
      </c>
      <c r="D9" s="616">
        <f>SUM(F9:I9)</f>
        <v>1</v>
      </c>
      <c r="E9" s="509">
        <f>D9/D$8*100</f>
        <v>0.24630541871921183</v>
      </c>
      <c r="F9" s="910"/>
      <c r="G9" s="910"/>
      <c r="H9" s="910">
        <v>1</v>
      </c>
      <c r="I9" s="905"/>
      <c r="J9" s="624">
        <f>SUM(L9:O9)</f>
        <v>0</v>
      </c>
      <c r="K9" s="625">
        <f>J9/J$8*100</f>
        <v>0</v>
      </c>
      <c r="L9" s="635"/>
      <c r="M9" s="635"/>
      <c r="N9" s="635"/>
      <c r="O9" s="636"/>
      <c r="P9" s="583"/>
      <c r="Q9" s="918" t="s">
        <v>291</v>
      </c>
      <c r="R9" s="815"/>
      <c r="S9" s="815"/>
      <c r="T9" s="815">
        <v>1</v>
      </c>
      <c r="U9" s="815"/>
      <c r="V9" s="919">
        <v>1</v>
      </c>
      <c r="W9" s="115"/>
      <c r="X9" s="115"/>
      <c r="Y9" s="115"/>
      <c r="Z9" s="115"/>
      <c r="AA9" s="610"/>
      <c r="AB9" s="115"/>
    </row>
    <row r="10" spans="1:28" ht="15" customHeight="1">
      <c r="A10" s="222" t="s">
        <v>292</v>
      </c>
      <c r="B10" s="230">
        <f t="shared" ref="B10:B45" si="4">SUM(D10,J10)</f>
        <v>6</v>
      </c>
      <c r="C10" s="357">
        <f t="shared" ref="C10:C45" si="5">B10/B$8*100</f>
        <v>1.4742014742014742</v>
      </c>
      <c r="D10" s="466">
        <f>SUM(F10:I10)</f>
        <v>6</v>
      </c>
      <c r="E10" s="467">
        <f t="shared" ref="E10:E45" si="6">D10/D$8*100</f>
        <v>1.4778325123152709</v>
      </c>
      <c r="F10" s="815"/>
      <c r="G10" s="815"/>
      <c r="H10" s="815">
        <v>6</v>
      </c>
      <c r="I10" s="905"/>
      <c r="J10" s="622">
        <f>SUM(L10:O10)</f>
        <v>0</v>
      </c>
      <c r="K10" s="223">
        <f t="shared" ref="K10:K45" si="7">J10/J$8*100</f>
        <v>0</v>
      </c>
      <c r="L10" s="637"/>
      <c r="M10" s="637"/>
      <c r="N10" s="637"/>
      <c r="O10" s="638"/>
      <c r="P10" s="584"/>
      <c r="Q10" s="918" t="s">
        <v>293</v>
      </c>
      <c r="R10" s="815"/>
      <c r="S10" s="815"/>
      <c r="T10" s="815">
        <v>6</v>
      </c>
      <c r="U10" s="815"/>
      <c r="V10" s="919">
        <v>6</v>
      </c>
      <c r="W10" s="115"/>
      <c r="X10" s="115"/>
      <c r="Y10" s="115"/>
      <c r="Z10" s="115"/>
      <c r="AA10" s="610"/>
      <c r="AB10" s="115"/>
    </row>
    <row r="11" spans="1:28" ht="15" customHeight="1">
      <c r="A11" s="222" t="s">
        <v>294</v>
      </c>
      <c r="B11" s="230">
        <f t="shared" si="4"/>
        <v>11</v>
      </c>
      <c r="C11" s="357">
        <f t="shared" si="5"/>
        <v>2.7027027027027026</v>
      </c>
      <c r="D11" s="466">
        <f t="shared" ref="D11:D45" si="8">SUM(F11:I11)</f>
        <v>11</v>
      </c>
      <c r="E11" s="467">
        <f t="shared" si="6"/>
        <v>2.7093596059113301</v>
      </c>
      <c r="F11" s="815"/>
      <c r="G11" s="815">
        <v>9</v>
      </c>
      <c r="H11" s="815">
        <v>2</v>
      </c>
      <c r="I11" s="905"/>
      <c r="J11" s="622">
        <f t="shared" ref="J11:J45" si="9">SUM(L11:O11)</f>
        <v>0</v>
      </c>
      <c r="K11" s="223">
        <f t="shared" si="7"/>
        <v>0</v>
      </c>
      <c r="L11" s="637"/>
      <c r="M11" s="637"/>
      <c r="N11" s="637"/>
      <c r="O11" s="638"/>
      <c r="P11" s="128"/>
      <c r="Q11" s="918" t="s">
        <v>295</v>
      </c>
      <c r="R11" s="815"/>
      <c r="S11" s="815">
        <v>9</v>
      </c>
      <c r="T11" s="815">
        <v>2</v>
      </c>
      <c r="U11" s="815"/>
      <c r="V11" s="919">
        <v>11</v>
      </c>
      <c r="AB11" s="115"/>
    </row>
    <row r="12" spans="1:28" ht="15" customHeight="1">
      <c r="A12" s="222" t="s">
        <v>296</v>
      </c>
      <c r="B12" s="230">
        <f t="shared" si="4"/>
        <v>0</v>
      </c>
      <c r="C12" s="357">
        <f t="shared" si="5"/>
        <v>0</v>
      </c>
      <c r="D12" s="466">
        <f t="shared" si="8"/>
        <v>0</v>
      </c>
      <c r="E12" s="467">
        <f t="shared" si="6"/>
        <v>0</v>
      </c>
      <c r="F12" s="325"/>
      <c r="G12" s="325"/>
      <c r="H12" s="325"/>
      <c r="I12" s="906"/>
      <c r="J12" s="622">
        <f t="shared" si="9"/>
        <v>0</v>
      </c>
      <c r="K12" s="223">
        <f t="shared" si="7"/>
        <v>0</v>
      </c>
      <c r="L12" s="637"/>
      <c r="M12" s="637"/>
      <c r="N12" s="637"/>
      <c r="O12" s="638"/>
      <c r="P12" s="584"/>
      <c r="Q12" s="325"/>
      <c r="R12" s="325"/>
      <c r="S12" s="325"/>
      <c r="T12" s="325"/>
      <c r="U12" s="325"/>
      <c r="AB12" s="115"/>
    </row>
    <row r="13" spans="1:28" ht="15" customHeight="1">
      <c r="A13" s="222" t="s">
        <v>298</v>
      </c>
      <c r="B13" s="230">
        <f t="shared" si="4"/>
        <v>9</v>
      </c>
      <c r="C13" s="357">
        <f t="shared" si="5"/>
        <v>2.2113022113022112</v>
      </c>
      <c r="D13" s="466">
        <f t="shared" si="8"/>
        <v>9</v>
      </c>
      <c r="E13" s="467">
        <f t="shared" si="6"/>
        <v>2.2167487684729066</v>
      </c>
      <c r="F13" s="815"/>
      <c r="G13" s="815">
        <v>3</v>
      </c>
      <c r="H13" s="815">
        <v>6</v>
      </c>
      <c r="I13" s="905"/>
      <c r="J13" s="622">
        <f t="shared" si="9"/>
        <v>0</v>
      </c>
      <c r="K13" s="223">
        <f t="shared" si="7"/>
        <v>0</v>
      </c>
      <c r="L13" s="637"/>
      <c r="M13" s="637"/>
      <c r="N13" s="637"/>
      <c r="O13" s="638"/>
      <c r="P13" s="584"/>
      <c r="Q13" s="918" t="s">
        <v>299</v>
      </c>
      <c r="R13" s="815"/>
      <c r="S13" s="815">
        <v>3</v>
      </c>
      <c r="T13" s="815">
        <v>6</v>
      </c>
      <c r="U13" s="815"/>
      <c r="V13" s="919">
        <v>9</v>
      </c>
      <c r="X13" s="115"/>
      <c r="Y13" s="115"/>
      <c r="Z13" s="115"/>
      <c r="AA13" s="610"/>
      <c r="AB13" s="115"/>
    </row>
    <row r="14" spans="1:28" ht="15" customHeight="1">
      <c r="A14" s="222" t="s">
        <v>300</v>
      </c>
      <c r="B14" s="230">
        <f t="shared" si="4"/>
        <v>6</v>
      </c>
      <c r="C14" s="357">
        <f t="shared" si="5"/>
        <v>1.4742014742014742</v>
      </c>
      <c r="D14" s="466">
        <f t="shared" si="8"/>
        <v>6</v>
      </c>
      <c r="E14" s="467">
        <f t="shared" si="6"/>
        <v>1.4778325123152709</v>
      </c>
      <c r="F14" s="815"/>
      <c r="G14" s="815">
        <v>1</v>
      </c>
      <c r="H14" s="815">
        <v>5</v>
      </c>
      <c r="I14" s="905"/>
      <c r="J14" s="622">
        <f t="shared" si="9"/>
        <v>0</v>
      </c>
      <c r="K14" s="223">
        <f t="shared" si="7"/>
        <v>0</v>
      </c>
      <c r="L14" s="637"/>
      <c r="M14" s="637"/>
      <c r="N14" s="637"/>
      <c r="O14" s="638"/>
      <c r="P14" s="584"/>
      <c r="Q14" s="918" t="s">
        <v>301</v>
      </c>
      <c r="R14" s="815"/>
      <c r="S14" s="815">
        <v>1</v>
      </c>
      <c r="T14" s="815">
        <v>5</v>
      </c>
      <c r="U14" s="815"/>
      <c r="V14" s="919">
        <v>6</v>
      </c>
      <c r="AB14" s="115"/>
    </row>
    <row r="15" spans="1:28" ht="15" customHeight="1">
      <c r="A15" s="222" t="s">
        <v>302</v>
      </c>
      <c r="B15" s="230">
        <f t="shared" si="4"/>
        <v>15</v>
      </c>
      <c r="C15" s="357">
        <f t="shared" si="5"/>
        <v>3.6855036855036856</v>
      </c>
      <c r="D15" s="466">
        <f t="shared" si="8"/>
        <v>15</v>
      </c>
      <c r="E15" s="467">
        <f t="shared" si="6"/>
        <v>3.6945812807881775</v>
      </c>
      <c r="F15" s="815"/>
      <c r="G15" s="815">
        <v>5</v>
      </c>
      <c r="H15" s="815">
        <v>10</v>
      </c>
      <c r="I15" s="905"/>
      <c r="J15" s="622">
        <f t="shared" si="9"/>
        <v>0</v>
      </c>
      <c r="K15" s="223">
        <f t="shared" si="7"/>
        <v>0</v>
      </c>
      <c r="L15" s="637"/>
      <c r="M15" s="637"/>
      <c r="N15" s="637"/>
      <c r="O15" s="638"/>
      <c r="P15" s="584"/>
      <c r="Q15" s="918" t="s">
        <v>303</v>
      </c>
      <c r="R15" s="815"/>
      <c r="S15" s="815">
        <v>5</v>
      </c>
      <c r="T15" s="815">
        <v>10</v>
      </c>
      <c r="U15" s="815"/>
      <c r="V15" s="919">
        <v>15</v>
      </c>
      <c r="AB15" s="115"/>
    </row>
    <row r="16" spans="1:28" ht="15" customHeight="1">
      <c r="A16" s="222" t="s">
        <v>304</v>
      </c>
      <c r="B16" s="230">
        <f t="shared" si="4"/>
        <v>6</v>
      </c>
      <c r="C16" s="357">
        <f t="shared" si="5"/>
        <v>1.4742014742014742</v>
      </c>
      <c r="D16" s="466">
        <f t="shared" si="8"/>
        <v>6</v>
      </c>
      <c r="E16" s="467">
        <f t="shared" si="6"/>
        <v>1.4778325123152709</v>
      </c>
      <c r="F16" s="815"/>
      <c r="G16" s="815">
        <v>2</v>
      </c>
      <c r="H16" s="815">
        <v>4</v>
      </c>
      <c r="I16" s="905"/>
      <c r="J16" s="622">
        <f t="shared" si="9"/>
        <v>0</v>
      </c>
      <c r="K16" s="223">
        <f t="shared" si="7"/>
        <v>0</v>
      </c>
      <c r="L16" s="637"/>
      <c r="M16" s="637"/>
      <c r="N16" s="637"/>
      <c r="O16" s="638"/>
      <c r="P16" s="128"/>
      <c r="Q16" s="918" t="s">
        <v>305</v>
      </c>
      <c r="R16" s="815"/>
      <c r="S16" s="815">
        <v>2</v>
      </c>
      <c r="T16" s="815">
        <v>4</v>
      </c>
      <c r="U16" s="815"/>
      <c r="V16" s="919">
        <v>6</v>
      </c>
      <c r="AB16" s="115"/>
    </row>
    <row r="17" spans="1:28" ht="15" customHeight="1">
      <c r="A17" s="222" t="s">
        <v>306</v>
      </c>
      <c r="B17" s="230">
        <f t="shared" si="4"/>
        <v>1</v>
      </c>
      <c r="C17" s="357">
        <f t="shared" si="5"/>
        <v>0.24570024570024571</v>
      </c>
      <c r="D17" s="466">
        <f t="shared" si="8"/>
        <v>1</v>
      </c>
      <c r="E17" s="467">
        <f t="shared" si="6"/>
        <v>0.24630541871921183</v>
      </c>
      <c r="F17" s="815"/>
      <c r="G17" s="815">
        <v>1</v>
      </c>
      <c r="H17" s="815"/>
      <c r="I17" s="905"/>
      <c r="J17" s="622">
        <f t="shared" si="9"/>
        <v>0</v>
      </c>
      <c r="K17" s="223">
        <f t="shared" si="7"/>
        <v>0</v>
      </c>
      <c r="L17" s="637"/>
      <c r="M17" s="637"/>
      <c r="N17" s="637"/>
      <c r="O17" s="638"/>
      <c r="P17" s="128"/>
      <c r="Q17" s="918" t="s">
        <v>505</v>
      </c>
      <c r="R17" s="815"/>
      <c r="S17" s="815">
        <v>1</v>
      </c>
      <c r="T17" s="815"/>
      <c r="U17" s="815"/>
      <c r="V17" s="919">
        <v>1</v>
      </c>
      <c r="W17" s="115"/>
      <c r="X17" s="115"/>
      <c r="Y17" s="115"/>
      <c r="Z17" s="115"/>
      <c r="AB17" s="115"/>
    </row>
    <row r="18" spans="1:28" ht="15" customHeight="1">
      <c r="A18" s="222" t="s">
        <v>307</v>
      </c>
      <c r="B18" s="230">
        <f t="shared" si="4"/>
        <v>1</v>
      </c>
      <c r="C18" s="357">
        <f t="shared" si="5"/>
        <v>0.24570024570024571</v>
      </c>
      <c r="D18" s="466">
        <f t="shared" si="8"/>
        <v>1</v>
      </c>
      <c r="E18" s="467">
        <f t="shared" si="6"/>
        <v>0.24630541871921183</v>
      </c>
      <c r="F18" s="815"/>
      <c r="G18" s="815">
        <v>1</v>
      </c>
      <c r="H18" s="815"/>
      <c r="I18" s="905"/>
      <c r="J18" s="622">
        <f t="shared" si="9"/>
        <v>0</v>
      </c>
      <c r="K18" s="223">
        <f t="shared" si="7"/>
        <v>0</v>
      </c>
      <c r="L18" s="637"/>
      <c r="M18" s="637"/>
      <c r="N18" s="637"/>
      <c r="O18" s="638"/>
      <c r="P18" s="128"/>
      <c r="Q18" s="918" t="s">
        <v>308</v>
      </c>
      <c r="R18" s="815"/>
      <c r="S18" s="815">
        <v>1</v>
      </c>
      <c r="T18" s="815"/>
      <c r="U18" s="815"/>
      <c r="V18" s="919">
        <v>1</v>
      </c>
      <c r="W18" s="115"/>
      <c r="X18" s="115"/>
      <c r="AB18" s="115"/>
    </row>
    <row r="19" spans="1:28" ht="15" customHeight="1">
      <c r="A19" s="222" t="s">
        <v>309</v>
      </c>
      <c r="B19" s="230">
        <f t="shared" si="4"/>
        <v>24</v>
      </c>
      <c r="C19" s="357">
        <f t="shared" si="5"/>
        <v>5.8968058968058967</v>
      </c>
      <c r="D19" s="466">
        <f t="shared" si="8"/>
        <v>24</v>
      </c>
      <c r="E19" s="467">
        <f t="shared" si="6"/>
        <v>5.9113300492610836</v>
      </c>
      <c r="F19" s="815">
        <v>24</v>
      </c>
      <c r="G19" s="815"/>
      <c r="H19" s="815"/>
      <c r="I19" s="905"/>
      <c r="J19" s="622">
        <f t="shared" si="9"/>
        <v>0</v>
      </c>
      <c r="K19" s="223">
        <f t="shared" si="7"/>
        <v>0</v>
      </c>
      <c r="L19" s="637"/>
      <c r="M19" s="637"/>
      <c r="N19" s="637"/>
      <c r="O19" s="638"/>
      <c r="P19" s="584"/>
      <c r="Q19" s="918" t="s">
        <v>310</v>
      </c>
      <c r="R19" s="815">
        <v>24</v>
      </c>
      <c r="S19" s="815"/>
      <c r="T19" s="815"/>
      <c r="U19" s="815"/>
      <c r="V19" s="919">
        <v>24</v>
      </c>
      <c r="W19" s="115"/>
      <c r="X19" s="115"/>
      <c r="Y19" s="115"/>
      <c r="Z19" s="115"/>
      <c r="AA19" s="610"/>
      <c r="AB19" s="115"/>
    </row>
    <row r="20" spans="1:28" ht="15" customHeight="1">
      <c r="A20" s="222" t="s">
        <v>311</v>
      </c>
      <c r="B20" s="230">
        <f t="shared" si="4"/>
        <v>5</v>
      </c>
      <c r="C20" s="357">
        <f t="shared" si="5"/>
        <v>1.2285012285012284</v>
      </c>
      <c r="D20" s="466">
        <f t="shared" si="8"/>
        <v>5</v>
      </c>
      <c r="E20" s="467">
        <f t="shared" si="6"/>
        <v>1.2315270935960592</v>
      </c>
      <c r="F20" s="815"/>
      <c r="G20" s="815">
        <v>3</v>
      </c>
      <c r="H20" s="815">
        <v>2</v>
      </c>
      <c r="I20" s="905"/>
      <c r="J20" s="622">
        <f t="shared" si="9"/>
        <v>0</v>
      </c>
      <c r="K20" s="223">
        <f t="shared" si="7"/>
        <v>0</v>
      </c>
      <c r="L20" s="637"/>
      <c r="M20" s="637"/>
      <c r="N20" s="637"/>
      <c r="O20" s="638"/>
      <c r="P20" s="584"/>
      <c r="Q20" s="918" t="s">
        <v>312</v>
      </c>
      <c r="R20" s="815"/>
      <c r="S20" s="815">
        <v>3</v>
      </c>
      <c r="T20" s="815">
        <v>2</v>
      </c>
      <c r="U20" s="815"/>
      <c r="V20" s="919">
        <v>5</v>
      </c>
      <c r="AB20" s="115"/>
    </row>
    <row r="21" spans="1:28" ht="15" customHeight="1">
      <c r="A21" s="222" t="s">
        <v>313</v>
      </c>
      <c r="B21" s="230">
        <f t="shared" si="4"/>
        <v>6</v>
      </c>
      <c r="C21" s="357">
        <f t="shared" si="5"/>
        <v>1.4742014742014742</v>
      </c>
      <c r="D21" s="466">
        <f t="shared" si="8"/>
        <v>6</v>
      </c>
      <c r="E21" s="467">
        <f t="shared" si="6"/>
        <v>1.4778325123152709</v>
      </c>
      <c r="F21" s="815"/>
      <c r="G21" s="815">
        <v>6</v>
      </c>
      <c r="H21" s="815"/>
      <c r="I21" s="905"/>
      <c r="J21" s="622">
        <f t="shared" si="9"/>
        <v>0</v>
      </c>
      <c r="K21" s="223">
        <f t="shared" si="7"/>
        <v>0</v>
      </c>
      <c r="L21" s="637"/>
      <c r="M21" s="637"/>
      <c r="N21" s="637"/>
      <c r="O21" s="638"/>
      <c r="P21" s="584"/>
      <c r="Q21" s="918" t="s">
        <v>314</v>
      </c>
      <c r="R21" s="815"/>
      <c r="S21" s="815">
        <v>6</v>
      </c>
      <c r="T21" s="815"/>
      <c r="U21" s="815"/>
      <c r="V21" s="919">
        <v>6</v>
      </c>
      <c r="AB21" s="115"/>
    </row>
    <row r="22" spans="1:28" ht="15" customHeight="1">
      <c r="A22" s="222" t="s">
        <v>315</v>
      </c>
      <c r="B22" s="230">
        <f t="shared" si="4"/>
        <v>1</v>
      </c>
      <c r="C22" s="357">
        <f t="shared" si="5"/>
        <v>0.24570024570024571</v>
      </c>
      <c r="D22" s="466">
        <f t="shared" si="8"/>
        <v>1</v>
      </c>
      <c r="E22" s="467">
        <f t="shared" si="6"/>
        <v>0.24630541871921183</v>
      </c>
      <c r="F22" s="815"/>
      <c r="G22" s="815"/>
      <c r="H22" s="815">
        <v>1</v>
      </c>
      <c r="I22" s="905"/>
      <c r="J22" s="622">
        <f t="shared" si="9"/>
        <v>0</v>
      </c>
      <c r="K22" s="223">
        <f t="shared" si="7"/>
        <v>0</v>
      </c>
      <c r="L22" s="637"/>
      <c r="M22" s="637"/>
      <c r="N22" s="637"/>
      <c r="O22" s="638"/>
      <c r="P22" s="584"/>
      <c r="Q22" s="918" t="s">
        <v>316</v>
      </c>
      <c r="R22" s="815"/>
      <c r="S22" s="815"/>
      <c r="T22" s="815">
        <v>1</v>
      </c>
      <c r="U22" s="815"/>
      <c r="V22" s="919">
        <v>1</v>
      </c>
      <c r="W22" s="115"/>
      <c r="X22" s="115"/>
      <c r="Y22" s="115"/>
      <c r="Z22" s="115"/>
      <c r="AA22" s="610"/>
      <c r="AB22" s="115"/>
    </row>
    <row r="23" spans="1:28" ht="15" customHeight="1">
      <c r="A23" s="222" t="s">
        <v>317</v>
      </c>
      <c r="B23" s="230">
        <f t="shared" si="4"/>
        <v>2</v>
      </c>
      <c r="C23" s="357">
        <f t="shared" si="5"/>
        <v>0.49140049140049141</v>
      </c>
      <c r="D23" s="466">
        <f t="shared" si="8"/>
        <v>2</v>
      </c>
      <c r="E23" s="467">
        <f t="shared" si="6"/>
        <v>0.49261083743842365</v>
      </c>
      <c r="F23" s="815"/>
      <c r="G23" s="815">
        <v>2</v>
      </c>
      <c r="H23" s="815"/>
      <c r="I23" s="905"/>
      <c r="J23" s="622">
        <f t="shared" si="9"/>
        <v>0</v>
      </c>
      <c r="K23" s="223">
        <f t="shared" si="7"/>
        <v>0</v>
      </c>
      <c r="L23" s="637"/>
      <c r="M23" s="637"/>
      <c r="N23" s="637"/>
      <c r="O23" s="638"/>
      <c r="P23" s="128"/>
      <c r="Q23" s="918" t="s">
        <v>506</v>
      </c>
      <c r="R23" s="815"/>
      <c r="S23" s="815">
        <v>2</v>
      </c>
      <c r="T23" s="815"/>
      <c r="U23" s="815"/>
      <c r="V23" s="919">
        <v>2</v>
      </c>
      <c r="AB23" s="115"/>
    </row>
    <row r="24" spans="1:28" ht="15" customHeight="1">
      <c r="A24" s="222" t="s">
        <v>318</v>
      </c>
      <c r="B24" s="230">
        <f t="shared" si="4"/>
        <v>11</v>
      </c>
      <c r="C24" s="357">
        <f t="shared" si="5"/>
        <v>2.7027027027027026</v>
      </c>
      <c r="D24" s="466">
        <f t="shared" si="8"/>
        <v>11</v>
      </c>
      <c r="E24" s="467">
        <f t="shared" si="6"/>
        <v>2.7093596059113301</v>
      </c>
      <c r="F24" s="815">
        <v>11</v>
      </c>
      <c r="G24" s="815"/>
      <c r="H24" s="815"/>
      <c r="I24" s="905"/>
      <c r="J24" s="622">
        <f t="shared" si="9"/>
        <v>0</v>
      </c>
      <c r="K24" s="223">
        <f t="shared" si="7"/>
        <v>0</v>
      </c>
      <c r="L24" s="637"/>
      <c r="M24" s="637"/>
      <c r="N24" s="637"/>
      <c r="O24" s="638"/>
      <c r="P24" s="584"/>
      <c r="Q24" s="918" t="s">
        <v>319</v>
      </c>
      <c r="R24" s="815">
        <v>11</v>
      </c>
      <c r="S24" s="815"/>
      <c r="T24" s="815"/>
      <c r="U24" s="815"/>
      <c r="V24" s="919">
        <v>11</v>
      </c>
      <c r="AB24" s="115"/>
    </row>
    <row r="25" spans="1:28" ht="15" customHeight="1">
      <c r="A25" s="222" t="s">
        <v>320</v>
      </c>
      <c r="B25" s="230">
        <f t="shared" si="4"/>
        <v>3</v>
      </c>
      <c r="C25" s="357">
        <f t="shared" si="5"/>
        <v>0.73710073710073709</v>
      </c>
      <c r="D25" s="466">
        <f t="shared" si="8"/>
        <v>3</v>
      </c>
      <c r="E25" s="467">
        <f t="shared" si="6"/>
        <v>0.73891625615763545</v>
      </c>
      <c r="F25" s="815">
        <v>3</v>
      </c>
      <c r="G25" s="815"/>
      <c r="H25" s="815"/>
      <c r="I25" s="905"/>
      <c r="J25" s="622">
        <f t="shared" si="9"/>
        <v>0</v>
      </c>
      <c r="K25" s="223">
        <f t="shared" si="7"/>
        <v>0</v>
      </c>
      <c r="L25" s="637"/>
      <c r="M25" s="637"/>
      <c r="N25" s="637"/>
      <c r="O25" s="638"/>
      <c r="P25" s="584"/>
      <c r="Q25" s="918" t="s">
        <v>321</v>
      </c>
      <c r="R25" s="815">
        <v>3</v>
      </c>
      <c r="S25" s="815"/>
      <c r="T25" s="815"/>
      <c r="U25" s="815"/>
      <c r="V25" s="919">
        <v>3</v>
      </c>
      <c r="AB25" s="115"/>
    </row>
    <row r="26" spans="1:28" ht="15" customHeight="1">
      <c r="A26" s="222" t="s">
        <v>322</v>
      </c>
      <c r="B26" s="230">
        <f t="shared" si="4"/>
        <v>2</v>
      </c>
      <c r="C26" s="357">
        <f t="shared" si="5"/>
        <v>0.49140049140049141</v>
      </c>
      <c r="D26" s="466">
        <f t="shared" si="8"/>
        <v>2</v>
      </c>
      <c r="E26" s="467">
        <f t="shared" si="6"/>
        <v>0.49261083743842365</v>
      </c>
      <c r="F26" s="815"/>
      <c r="G26" s="815"/>
      <c r="H26" s="815">
        <v>2</v>
      </c>
      <c r="I26" s="905"/>
      <c r="J26" s="622">
        <f t="shared" si="9"/>
        <v>0</v>
      </c>
      <c r="K26" s="223">
        <f t="shared" si="7"/>
        <v>0</v>
      </c>
      <c r="L26" s="637"/>
      <c r="M26" s="637"/>
      <c r="N26" s="637"/>
      <c r="O26" s="638"/>
      <c r="P26" s="128"/>
      <c r="Q26" s="918" t="s">
        <v>323</v>
      </c>
      <c r="R26" s="815"/>
      <c r="S26" s="815"/>
      <c r="T26" s="815">
        <v>2</v>
      </c>
      <c r="U26" s="815"/>
      <c r="V26" s="919">
        <v>2</v>
      </c>
      <c r="W26" s="115"/>
      <c r="X26" s="115"/>
      <c r="Y26" s="115"/>
      <c r="Z26" s="115"/>
      <c r="AA26" s="610"/>
      <c r="AB26" s="115"/>
    </row>
    <row r="27" spans="1:28" ht="15" customHeight="1">
      <c r="A27" s="222" t="s">
        <v>324</v>
      </c>
      <c r="B27" s="230">
        <f t="shared" si="4"/>
        <v>1</v>
      </c>
      <c r="C27" s="357">
        <f t="shared" si="5"/>
        <v>0.24570024570024571</v>
      </c>
      <c r="D27" s="466">
        <f t="shared" si="8"/>
        <v>1</v>
      </c>
      <c r="E27" s="467">
        <f t="shared" si="6"/>
        <v>0.24630541871921183</v>
      </c>
      <c r="F27" s="815"/>
      <c r="G27" s="815">
        <v>1</v>
      </c>
      <c r="H27" s="815"/>
      <c r="I27" s="905"/>
      <c r="J27" s="622">
        <f t="shared" si="9"/>
        <v>0</v>
      </c>
      <c r="K27" s="223">
        <f t="shared" si="7"/>
        <v>0</v>
      </c>
      <c r="L27" s="637"/>
      <c r="M27" s="637"/>
      <c r="N27" s="637"/>
      <c r="O27" s="638"/>
      <c r="P27" s="128"/>
      <c r="Q27" s="918" t="s">
        <v>507</v>
      </c>
      <c r="R27" s="815"/>
      <c r="S27" s="815">
        <v>1</v>
      </c>
      <c r="T27" s="815"/>
      <c r="U27" s="815"/>
      <c r="V27" s="919">
        <v>1</v>
      </c>
      <c r="W27" s="115"/>
      <c r="X27" s="115"/>
      <c r="Y27" s="115"/>
      <c r="Z27" s="115"/>
      <c r="AA27" s="610"/>
      <c r="AB27" s="115"/>
    </row>
    <row r="28" spans="1:28" ht="15" customHeight="1">
      <c r="A28" s="222" t="s">
        <v>325</v>
      </c>
      <c r="B28" s="230">
        <f t="shared" si="4"/>
        <v>1</v>
      </c>
      <c r="C28" s="357">
        <f t="shared" si="5"/>
        <v>0.24570024570024571</v>
      </c>
      <c r="D28" s="466">
        <f t="shared" si="8"/>
        <v>1</v>
      </c>
      <c r="E28" s="467">
        <f t="shared" si="6"/>
        <v>0.24630541871921183</v>
      </c>
      <c r="F28" s="815"/>
      <c r="G28" s="815"/>
      <c r="H28" s="815">
        <v>1</v>
      </c>
      <c r="I28" s="905"/>
      <c r="J28" s="622">
        <f t="shared" si="9"/>
        <v>0</v>
      </c>
      <c r="K28" s="223">
        <f t="shared" si="7"/>
        <v>0</v>
      </c>
      <c r="L28" s="637"/>
      <c r="M28" s="637"/>
      <c r="N28" s="637"/>
      <c r="O28" s="638"/>
      <c r="P28" s="584"/>
      <c r="Q28" s="918" t="s">
        <v>326</v>
      </c>
      <c r="R28" s="815"/>
      <c r="S28" s="815"/>
      <c r="T28" s="815">
        <v>1</v>
      </c>
      <c r="U28" s="815"/>
      <c r="V28" s="919">
        <v>1</v>
      </c>
      <c r="W28" s="115"/>
      <c r="AB28" s="115"/>
    </row>
    <row r="29" spans="1:28" ht="15" customHeight="1">
      <c r="A29" s="222" t="s">
        <v>327</v>
      </c>
      <c r="B29" s="230">
        <f t="shared" si="4"/>
        <v>1</v>
      </c>
      <c r="C29" s="357">
        <f t="shared" si="5"/>
        <v>0.24570024570024571</v>
      </c>
      <c r="D29" s="466">
        <f t="shared" si="8"/>
        <v>1</v>
      </c>
      <c r="E29" s="467">
        <f t="shared" si="6"/>
        <v>0.24630541871921183</v>
      </c>
      <c r="F29" s="815"/>
      <c r="G29" s="815">
        <v>1</v>
      </c>
      <c r="H29" s="815"/>
      <c r="I29" s="905"/>
      <c r="J29" s="622">
        <f t="shared" si="9"/>
        <v>0</v>
      </c>
      <c r="K29" s="223">
        <f t="shared" si="7"/>
        <v>0</v>
      </c>
      <c r="L29" s="637"/>
      <c r="M29" s="637"/>
      <c r="N29" s="637"/>
      <c r="O29" s="638"/>
      <c r="P29" s="128"/>
      <c r="Q29" s="918" t="s">
        <v>328</v>
      </c>
      <c r="R29" s="815"/>
      <c r="S29" s="815">
        <v>1</v>
      </c>
      <c r="T29" s="815"/>
      <c r="U29" s="815"/>
      <c r="V29" s="919">
        <v>1</v>
      </c>
      <c r="W29" s="115"/>
      <c r="X29" s="115"/>
      <c r="Y29" s="115"/>
      <c r="Z29" s="115"/>
      <c r="AA29" s="610"/>
      <c r="AB29" s="115"/>
    </row>
    <row r="30" spans="1:28" ht="15" customHeight="1">
      <c r="A30" s="222" t="s">
        <v>329</v>
      </c>
      <c r="B30" s="230">
        <f t="shared" si="4"/>
        <v>3</v>
      </c>
      <c r="C30" s="357">
        <f t="shared" si="5"/>
        <v>0.73710073710073709</v>
      </c>
      <c r="D30" s="466">
        <f t="shared" si="8"/>
        <v>3</v>
      </c>
      <c r="E30" s="467">
        <f t="shared" si="6"/>
        <v>0.73891625615763545</v>
      </c>
      <c r="F30" s="815"/>
      <c r="G30" s="815">
        <v>3</v>
      </c>
      <c r="H30" s="815"/>
      <c r="I30" s="905"/>
      <c r="J30" s="622">
        <f t="shared" si="9"/>
        <v>0</v>
      </c>
      <c r="K30" s="223">
        <f t="shared" si="7"/>
        <v>0</v>
      </c>
      <c r="L30" s="637"/>
      <c r="M30" s="637"/>
      <c r="N30" s="637"/>
      <c r="O30" s="638"/>
      <c r="P30" s="584"/>
      <c r="Q30" s="918" t="s">
        <v>330</v>
      </c>
      <c r="R30" s="815"/>
      <c r="S30" s="815">
        <v>3</v>
      </c>
      <c r="T30" s="815"/>
      <c r="U30" s="815"/>
      <c r="V30" s="919">
        <v>3</v>
      </c>
      <c r="W30" s="115"/>
      <c r="X30" s="115"/>
      <c r="Y30" s="115"/>
      <c r="Z30" s="115"/>
      <c r="AA30" s="610"/>
      <c r="AB30" s="115"/>
    </row>
    <row r="31" spans="1:28" ht="15" customHeight="1">
      <c r="A31" s="222" t="s">
        <v>331</v>
      </c>
      <c r="B31" s="230">
        <f t="shared" si="4"/>
        <v>1</v>
      </c>
      <c r="C31" s="357">
        <f t="shared" si="5"/>
        <v>0.24570024570024571</v>
      </c>
      <c r="D31" s="466">
        <f t="shared" si="8"/>
        <v>1</v>
      </c>
      <c r="E31" s="467">
        <f t="shared" si="6"/>
        <v>0.24630541871921183</v>
      </c>
      <c r="F31" s="815"/>
      <c r="G31" s="815">
        <v>1</v>
      </c>
      <c r="H31" s="815"/>
      <c r="I31" s="905"/>
      <c r="J31" s="622">
        <f t="shared" si="9"/>
        <v>0</v>
      </c>
      <c r="K31" s="223">
        <f t="shared" si="7"/>
        <v>0</v>
      </c>
      <c r="L31" s="637"/>
      <c r="M31" s="637"/>
      <c r="N31" s="637"/>
      <c r="O31" s="638"/>
      <c r="P31" s="128"/>
      <c r="Q31" s="918" t="s">
        <v>332</v>
      </c>
      <c r="R31" s="815"/>
      <c r="S31" s="815">
        <v>1</v>
      </c>
      <c r="T31" s="815"/>
      <c r="U31" s="815"/>
      <c r="V31" s="919">
        <v>1</v>
      </c>
      <c r="W31" s="115"/>
      <c r="X31" s="115"/>
      <c r="Y31" s="115"/>
      <c r="Z31" s="115"/>
      <c r="AA31" s="610"/>
      <c r="AB31" s="115"/>
    </row>
    <row r="32" spans="1:28" ht="15" customHeight="1">
      <c r="A32" s="222" t="s">
        <v>333</v>
      </c>
      <c r="B32" s="230">
        <f t="shared" si="4"/>
        <v>2</v>
      </c>
      <c r="C32" s="357">
        <f t="shared" si="5"/>
        <v>0.49140049140049141</v>
      </c>
      <c r="D32" s="466">
        <f t="shared" si="8"/>
        <v>2</v>
      </c>
      <c r="E32" s="467">
        <f t="shared" si="6"/>
        <v>0.49261083743842365</v>
      </c>
      <c r="F32" s="815"/>
      <c r="G32" s="815">
        <v>1</v>
      </c>
      <c r="H32" s="815">
        <v>1</v>
      </c>
      <c r="I32" s="905"/>
      <c r="J32" s="622">
        <f t="shared" si="9"/>
        <v>0</v>
      </c>
      <c r="K32" s="223">
        <f t="shared" si="7"/>
        <v>0</v>
      </c>
      <c r="L32" s="637"/>
      <c r="M32" s="637"/>
      <c r="N32" s="637"/>
      <c r="O32" s="638"/>
      <c r="P32" s="584"/>
      <c r="Q32" s="918" t="s">
        <v>334</v>
      </c>
      <c r="R32" s="815"/>
      <c r="S32" s="815">
        <v>1</v>
      </c>
      <c r="T32" s="815">
        <v>1</v>
      </c>
      <c r="U32" s="815"/>
      <c r="V32" s="919">
        <v>2</v>
      </c>
      <c r="X32" s="115"/>
      <c r="Y32" s="115"/>
      <c r="Z32" s="115"/>
      <c r="AA32" s="610"/>
      <c r="AB32" s="115"/>
    </row>
    <row r="33" spans="1:28" ht="16.5" customHeight="1">
      <c r="A33" s="222" t="s">
        <v>335</v>
      </c>
      <c r="B33" s="230">
        <f t="shared" si="4"/>
        <v>1</v>
      </c>
      <c r="C33" s="357">
        <f t="shared" si="5"/>
        <v>0.24570024570024571</v>
      </c>
      <c r="D33" s="466">
        <f t="shared" si="8"/>
        <v>1</v>
      </c>
      <c r="E33" s="467">
        <f t="shared" si="6"/>
        <v>0.24630541871921183</v>
      </c>
      <c r="F33" s="815"/>
      <c r="G33" s="815"/>
      <c r="H33" s="815">
        <v>1</v>
      </c>
      <c r="I33" s="905"/>
      <c r="J33" s="622">
        <f t="shared" si="9"/>
        <v>0</v>
      </c>
      <c r="K33" s="223">
        <f t="shared" si="7"/>
        <v>0</v>
      </c>
      <c r="L33" s="637"/>
      <c r="M33" s="637"/>
      <c r="N33" s="637"/>
      <c r="O33" s="638"/>
      <c r="P33" s="128"/>
      <c r="Q33" s="918" t="s">
        <v>336</v>
      </c>
      <c r="R33" s="815"/>
      <c r="S33" s="815"/>
      <c r="T33" s="815">
        <v>1</v>
      </c>
      <c r="U33" s="815"/>
      <c r="V33" s="919">
        <v>1</v>
      </c>
      <c r="W33" s="115"/>
      <c r="Y33" s="115"/>
      <c r="Z33" s="115"/>
      <c r="AA33" s="610"/>
      <c r="AB33" s="115"/>
    </row>
    <row r="34" spans="1:28" ht="16.5" customHeight="1">
      <c r="A34" s="222" t="s">
        <v>337</v>
      </c>
      <c r="B34" s="230">
        <f t="shared" si="4"/>
        <v>2</v>
      </c>
      <c r="C34" s="357">
        <f t="shared" si="5"/>
        <v>0.49140049140049141</v>
      </c>
      <c r="D34" s="466">
        <f t="shared" si="8"/>
        <v>2</v>
      </c>
      <c r="E34" s="467">
        <f t="shared" si="6"/>
        <v>0.49261083743842365</v>
      </c>
      <c r="F34" s="815"/>
      <c r="G34" s="815">
        <v>1</v>
      </c>
      <c r="H34" s="815">
        <v>1</v>
      </c>
      <c r="I34" s="905"/>
      <c r="J34" s="622">
        <f t="shared" si="9"/>
        <v>0</v>
      </c>
      <c r="K34" s="223">
        <f t="shared" si="7"/>
        <v>0</v>
      </c>
      <c r="L34" s="637"/>
      <c r="M34" s="637"/>
      <c r="N34" s="637"/>
      <c r="O34" s="638"/>
      <c r="P34" s="584"/>
      <c r="Q34" s="918" t="s">
        <v>338</v>
      </c>
      <c r="R34" s="815"/>
      <c r="S34" s="815">
        <v>1</v>
      </c>
      <c r="T34" s="815">
        <v>1</v>
      </c>
      <c r="U34" s="815"/>
      <c r="V34" s="919">
        <v>2</v>
      </c>
      <c r="W34" s="115"/>
      <c r="X34" s="115"/>
      <c r="Y34" s="115"/>
      <c r="Z34" s="115"/>
      <c r="AA34" s="610"/>
      <c r="AB34" s="115"/>
    </row>
    <row r="35" spans="1:28" ht="16.5" customHeight="1">
      <c r="A35" s="222" t="s">
        <v>339</v>
      </c>
      <c r="B35" s="230">
        <f t="shared" si="4"/>
        <v>3</v>
      </c>
      <c r="C35" s="357">
        <f t="shared" si="5"/>
        <v>0.73710073710073709</v>
      </c>
      <c r="D35" s="466">
        <f t="shared" si="8"/>
        <v>3</v>
      </c>
      <c r="E35" s="467">
        <f t="shared" si="6"/>
        <v>0.73891625615763545</v>
      </c>
      <c r="F35" s="815"/>
      <c r="G35" s="815">
        <v>3</v>
      </c>
      <c r="H35" s="815"/>
      <c r="I35" s="905"/>
      <c r="J35" s="622">
        <f t="shared" si="9"/>
        <v>0</v>
      </c>
      <c r="K35" s="223">
        <f t="shared" si="7"/>
        <v>0</v>
      </c>
      <c r="L35" s="637"/>
      <c r="M35" s="637"/>
      <c r="N35" s="637"/>
      <c r="O35" s="638"/>
      <c r="P35" s="584"/>
      <c r="Q35" s="918" t="s">
        <v>340</v>
      </c>
      <c r="R35" s="815"/>
      <c r="S35" s="815">
        <v>3</v>
      </c>
      <c r="T35" s="815"/>
      <c r="U35" s="815"/>
      <c r="V35" s="919">
        <v>3</v>
      </c>
      <c r="W35" s="115"/>
      <c r="X35" s="115"/>
      <c r="Y35" s="115"/>
      <c r="Z35" s="115"/>
      <c r="AA35" s="610"/>
      <c r="AB35" s="115"/>
    </row>
    <row r="36" spans="1:28" ht="16.5" customHeight="1">
      <c r="A36" s="222" t="s">
        <v>341</v>
      </c>
      <c r="B36" s="230">
        <f t="shared" si="4"/>
        <v>1</v>
      </c>
      <c r="C36" s="357">
        <f t="shared" si="5"/>
        <v>0.24570024570024571</v>
      </c>
      <c r="D36" s="466">
        <f t="shared" si="8"/>
        <v>1</v>
      </c>
      <c r="E36" s="467">
        <f t="shared" si="6"/>
        <v>0.24630541871921183</v>
      </c>
      <c r="F36" s="815"/>
      <c r="G36" s="815"/>
      <c r="H36" s="815">
        <v>1</v>
      </c>
      <c r="I36" s="905"/>
      <c r="J36" s="622">
        <f t="shared" si="9"/>
        <v>0</v>
      </c>
      <c r="K36" s="223">
        <f t="shared" si="7"/>
        <v>0</v>
      </c>
      <c r="L36" s="637"/>
      <c r="M36" s="637"/>
      <c r="N36" s="637"/>
      <c r="O36" s="638"/>
      <c r="P36" s="128"/>
      <c r="Q36" s="918" t="s">
        <v>342</v>
      </c>
      <c r="R36" s="815"/>
      <c r="S36" s="815"/>
      <c r="T36" s="815">
        <v>1</v>
      </c>
      <c r="U36" s="815"/>
      <c r="V36" s="919">
        <v>1</v>
      </c>
      <c r="W36" s="115"/>
      <c r="X36" s="115"/>
      <c r="Y36" s="115"/>
      <c r="Z36" s="115"/>
      <c r="AA36" s="610"/>
      <c r="AB36" s="115"/>
    </row>
    <row r="37" spans="1:28" ht="16.5" customHeight="1">
      <c r="A37" s="222" t="s">
        <v>343</v>
      </c>
      <c r="B37" s="230">
        <f t="shared" si="4"/>
        <v>10</v>
      </c>
      <c r="C37" s="357">
        <f t="shared" si="5"/>
        <v>2.4570024570024569</v>
      </c>
      <c r="D37" s="466">
        <f t="shared" si="8"/>
        <v>10</v>
      </c>
      <c r="E37" s="467">
        <f t="shared" si="6"/>
        <v>2.4630541871921183</v>
      </c>
      <c r="F37" s="815"/>
      <c r="G37" s="815">
        <v>2</v>
      </c>
      <c r="H37" s="815">
        <v>8</v>
      </c>
      <c r="I37" s="905"/>
      <c r="J37" s="622">
        <f t="shared" si="9"/>
        <v>0</v>
      </c>
      <c r="K37" s="223">
        <f t="shared" si="7"/>
        <v>0</v>
      </c>
      <c r="L37" s="637"/>
      <c r="M37" s="637"/>
      <c r="N37" s="637"/>
      <c r="O37" s="638"/>
      <c r="P37" s="584"/>
      <c r="Q37" s="918" t="s">
        <v>344</v>
      </c>
      <c r="R37" s="815"/>
      <c r="S37" s="815">
        <v>2</v>
      </c>
      <c r="T37" s="815">
        <v>8</v>
      </c>
      <c r="U37" s="815"/>
      <c r="V37" s="919">
        <v>10</v>
      </c>
      <c r="W37" s="115"/>
      <c r="X37" s="115"/>
      <c r="Y37" s="115"/>
      <c r="Z37" s="115"/>
      <c r="AA37" s="610"/>
      <c r="AB37" s="115"/>
    </row>
    <row r="38" spans="1:28" ht="16.5" customHeight="1">
      <c r="A38" s="222" t="s">
        <v>345</v>
      </c>
      <c r="B38" s="230">
        <f t="shared" si="4"/>
        <v>12</v>
      </c>
      <c r="C38" s="357">
        <f t="shared" si="5"/>
        <v>2.9484029484029484</v>
      </c>
      <c r="D38" s="466">
        <f t="shared" si="8"/>
        <v>12</v>
      </c>
      <c r="E38" s="467">
        <f t="shared" si="6"/>
        <v>2.9556650246305418</v>
      </c>
      <c r="F38" s="815"/>
      <c r="G38" s="815">
        <v>9</v>
      </c>
      <c r="H38" s="815">
        <v>3</v>
      </c>
      <c r="I38" s="905"/>
      <c r="J38" s="622">
        <f t="shared" si="9"/>
        <v>0</v>
      </c>
      <c r="K38" s="223">
        <f t="shared" si="7"/>
        <v>0</v>
      </c>
      <c r="L38" s="637"/>
      <c r="M38" s="637"/>
      <c r="N38" s="637"/>
      <c r="O38" s="638"/>
      <c r="P38" s="584"/>
      <c r="Q38" s="918" t="s">
        <v>346</v>
      </c>
      <c r="R38" s="815"/>
      <c r="S38" s="815">
        <v>9</v>
      </c>
      <c r="T38" s="815">
        <v>3</v>
      </c>
      <c r="U38" s="815"/>
      <c r="V38" s="919">
        <v>12</v>
      </c>
      <c r="X38" s="115"/>
      <c r="Y38" s="115"/>
      <c r="Z38" s="115"/>
      <c r="AA38" s="610"/>
      <c r="AB38" s="115"/>
    </row>
    <row r="39" spans="1:28" ht="15" customHeight="1">
      <c r="A39" s="222" t="s">
        <v>347</v>
      </c>
      <c r="B39" s="230">
        <f t="shared" si="4"/>
        <v>5</v>
      </c>
      <c r="C39" s="357">
        <f t="shared" si="5"/>
        <v>1.2285012285012284</v>
      </c>
      <c r="D39" s="466">
        <f t="shared" si="8"/>
        <v>5</v>
      </c>
      <c r="E39" s="467">
        <f t="shared" si="6"/>
        <v>1.2315270935960592</v>
      </c>
      <c r="F39" s="815"/>
      <c r="G39" s="815">
        <v>1</v>
      </c>
      <c r="H39" s="815">
        <v>4</v>
      </c>
      <c r="I39" s="905"/>
      <c r="J39" s="622">
        <f t="shared" si="9"/>
        <v>0</v>
      </c>
      <c r="K39" s="223">
        <f t="shared" si="7"/>
        <v>0</v>
      </c>
      <c r="L39" s="637"/>
      <c r="M39" s="637"/>
      <c r="N39" s="637"/>
      <c r="O39" s="638"/>
      <c r="P39" s="128"/>
      <c r="Q39" s="918" t="s">
        <v>348</v>
      </c>
      <c r="R39" s="815"/>
      <c r="S39" s="815">
        <v>1</v>
      </c>
      <c r="T39" s="815">
        <v>4</v>
      </c>
      <c r="U39" s="815"/>
      <c r="V39" s="919">
        <v>5</v>
      </c>
      <c r="AB39" s="115"/>
    </row>
    <row r="40" spans="1:28" ht="15" customHeight="1">
      <c r="A40" s="222" t="s">
        <v>349</v>
      </c>
      <c r="B40" s="230">
        <f t="shared" si="4"/>
        <v>4</v>
      </c>
      <c r="C40" s="357">
        <f t="shared" si="5"/>
        <v>0.98280098280098283</v>
      </c>
      <c r="D40" s="466">
        <f t="shared" si="8"/>
        <v>4</v>
      </c>
      <c r="E40" s="467">
        <f t="shared" si="6"/>
        <v>0.98522167487684731</v>
      </c>
      <c r="F40" s="815">
        <v>4</v>
      </c>
      <c r="G40" s="815"/>
      <c r="H40" s="815"/>
      <c r="I40" s="905"/>
      <c r="J40" s="622">
        <f t="shared" si="9"/>
        <v>0</v>
      </c>
      <c r="K40" s="223">
        <f t="shared" si="7"/>
        <v>0</v>
      </c>
      <c r="L40" s="637"/>
      <c r="M40" s="637"/>
      <c r="N40" s="637"/>
      <c r="O40" s="638"/>
      <c r="P40" s="584"/>
      <c r="Q40" s="918" t="s">
        <v>350</v>
      </c>
      <c r="R40" s="815">
        <v>4</v>
      </c>
      <c r="S40" s="815"/>
      <c r="T40" s="815"/>
      <c r="U40" s="815"/>
      <c r="V40" s="919">
        <v>4</v>
      </c>
      <c r="AB40" s="115"/>
    </row>
    <row r="41" spans="1:28" ht="15.75" customHeight="1">
      <c r="A41" s="222" t="s">
        <v>351</v>
      </c>
      <c r="B41" s="230">
        <f t="shared" si="4"/>
        <v>0</v>
      </c>
      <c r="C41" s="357">
        <f t="shared" si="5"/>
        <v>0</v>
      </c>
      <c r="D41" s="466">
        <f t="shared" si="8"/>
        <v>0</v>
      </c>
      <c r="E41" s="467">
        <f t="shared" si="6"/>
        <v>0</v>
      </c>
      <c r="F41" s="325"/>
      <c r="G41" s="325"/>
      <c r="H41" s="325"/>
      <c r="I41" s="906"/>
      <c r="J41" s="622">
        <f t="shared" si="9"/>
        <v>0</v>
      </c>
      <c r="K41" s="223">
        <f t="shared" si="7"/>
        <v>0</v>
      </c>
      <c r="L41" s="637"/>
      <c r="M41" s="637"/>
      <c r="N41" s="637"/>
      <c r="O41" s="638"/>
      <c r="P41" s="128"/>
      <c r="Q41" s="325"/>
      <c r="R41" s="325"/>
      <c r="S41" s="325"/>
      <c r="T41" s="325"/>
      <c r="U41" s="325"/>
      <c r="AB41" s="115"/>
    </row>
    <row r="42" spans="1:28" ht="15.75" customHeight="1">
      <c r="A42" s="222" t="s">
        <v>352</v>
      </c>
      <c r="B42" s="230">
        <f t="shared" si="4"/>
        <v>4</v>
      </c>
      <c r="C42" s="357">
        <f t="shared" si="5"/>
        <v>0.98280098280098283</v>
      </c>
      <c r="D42" s="466">
        <f t="shared" si="8"/>
        <v>4</v>
      </c>
      <c r="E42" s="467">
        <f t="shared" si="6"/>
        <v>0.98522167487684731</v>
      </c>
      <c r="F42" s="815"/>
      <c r="G42" s="815">
        <v>1</v>
      </c>
      <c r="H42" s="815">
        <v>3</v>
      </c>
      <c r="I42" s="905"/>
      <c r="J42" s="622">
        <f t="shared" si="9"/>
        <v>0</v>
      </c>
      <c r="K42" s="223">
        <f t="shared" si="7"/>
        <v>0</v>
      </c>
      <c r="L42" s="637"/>
      <c r="M42" s="637"/>
      <c r="N42" s="637"/>
      <c r="O42" s="638"/>
      <c r="P42" s="584"/>
      <c r="Q42" s="918" t="s">
        <v>353</v>
      </c>
      <c r="R42" s="815"/>
      <c r="S42" s="815">
        <v>1</v>
      </c>
      <c r="T42" s="815">
        <v>3</v>
      </c>
      <c r="U42" s="815"/>
      <c r="V42" s="919">
        <v>4</v>
      </c>
      <c r="AB42" s="115"/>
    </row>
    <row r="43" spans="1:28" ht="15.75" customHeight="1">
      <c r="A43" s="222" t="s">
        <v>354</v>
      </c>
      <c r="B43" s="230">
        <f t="shared" si="4"/>
        <v>0</v>
      </c>
      <c r="C43" s="357">
        <f t="shared" si="5"/>
        <v>0</v>
      </c>
      <c r="D43" s="466">
        <f t="shared" si="8"/>
        <v>0</v>
      </c>
      <c r="E43" s="467">
        <f t="shared" si="6"/>
        <v>0</v>
      </c>
      <c r="F43" s="325"/>
      <c r="G43" s="325"/>
      <c r="H43" s="325"/>
      <c r="I43" s="906"/>
      <c r="J43" s="622">
        <f t="shared" si="9"/>
        <v>0</v>
      </c>
      <c r="K43" s="223">
        <f t="shared" si="7"/>
        <v>0</v>
      </c>
      <c r="L43" s="637"/>
      <c r="M43" s="637"/>
      <c r="N43" s="637"/>
      <c r="O43" s="638"/>
      <c r="P43" s="584"/>
      <c r="Q43" s="325"/>
      <c r="R43" s="325"/>
      <c r="S43" s="325"/>
      <c r="T43" s="325"/>
      <c r="U43" s="325"/>
      <c r="AB43" s="115"/>
    </row>
    <row r="44" spans="1:28" ht="15.75" customHeight="1">
      <c r="A44" s="222" t="s">
        <v>356</v>
      </c>
      <c r="B44" s="230">
        <f t="shared" si="4"/>
        <v>15</v>
      </c>
      <c r="C44" s="357">
        <f t="shared" si="5"/>
        <v>3.6855036855036856</v>
      </c>
      <c r="D44" s="466">
        <f t="shared" si="8"/>
        <v>15</v>
      </c>
      <c r="E44" s="467">
        <f t="shared" si="6"/>
        <v>3.6945812807881775</v>
      </c>
      <c r="F44" s="815"/>
      <c r="G44" s="815">
        <v>12</v>
      </c>
      <c r="H44" s="815">
        <v>3</v>
      </c>
      <c r="I44" s="905"/>
      <c r="J44" s="622">
        <f t="shared" si="9"/>
        <v>0</v>
      </c>
      <c r="K44" s="223">
        <f t="shared" si="7"/>
        <v>0</v>
      </c>
      <c r="L44" s="637"/>
      <c r="M44" s="637"/>
      <c r="N44" s="637"/>
      <c r="O44" s="638"/>
      <c r="P44" s="584"/>
      <c r="Q44" s="918" t="s">
        <v>357</v>
      </c>
      <c r="R44" s="815"/>
      <c r="S44" s="815">
        <v>12</v>
      </c>
      <c r="T44" s="815">
        <v>3</v>
      </c>
      <c r="U44" s="815"/>
      <c r="V44" s="919">
        <v>15</v>
      </c>
      <c r="AB44" s="115"/>
    </row>
    <row r="45" spans="1:28" ht="15.75" customHeight="1" thickBot="1">
      <c r="A45" s="224" t="s">
        <v>358</v>
      </c>
      <c r="B45" s="233">
        <f t="shared" si="4"/>
        <v>2</v>
      </c>
      <c r="C45" s="365">
        <f t="shared" si="5"/>
        <v>0.49140049140049141</v>
      </c>
      <c r="D45" s="543">
        <f t="shared" si="8"/>
        <v>2</v>
      </c>
      <c r="E45" s="510">
        <f t="shared" si="6"/>
        <v>0.49261083743842365</v>
      </c>
      <c r="F45" s="903"/>
      <c r="G45" s="903"/>
      <c r="H45" s="903">
        <v>2</v>
      </c>
      <c r="I45" s="907"/>
      <c r="J45" s="623">
        <f t="shared" si="9"/>
        <v>0</v>
      </c>
      <c r="K45" s="225">
        <f t="shared" si="7"/>
        <v>0</v>
      </c>
      <c r="L45" s="639"/>
      <c r="M45" s="639"/>
      <c r="N45" s="639"/>
      <c r="O45" s="640"/>
      <c r="P45" s="584"/>
      <c r="Q45" s="918" t="s">
        <v>359</v>
      </c>
      <c r="R45" s="815"/>
      <c r="S45" s="815"/>
      <c r="T45" s="815">
        <v>2</v>
      </c>
      <c r="U45" s="815"/>
      <c r="V45" s="919">
        <v>2</v>
      </c>
      <c r="AB45" s="115"/>
    </row>
    <row r="46" spans="1:28" ht="14.25" hidden="1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469" t="s">
        <v>95</v>
      </c>
      <c r="M46" s="203"/>
      <c r="N46" s="203"/>
      <c r="O46" s="203"/>
      <c r="P46" s="227"/>
    </row>
    <row r="47" spans="1:28" ht="14.2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27"/>
    </row>
    <row r="48" spans="1:28" ht="14.25" customHeight="1">
      <c r="A48" s="228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27"/>
    </row>
    <row r="49" spans="1:28" ht="14.25" customHeight="1">
      <c r="A49" s="228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27"/>
    </row>
    <row r="50" spans="1:28" ht="12" customHeight="1">
      <c r="A50" s="229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27"/>
    </row>
    <row r="51" spans="1:28" ht="17.25" customHeight="1" thickBot="1">
      <c r="A51" s="204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27"/>
    </row>
    <row r="52" spans="1:28" ht="16.5" customHeight="1" thickBot="1">
      <c r="A52" s="208"/>
      <c r="B52" s="209" t="s">
        <v>282</v>
      </c>
      <c r="C52" s="527"/>
      <c r="D52" s="524" t="s">
        <v>3</v>
      </c>
      <c r="E52" s="470"/>
      <c r="F52" s="524" t="s">
        <v>6</v>
      </c>
      <c r="G52" s="210"/>
      <c r="H52" s="210"/>
      <c r="I52" s="533"/>
      <c r="J52" s="524" t="s">
        <v>3</v>
      </c>
      <c r="K52" s="470"/>
      <c r="L52" s="534" t="s">
        <v>7</v>
      </c>
      <c r="M52" s="534"/>
      <c r="N52" s="533"/>
      <c r="O52" s="533"/>
      <c r="P52" s="585"/>
    </row>
    <row r="53" spans="1:28" ht="15" customHeight="1" thickTop="1" thickBot="1">
      <c r="A53" s="220" t="s">
        <v>285</v>
      </c>
      <c r="B53" s="535" t="s">
        <v>3</v>
      </c>
      <c r="C53" s="536" t="s">
        <v>5</v>
      </c>
      <c r="D53" s="537" t="s">
        <v>283</v>
      </c>
      <c r="E53" s="538" t="s">
        <v>5</v>
      </c>
      <c r="F53" s="909" t="s">
        <v>38</v>
      </c>
      <c r="G53" s="909" t="s">
        <v>276</v>
      </c>
      <c r="H53" s="908" t="s">
        <v>277</v>
      </c>
      <c r="I53" s="539" t="s">
        <v>185</v>
      </c>
      <c r="J53" s="537" t="s">
        <v>284</v>
      </c>
      <c r="K53" s="538" t="s">
        <v>5</v>
      </c>
      <c r="L53" s="540" t="s">
        <v>38</v>
      </c>
      <c r="M53" s="541" t="s">
        <v>276</v>
      </c>
      <c r="N53" s="542" t="s">
        <v>277</v>
      </c>
      <c r="O53" s="539" t="s">
        <v>185</v>
      </c>
      <c r="P53" s="581"/>
    </row>
    <row r="54" spans="1:28" ht="14.25" customHeight="1" thickTop="1">
      <c r="A54" s="232" t="s">
        <v>360</v>
      </c>
      <c r="B54" s="615">
        <f t="shared" ref="B54:B97" si="10">SUM(D54,J54)</f>
        <v>2</v>
      </c>
      <c r="C54" s="355">
        <f t="shared" ref="C54:C97" si="11">B54/B$8*100</f>
        <v>0.49140049140049141</v>
      </c>
      <c r="D54" s="616">
        <f t="shared" ref="D54:D97" si="12">SUM(F54:I54)</f>
        <v>2</v>
      </c>
      <c r="E54" s="509">
        <f t="shared" ref="E54:E97" si="13">D54/D$8*100</f>
        <v>0.49261083743842365</v>
      </c>
      <c r="F54" s="910"/>
      <c r="G54" s="910"/>
      <c r="H54" s="910">
        <v>2</v>
      </c>
      <c r="I54" s="920"/>
      <c r="J54" s="624">
        <f t="shared" ref="J54:J97" si="14">SUM(L54:O54)</f>
        <v>0</v>
      </c>
      <c r="K54" s="625">
        <f t="shared" ref="K54:K97" si="15">J54/J$8*100</f>
        <v>0</v>
      </c>
      <c r="L54" s="635"/>
      <c r="M54" s="635"/>
      <c r="N54" s="635"/>
      <c r="O54" s="636"/>
      <c r="P54" s="583"/>
      <c r="Q54" s="918" t="s">
        <v>361</v>
      </c>
      <c r="R54" s="815"/>
      <c r="S54" s="815"/>
      <c r="T54" s="815">
        <v>2</v>
      </c>
      <c r="U54" s="815"/>
      <c r="V54" s="919">
        <v>2</v>
      </c>
      <c r="W54" s="115"/>
      <c r="X54" s="115"/>
      <c r="Y54" s="115"/>
      <c r="Z54" s="115"/>
      <c r="AA54" s="610"/>
      <c r="AB54" s="115"/>
    </row>
    <row r="55" spans="1:28" ht="14.25" customHeight="1">
      <c r="A55" s="222" t="s">
        <v>362</v>
      </c>
      <c r="B55" s="230">
        <f t="shared" si="10"/>
        <v>8</v>
      </c>
      <c r="C55" s="357">
        <f t="shared" si="11"/>
        <v>1.9656019656019657</v>
      </c>
      <c r="D55" s="466">
        <f t="shared" si="12"/>
        <v>8</v>
      </c>
      <c r="E55" s="467">
        <f t="shared" si="13"/>
        <v>1.9704433497536946</v>
      </c>
      <c r="F55" s="815"/>
      <c r="G55" s="815">
        <v>3</v>
      </c>
      <c r="H55" s="815">
        <v>5</v>
      </c>
      <c r="I55" s="905"/>
      <c r="J55" s="622">
        <f t="shared" si="14"/>
        <v>0</v>
      </c>
      <c r="K55" s="223">
        <f t="shared" si="15"/>
        <v>0</v>
      </c>
      <c r="L55" s="637"/>
      <c r="M55" s="637"/>
      <c r="N55" s="637"/>
      <c r="O55" s="638"/>
      <c r="P55" s="584"/>
      <c r="Q55" s="918" t="s">
        <v>363</v>
      </c>
      <c r="R55" s="815"/>
      <c r="S55" s="815">
        <v>3</v>
      </c>
      <c r="T55" s="815">
        <v>5</v>
      </c>
      <c r="U55" s="815"/>
      <c r="V55" s="919">
        <v>8</v>
      </c>
      <c r="W55" s="115"/>
      <c r="X55" s="115"/>
      <c r="Y55" s="115"/>
      <c r="Z55" s="115"/>
      <c r="AA55" s="610"/>
      <c r="AB55" s="115"/>
    </row>
    <row r="56" spans="1:28" ht="14.25" customHeight="1">
      <c r="A56" s="222" t="s">
        <v>364</v>
      </c>
      <c r="B56" s="230">
        <f t="shared" si="10"/>
        <v>0</v>
      </c>
      <c r="C56" s="357">
        <f t="shared" si="11"/>
        <v>0</v>
      </c>
      <c r="D56" s="466">
        <f t="shared" si="12"/>
        <v>0</v>
      </c>
      <c r="E56" s="467">
        <f t="shared" si="13"/>
        <v>0</v>
      </c>
      <c r="F56" s="325"/>
      <c r="G56" s="325"/>
      <c r="H56" s="325"/>
      <c r="I56" s="906"/>
      <c r="J56" s="622">
        <f t="shared" si="14"/>
        <v>0</v>
      </c>
      <c r="K56" s="223">
        <f t="shared" si="15"/>
        <v>0</v>
      </c>
      <c r="L56" s="637"/>
      <c r="M56" s="637"/>
      <c r="N56" s="637"/>
      <c r="O56" s="638"/>
      <c r="P56" s="128"/>
      <c r="Q56" s="325"/>
      <c r="R56" s="325"/>
      <c r="S56" s="325"/>
      <c r="T56" s="325"/>
      <c r="U56" s="325"/>
      <c r="X56" s="115"/>
      <c r="Y56" s="115"/>
      <c r="Z56" s="115"/>
      <c r="AA56" s="610"/>
      <c r="AB56" s="115"/>
    </row>
    <row r="57" spans="1:28" ht="14.25" customHeight="1">
      <c r="A57" s="222" t="s">
        <v>365</v>
      </c>
      <c r="B57" s="230">
        <f t="shared" si="10"/>
        <v>3</v>
      </c>
      <c r="C57" s="357">
        <f t="shared" si="11"/>
        <v>0.73710073710073709</v>
      </c>
      <c r="D57" s="466">
        <f t="shared" si="12"/>
        <v>3</v>
      </c>
      <c r="E57" s="467">
        <f t="shared" si="13"/>
        <v>0.73891625615763545</v>
      </c>
      <c r="F57" s="815"/>
      <c r="G57" s="815"/>
      <c r="H57" s="815">
        <v>3</v>
      </c>
      <c r="I57" s="905"/>
      <c r="J57" s="622">
        <f t="shared" si="14"/>
        <v>0</v>
      </c>
      <c r="K57" s="223">
        <f t="shared" si="15"/>
        <v>0</v>
      </c>
      <c r="L57" s="637"/>
      <c r="M57" s="637"/>
      <c r="N57" s="637"/>
      <c r="O57" s="638"/>
      <c r="P57" s="128"/>
      <c r="Q57" s="918" t="s">
        <v>366</v>
      </c>
      <c r="R57" s="815"/>
      <c r="S57" s="815"/>
      <c r="T57" s="815">
        <v>3</v>
      </c>
      <c r="U57" s="815"/>
      <c r="V57" s="919">
        <v>3</v>
      </c>
      <c r="W57" s="115"/>
      <c r="X57" s="115"/>
      <c r="Y57" s="115"/>
      <c r="Z57" s="115"/>
      <c r="AA57" s="610"/>
      <c r="AB57" s="115"/>
    </row>
    <row r="58" spans="1:28" ht="14.25" customHeight="1">
      <c r="A58" s="472" t="s">
        <v>367</v>
      </c>
      <c r="B58" s="230">
        <f t="shared" si="10"/>
        <v>3</v>
      </c>
      <c r="C58" s="357">
        <f t="shared" si="11"/>
        <v>0.73710073710073709</v>
      </c>
      <c r="D58" s="466">
        <f t="shared" si="12"/>
        <v>3</v>
      </c>
      <c r="E58" s="467">
        <f t="shared" si="13"/>
        <v>0.73891625615763545</v>
      </c>
      <c r="F58" s="815"/>
      <c r="G58" s="815"/>
      <c r="H58" s="815">
        <v>3</v>
      </c>
      <c r="I58" s="905"/>
      <c r="J58" s="622">
        <f t="shared" si="14"/>
        <v>0</v>
      </c>
      <c r="K58" s="223">
        <f t="shared" si="15"/>
        <v>0</v>
      </c>
      <c r="L58" s="637"/>
      <c r="M58" s="637"/>
      <c r="N58" s="637"/>
      <c r="O58" s="638"/>
      <c r="P58" s="128"/>
      <c r="Q58" s="918" t="s">
        <v>368</v>
      </c>
      <c r="R58" s="815"/>
      <c r="S58" s="815"/>
      <c r="T58" s="815">
        <v>3</v>
      </c>
      <c r="U58" s="815"/>
      <c r="V58" s="919">
        <v>3</v>
      </c>
      <c r="W58" s="115"/>
      <c r="X58" s="115"/>
      <c r="Y58" s="115"/>
      <c r="Z58" s="115"/>
      <c r="AA58" s="610"/>
      <c r="AB58" s="115"/>
    </row>
    <row r="59" spans="1:28" ht="14.25" customHeight="1">
      <c r="A59" s="231" t="s">
        <v>369</v>
      </c>
      <c r="B59" s="230">
        <f t="shared" si="10"/>
        <v>0</v>
      </c>
      <c r="C59" s="357">
        <f t="shared" si="11"/>
        <v>0</v>
      </c>
      <c r="D59" s="466">
        <f t="shared" si="12"/>
        <v>0</v>
      </c>
      <c r="E59" s="467">
        <f t="shared" si="13"/>
        <v>0</v>
      </c>
      <c r="F59" s="325"/>
      <c r="G59" s="325"/>
      <c r="H59" s="325"/>
      <c r="I59" s="906"/>
      <c r="J59" s="622">
        <f t="shared" si="14"/>
        <v>0</v>
      </c>
      <c r="K59" s="223">
        <f t="shared" si="15"/>
        <v>0</v>
      </c>
      <c r="L59" s="637"/>
      <c r="M59" s="637"/>
      <c r="N59" s="637"/>
      <c r="O59" s="638"/>
      <c r="P59" s="128"/>
      <c r="Q59" s="325"/>
      <c r="R59" s="325"/>
      <c r="S59" s="325"/>
      <c r="T59" s="325"/>
      <c r="U59" s="325"/>
      <c r="W59" s="115"/>
      <c r="X59" s="115"/>
      <c r="Y59" s="115"/>
      <c r="Z59" s="115"/>
      <c r="AA59" s="610"/>
      <c r="AB59" s="115"/>
    </row>
    <row r="60" spans="1:28" ht="14.25" customHeight="1">
      <c r="A60" s="473" t="s">
        <v>371</v>
      </c>
      <c r="B60" s="230">
        <f t="shared" si="10"/>
        <v>1</v>
      </c>
      <c r="C60" s="357">
        <f t="shared" si="11"/>
        <v>0.24570024570024571</v>
      </c>
      <c r="D60" s="466">
        <f t="shared" si="12"/>
        <v>1</v>
      </c>
      <c r="E60" s="467">
        <f t="shared" si="13"/>
        <v>0.24630541871921183</v>
      </c>
      <c r="F60" s="815"/>
      <c r="G60" s="815">
        <v>1</v>
      </c>
      <c r="H60" s="815"/>
      <c r="I60" s="905"/>
      <c r="J60" s="622">
        <f t="shared" si="14"/>
        <v>0</v>
      </c>
      <c r="K60" s="223">
        <f t="shared" si="15"/>
        <v>0</v>
      </c>
      <c r="L60" s="637"/>
      <c r="M60" s="637"/>
      <c r="N60" s="637"/>
      <c r="O60" s="638"/>
      <c r="P60" s="584"/>
      <c r="Q60" s="918" t="s">
        <v>372</v>
      </c>
      <c r="R60" s="815"/>
      <c r="S60" s="815">
        <v>1</v>
      </c>
      <c r="T60" s="815"/>
      <c r="U60" s="815"/>
      <c r="V60" s="919">
        <v>1</v>
      </c>
      <c r="W60" s="115"/>
      <c r="X60" s="115"/>
      <c r="Y60" s="115"/>
      <c r="Z60" s="115"/>
      <c r="AA60" s="610"/>
      <c r="AB60" s="115"/>
    </row>
    <row r="61" spans="1:28" ht="14.25" customHeight="1">
      <c r="A61" s="473" t="s">
        <v>373</v>
      </c>
      <c r="B61" s="230">
        <f t="shared" si="10"/>
        <v>1</v>
      </c>
      <c r="C61" s="357">
        <f t="shared" si="11"/>
        <v>0.24570024570024571</v>
      </c>
      <c r="D61" s="466">
        <f t="shared" si="12"/>
        <v>1</v>
      </c>
      <c r="E61" s="467">
        <f t="shared" si="13"/>
        <v>0.24630541871921183</v>
      </c>
      <c r="F61" s="815"/>
      <c r="G61" s="815"/>
      <c r="H61" s="815">
        <v>1</v>
      </c>
      <c r="I61" s="905"/>
      <c r="J61" s="622">
        <f t="shared" si="14"/>
        <v>0</v>
      </c>
      <c r="K61" s="223">
        <f t="shared" si="15"/>
        <v>0</v>
      </c>
      <c r="L61" s="637"/>
      <c r="M61" s="637"/>
      <c r="N61" s="637"/>
      <c r="O61" s="638"/>
      <c r="P61" s="128"/>
      <c r="Q61" s="918" t="s">
        <v>374</v>
      </c>
      <c r="R61" s="815"/>
      <c r="S61" s="815"/>
      <c r="T61" s="815">
        <v>1</v>
      </c>
      <c r="U61" s="815"/>
      <c r="V61" s="919">
        <v>1</v>
      </c>
      <c r="W61" s="115"/>
      <c r="X61" s="115"/>
      <c r="Y61" s="115"/>
      <c r="Z61" s="115"/>
      <c r="AA61" s="610"/>
      <c r="AB61" s="115"/>
    </row>
    <row r="62" spans="1:28" ht="14.25" customHeight="1">
      <c r="A62" s="473" t="s">
        <v>375</v>
      </c>
      <c r="B62" s="230">
        <f t="shared" si="10"/>
        <v>0</v>
      </c>
      <c r="C62" s="357">
        <f t="shared" si="11"/>
        <v>0</v>
      </c>
      <c r="D62" s="466">
        <f t="shared" si="12"/>
        <v>0</v>
      </c>
      <c r="E62" s="467">
        <f t="shared" si="13"/>
        <v>0</v>
      </c>
      <c r="F62" s="325"/>
      <c r="G62" s="325"/>
      <c r="H62" s="325"/>
      <c r="I62" s="906"/>
      <c r="J62" s="622">
        <f t="shared" si="14"/>
        <v>0</v>
      </c>
      <c r="K62" s="223">
        <f t="shared" si="15"/>
        <v>0</v>
      </c>
      <c r="L62" s="637"/>
      <c r="M62" s="637"/>
      <c r="N62" s="637"/>
      <c r="O62" s="638"/>
      <c r="P62" s="128"/>
      <c r="Q62" s="325"/>
      <c r="R62" s="325"/>
      <c r="S62" s="325"/>
      <c r="T62" s="325"/>
      <c r="U62" s="325"/>
      <c r="W62" s="115"/>
      <c r="X62" s="115"/>
      <c r="Y62" s="115"/>
      <c r="Z62" s="115"/>
      <c r="AA62" s="610"/>
      <c r="AB62" s="115"/>
    </row>
    <row r="63" spans="1:28" ht="14.25" customHeight="1">
      <c r="A63" s="473" t="s">
        <v>377</v>
      </c>
      <c r="B63" s="230">
        <f t="shared" si="10"/>
        <v>5</v>
      </c>
      <c r="C63" s="357">
        <f t="shared" si="11"/>
        <v>1.2285012285012284</v>
      </c>
      <c r="D63" s="466">
        <f t="shared" si="12"/>
        <v>5</v>
      </c>
      <c r="E63" s="467">
        <f t="shared" si="13"/>
        <v>1.2315270935960592</v>
      </c>
      <c r="F63" s="815"/>
      <c r="G63" s="815">
        <v>4</v>
      </c>
      <c r="H63" s="815">
        <v>1</v>
      </c>
      <c r="I63" s="905"/>
      <c r="J63" s="622">
        <f t="shared" si="14"/>
        <v>0</v>
      </c>
      <c r="K63" s="223">
        <f t="shared" si="15"/>
        <v>0</v>
      </c>
      <c r="L63" s="637"/>
      <c r="M63" s="637"/>
      <c r="N63" s="637"/>
      <c r="O63" s="638"/>
      <c r="P63" s="584"/>
      <c r="Q63" s="918" t="s">
        <v>378</v>
      </c>
      <c r="R63" s="815"/>
      <c r="S63" s="815">
        <v>4</v>
      </c>
      <c r="T63" s="815">
        <v>1</v>
      </c>
      <c r="U63" s="815"/>
      <c r="V63" s="919">
        <v>5</v>
      </c>
      <c r="W63" s="115"/>
      <c r="AB63" s="115"/>
    </row>
    <row r="64" spans="1:28" ht="14.25" customHeight="1">
      <c r="A64" s="473" t="s">
        <v>379</v>
      </c>
      <c r="B64" s="230">
        <f t="shared" si="10"/>
        <v>2</v>
      </c>
      <c r="C64" s="357">
        <f t="shared" si="11"/>
        <v>0.49140049140049141</v>
      </c>
      <c r="D64" s="466">
        <f t="shared" si="12"/>
        <v>2</v>
      </c>
      <c r="E64" s="467">
        <f t="shared" si="13"/>
        <v>0.49261083743842365</v>
      </c>
      <c r="F64" s="815"/>
      <c r="G64" s="815"/>
      <c r="H64" s="815">
        <v>2</v>
      </c>
      <c r="I64" s="905"/>
      <c r="J64" s="622">
        <f t="shared" si="14"/>
        <v>0</v>
      </c>
      <c r="K64" s="223">
        <f t="shared" si="15"/>
        <v>0</v>
      </c>
      <c r="L64" s="637"/>
      <c r="M64" s="637"/>
      <c r="N64" s="637"/>
      <c r="O64" s="638"/>
      <c r="P64" s="128"/>
      <c r="Q64" s="918" t="s">
        <v>380</v>
      </c>
      <c r="R64" s="815"/>
      <c r="S64" s="815"/>
      <c r="T64" s="815">
        <v>2</v>
      </c>
      <c r="U64" s="815"/>
      <c r="V64" s="919">
        <v>2</v>
      </c>
      <c r="AB64" s="115"/>
    </row>
    <row r="65" spans="1:28" ht="14.25" customHeight="1">
      <c r="A65" s="473" t="s">
        <v>381</v>
      </c>
      <c r="B65" s="230">
        <f t="shared" si="10"/>
        <v>1</v>
      </c>
      <c r="C65" s="357">
        <f t="shared" si="11"/>
        <v>0.24570024570024571</v>
      </c>
      <c r="D65" s="466">
        <f t="shared" si="12"/>
        <v>1</v>
      </c>
      <c r="E65" s="467">
        <f t="shared" si="13"/>
        <v>0.24630541871921183</v>
      </c>
      <c r="F65" s="815"/>
      <c r="G65" s="815"/>
      <c r="H65" s="815">
        <v>1</v>
      </c>
      <c r="I65" s="905"/>
      <c r="J65" s="622">
        <f t="shared" si="14"/>
        <v>0</v>
      </c>
      <c r="K65" s="223">
        <f t="shared" si="15"/>
        <v>0</v>
      </c>
      <c r="L65" s="637"/>
      <c r="M65" s="637"/>
      <c r="N65" s="637"/>
      <c r="O65" s="638"/>
      <c r="P65" s="128"/>
      <c r="Q65" s="918" t="s">
        <v>382</v>
      </c>
      <c r="R65" s="815"/>
      <c r="S65" s="815"/>
      <c r="T65" s="815">
        <v>1</v>
      </c>
      <c r="U65" s="815"/>
      <c r="V65" s="919">
        <v>1</v>
      </c>
      <c r="X65" s="115"/>
      <c r="Y65" s="115"/>
      <c r="Z65" s="115"/>
      <c r="AA65" s="610"/>
      <c r="AB65" s="115"/>
    </row>
    <row r="66" spans="1:28" ht="14.25" customHeight="1">
      <c r="A66" s="473" t="s">
        <v>383</v>
      </c>
      <c r="B66" s="230">
        <f t="shared" si="10"/>
        <v>30</v>
      </c>
      <c r="C66" s="357">
        <f t="shared" si="11"/>
        <v>7.3710073710073711</v>
      </c>
      <c r="D66" s="466">
        <f t="shared" si="12"/>
        <v>30</v>
      </c>
      <c r="E66" s="467">
        <f t="shared" si="13"/>
        <v>7.389162561576355</v>
      </c>
      <c r="F66" s="815"/>
      <c r="G66" s="815">
        <v>19</v>
      </c>
      <c r="H66" s="815">
        <v>11</v>
      </c>
      <c r="I66" s="905"/>
      <c r="J66" s="622">
        <f t="shared" si="14"/>
        <v>0</v>
      </c>
      <c r="K66" s="223">
        <f t="shared" si="15"/>
        <v>0</v>
      </c>
      <c r="L66" s="637"/>
      <c r="M66" s="637"/>
      <c r="N66" s="637"/>
      <c r="O66" s="638"/>
      <c r="P66" s="584"/>
      <c r="Q66" s="918" t="s">
        <v>384</v>
      </c>
      <c r="R66" s="815"/>
      <c r="S66" s="815">
        <v>19</v>
      </c>
      <c r="T66" s="815">
        <v>11</v>
      </c>
      <c r="U66" s="815"/>
      <c r="V66" s="919">
        <v>30</v>
      </c>
      <c r="W66" s="115"/>
      <c r="AB66" s="115"/>
    </row>
    <row r="67" spans="1:28" ht="14.25" customHeight="1">
      <c r="A67" s="473" t="s">
        <v>385</v>
      </c>
      <c r="B67" s="230">
        <f t="shared" si="10"/>
        <v>0</v>
      </c>
      <c r="C67" s="357">
        <f t="shared" si="11"/>
        <v>0</v>
      </c>
      <c r="D67" s="466">
        <f t="shared" si="12"/>
        <v>0</v>
      </c>
      <c r="E67" s="467">
        <f t="shared" si="13"/>
        <v>0</v>
      </c>
      <c r="F67" s="325"/>
      <c r="G67" s="325"/>
      <c r="H67" s="325"/>
      <c r="I67" s="906"/>
      <c r="J67" s="622">
        <f t="shared" si="14"/>
        <v>0</v>
      </c>
      <c r="K67" s="223">
        <f t="shared" si="15"/>
        <v>0</v>
      </c>
      <c r="L67" s="637"/>
      <c r="M67" s="637"/>
      <c r="N67" s="637"/>
      <c r="O67" s="638"/>
      <c r="P67" s="584"/>
      <c r="Q67" s="325"/>
      <c r="R67" s="325"/>
      <c r="S67" s="325"/>
      <c r="T67" s="325"/>
      <c r="U67" s="325"/>
      <c r="Y67" s="115"/>
      <c r="Z67" s="115"/>
      <c r="AA67" s="610"/>
      <c r="AB67" s="115"/>
    </row>
    <row r="68" spans="1:28" ht="14.25" customHeight="1">
      <c r="A68" s="473" t="s">
        <v>387</v>
      </c>
      <c r="B68" s="230">
        <f t="shared" si="10"/>
        <v>0</v>
      </c>
      <c r="C68" s="357">
        <f t="shared" si="11"/>
        <v>0</v>
      </c>
      <c r="D68" s="466">
        <f t="shared" si="12"/>
        <v>0</v>
      </c>
      <c r="E68" s="467">
        <f t="shared" si="13"/>
        <v>0</v>
      </c>
      <c r="F68" s="325"/>
      <c r="G68" s="325"/>
      <c r="H68" s="325"/>
      <c r="I68" s="906"/>
      <c r="J68" s="622">
        <f t="shared" si="14"/>
        <v>0</v>
      </c>
      <c r="K68" s="223">
        <f t="shared" si="15"/>
        <v>0</v>
      </c>
      <c r="L68" s="637"/>
      <c r="M68" s="637"/>
      <c r="N68" s="637"/>
      <c r="O68" s="638"/>
      <c r="P68" s="584"/>
      <c r="Q68" s="325"/>
      <c r="R68" s="325"/>
      <c r="S68" s="325"/>
      <c r="T68" s="325"/>
      <c r="U68" s="325"/>
      <c r="Y68" s="115"/>
      <c r="Z68" s="115"/>
      <c r="AA68" s="610"/>
      <c r="AB68" s="115"/>
    </row>
    <row r="69" spans="1:28" ht="14.25" customHeight="1">
      <c r="A69" s="473" t="s">
        <v>389</v>
      </c>
      <c r="B69" s="230">
        <f t="shared" si="10"/>
        <v>0</v>
      </c>
      <c r="C69" s="357">
        <f t="shared" si="11"/>
        <v>0</v>
      </c>
      <c r="D69" s="466">
        <f t="shared" si="12"/>
        <v>0</v>
      </c>
      <c r="E69" s="467">
        <f t="shared" si="13"/>
        <v>0</v>
      </c>
      <c r="F69" s="325"/>
      <c r="G69" s="325"/>
      <c r="H69" s="325"/>
      <c r="I69" s="906"/>
      <c r="J69" s="622">
        <f t="shared" si="14"/>
        <v>0</v>
      </c>
      <c r="K69" s="223">
        <f t="shared" si="15"/>
        <v>0</v>
      </c>
      <c r="L69" s="637"/>
      <c r="M69" s="637"/>
      <c r="N69" s="637"/>
      <c r="O69" s="638"/>
      <c r="P69" s="584"/>
      <c r="Q69" s="325"/>
      <c r="R69" s="325"/>
      <c r="S69" s="325"/>
      <c r="T69" s="325"/>
      <c r="U69" s="325"/>
      <c r="Y69" s="115"/>
      <c r="Z69" s="115"/>
      <c r="AA69" s="610"/>
      <c r="AB69" s="115"/>
    </row>
    <row r="70" spans="1:28" ht="14.25" customHeight="1">
      <c r="A70" s="473" t="s">
        <v>391</v>
      </c>
      <c r="B70" s="230">
        <f t="shared" si="10"/>
        <v>2</v>
      </c>
      <c r="C70" s="357">
        <f t="shared" si="11"/>
        <v>0.49140049140049141</v>
      </c>
      <c r="D70" s="466">
        <f t="shared" si="12"/>
        <v>2</v>
      </c>
      <c r="E70" s="467">
        <f t="shared" si="13"/>
        <v>0.49261083743842365</v>
      </c>
      <c r="F70" s="815"/>
      <c r="G70" s="815"/>
      <c r="H70" s="815">
        <v>2</v>
      </c>
      <c r="I70" s="905"/>
      <c r="J70" s="622">
        <f t="shared" si="14"/>
        <v>0</v>
      </c>
      <c r="K70" s="223">
        <f t="shared" si="15"/>
        <v>0</v>
      </c>
      <c r="L70" s="637"/>
      <c r="M70" s="637"/>
      <c r="N70" s="637"/>
      <c r="O70" s="638"/>
      <c r="P70" s="128"/>
      <c r="Q70" s="918" t="s">
        <v>392</v>
      </c>
      <c r="R70" s="815"/>
      <c r="S70" s="815"/>
      <c r="T70" s="815">
        <v>2</v>
      </c>
      <c r="U70" s="815"/>
      <c r="V70" s="919">
        <v>2</v>
      </c>
      <c r="AB70" s="115"/>
    </row>
    <row r="71" spans="1:28" ht="14.25" customHeight="1">
      <c r="A71" s="473" t="s">
        <v>393</v>
      </c>
      <c r="B71" s="230">
        <f t="shared" si="10"/>
        <v>2</v>
      </c>
      <c r="C71" s="357">
        <f t="shared" si="11"/>
        <v>0.49140049140049141</v>
      </c>
      <c r="D71" s="466">
        <f t="shared" si="12"/>
        <v>2</v>
      </c>
      <c r="E71" s="467">
        <f t="shared" si="13"/>
        <v>0.49261083743842365</v>
      </c>
      <c r="F71" s="815"/>
      <c r="G71" s="815"/>
      <c r="H71" s="815">
        <v>2</v>
      </c>
      <c r="I71" s="905"/>
      <c r="J71" s="622">
        <f t="shared" si="14"/>
        <v>0</v>
      </c>
      <c r="K71" s="223">
        <f t="shared" si="15"/>
        <v>0</v>
      </c>
      <c r="L71" s="637"/>
      <c r="M71" s="637"/>
      <c r="N71" s="637"/>
      <c r="O71" s="638"/>
      <c r="P71" s="584"/>
      <c r="Q71" s="918" t="s">
        <v>394</v>
      </c>
      <c r="R71" s="815"/>
      <c r="S71" s="815"/>
      <c r="T71" s="815">
        <v>2</v>
      </c>
      <c r="U71" s="815"/>
      <c r="V71" s="919">
        <v>2</v>
      </c>
      <c r="AB71" s="115"/>
    </row>
    <row r="72" spans="1:28" ht="14.25" customHeight="1">
      <c r="A72" s="473" t="s">
        <v>395</v>
      </c>
      <c r="B72" s="230">
        <f t="shared" si="10"/>
        <v>3</v>
      </c>
      <c r="C72" s="357">
        <f t="shared" si="11"/>
        <v>0.73710073710073709</v>
      </c>
      <c r="D72" s="466">
        <f t="shared" si="12"/>
        <v>3</v>
      </c>
      <c r="E72" s="467">
        <f t="shared" si="13"/>
        <v>0.73891625615763545</v>
      </c>
      <c r="F72" s="815"/>
      <c r="G72" s="815"/>
      <c r="H72" s="815">
        <v>3</v>
      </c>
      <c r="I72" s="905"/>
      <c r="J72" s="622">
        <f t="shared" si="14"/>
        <v>0</v>
      </c>
      <c r="K72" s="223">
        <f t="shared" si="15"/>
        <v>0</v>
      </c>
      <c r="L72" s="637"/>
      <c r="M72" s="637"/>
      <c r="N72" s="637"/>
      <c r="O72" s="638"/>
      <c r="P72" s="128"/>
      <c r="Q72" s="918" t="s">
        <v>396</v>
      </c>
      <c r="R72" s="815"/>
      <c r="S72" s="815"/>
      <c r="T72" s="815">
        <v>3</v>
      </c>
      <c r="U72" s="815"/>
      <c r="V72" s="919">
        <v>3</v>
      </c>
      <c r="AB72" s="115"/>
    </row>
    <row r="73" spans="1:28" ht="14.25" customHeight="1">
      <c r="A73" s="473" t="s">
        <v>397</v>
      </c>
      <c r="B73" s="230">
        <f t="shared" si="10"/>
        <v>8</v>
      </c>
      <c r="C73" s="357">
        <f t="shared" si="11"/>
        <v>1.9656019656019657</v>
      </c>
      <c r="D73" s="466">
        <f t="shared" si="12"/>
        <v>8</v>
      </c>
      <c r="E73" s="467">
        <f t="shared" si="13"/>
        <v>1.9704433497536946</v>
      </c>
      <c r="F73" s="815"/>
      <c r="G73" s="815">
        <v>2</v>
      </c>
      <c r="H73" s="815">
        <v>6</v>
      </c>
      <c r="I73" s="905"/>
      <c r="J73" s="622">
        <f t="shared" si="14"/>
        <v>0</v>
      </c>
      <c r="K73" s="223">
        <f t="shared" si="15"/>
        <v>0</v>
      </c>
      <c r="L73" s="637"/>
      <c r="M73" s="637"/>
      <c r="N73" s="637"/>
      <c r="O73" s="638"/>
      <c r="P73" s="584"/>
      <c r="Q73" s="918" t="s">
        <v>398</v>
      </c>
      <c r="R73" s="815"/>
      <c r="S73" s="815">
        <v>2</v>
      </c>
      <c r="T73" s="815">
        <v>6</v>
      </c>
      <c r="U73" s="815"/>
      <c r="V73" s="919">
        <v>8</v>
      </c>
      <c r="AB73" s="115"/>
    </row>
    <row r="74" spans="1:28" ht="14.25" customHeight="1">
      <c r="A74" s="473" t="s">
        <v>399</v>
      </c>
      <c r="B74" s="230">
        <f t="shared" si="10"/>
        <v>44</v>
      </c>
      <c r="C74" s="357">
        <f t="shared" si="11"/>
        <v>10.810810810810811</v>
      </c>
      <c r="D74" s="466">
        <f t="shared" si="12"/>
        <v>44</v>
      </c>
      <c r="E74" s="467">
        <f t="shared" si="13"/>
        <v>10.83743842364532</v>
      </c>
      <c r="F74" s="815"/>
      <c r="G74" s="815">
        <v>27</v>
      </c>
      <c r="H74" s="815">
        <v>17</v>
      </c>
      <c r="I74" s="905"/>
      <c r="J74" s="622">
        <f t="shared" si="14"/>
        <v>0</v>
      </c>
      <c r="K74" s="223">
        <f t="shared" si="15"/>
        <v>0</v>
      </c>
      <c r="L74" s="637"/>
      <c r="M74" s="637"/>
      <c r="N74" s="637"/>
      <c r="O74" s="638"/>
      <c r="P74" s="584"/>
      <c r="Q74" s="918" t="s">
        <v>400</v>
      </c>
      <c r="R74" s="815"/>
      <c r="S74" s="815">
        <v>27</v>
      </c>
      <c r="T74" s="815">
        <v>17</v>
      </c>
      <c r="U74" s="815"/>
      <c r="V74" s="919">
        <v>44</v>
      </c>
      <c r="AB74" s="115"/>
    </row>
    <row r="75" spans="1:28" ht="14.25" customHeight="1">
      <c r="A75" s="473" t="s">
        <v>401</v>
      </c>
      <c r="B75" s="230">
        <f t="shared" si="10"/>
        <v>2</v>
      </c>
      <c r="C75" s="357">
        <f t="shared" si="11"/>
        <v>0.49140049140049141</v>
      </c>
      <c r="D75" s="466">
        <f t="shared" si="12"/>
        <v>2</v>
      </c>
      <c r="E75" s="467">
        <f t="shared" si="13"/>
        <v>0.49261083743842365</v>
      </c>
      <c r="F75" s="815"/>
      <c r="G75" s="815">
        <v>1</v>
      </c>
      <c r="H75" s="815">
        <v>1</v>
      </c>
      <c r="I75" s="905"/>
      <c r="J75" s="622">
        <f t="shared" si="14"/>
        <v>0</v>
      </c>
      <c r="K75" s="223">
        <f t="shared" si="15"/>
        <v>0</v>
      </c>
      <c r="L75" s="637"/>
      <c r="M75" s="637"/>
      <c r="N75" s="637"/>
      <c r="O75" s="638"/>
      <c r="P75" s="128"/>
      <c r="Q75" s="918" t="s">
        <v>402</v>
      </c>
      <c r="R75" s="815"/>
      <c r="S75" s="815">
        <v>1</v>
      </c>
      <c r="T75" s="815">
        <v>1</v>
      </c>
      <c r="U75" s="815"/>
      <c r="V75" s="919">
        <v>2</v>
      </c>
      <c r="AB75" s="115"/>
    </row>
    <row r="76" spans="1:28" ht="14.25" customHeight="1">
      <c r="A76" s="473" t="s">
        <v>403</v>
      </c>
      <c r="B76" s="230">
        <f t="shared" si="10"/>
        <v>0</v>
      </c>
      <c r="C76" s="357">
        <f t="shared" si="11"/>
        <v>0</v>
      </c>
      <c r="D76" s="466">
        <f t="shared" si="12"/>
        <v>0</v>
      </c>
      <c r="E76" s="467">
        <f t="shared" si="13"/>
        <v>0</v>
      </c>
      <c r="F76" s="325"/>
      <c r="G76" s="325"/>
      <c r="H76" s="325"/>
      <c r="I76" s="906"/>
      <c r="J76" s="622">
        <f t="shared" si="14"/>
        <v>0</v>
      </c>
      <c r="K76" s="223">
        <f t="shared" si="15"/>
        <v>0</v>
      </c>
      <c r="L76" s="637"/>
      <c r="M76" s="637"/>
      <c r="N76" s="637"/>
      <c r="O76" s="638"/>
      <c r="P76" s="584"/>
      <c r="Q76" s="325"/>
      <c r="R76" s="325"/>
      <c r="S76" s="325"/>
      <c r="T76" s="325"/>
      <c r="U76" s="325"/>
      <c r="AB76" s="115"/>
    </row>
    <row r="77" spans="1:28" ht="14.25" customHeight="1">
      <c r="A77" s="473" t="s">
        <v>404</v>
      </c>
      <c r="B77" s="230">
        <f t="shared" si="10"/>
        <v>3</v>
      </c>
      <c r="C77" s="357">
        <f t="shared" si="11"/>
        <v>0.73710073710073709</v>
      </c>
      <c r="D77" s="466">
        <f t="shared" si="12"/>
        <v>3</v>
      </c>
      <c r="E77" s="467">
        <f t="shared" si="13"/>
        <v>0.73891625615763545</v>
      </c>
      <c r="F77" s="815"/>
      <c r="G77" s="815"/>
      <c r="H77" s="815">
        <v>3</v>
      </c>
      <c r="I77" s="905"/>
      <c r="J77" s="622">
        <f t="shared" si="14"/>
        <v>0</v>
      </c>
      <c r="K77" s="223">
        <f t="shared" si="15"/>
        <v>0</v>
      </c>
      <c r="L77" s="637"/>
      <c r="M77" s="637"/>
      <c r="N77" s="637"/>
      <c r="O77" s="638"/>
      <c r="P77" s="584"/>
      <c r="Q77" s="918" t="s">
        <v>405</v>
      </c>
      <c r="R77" s="815"/>
      <c r="S77" s="815"/>
      <c r="T77" s="815">
        <v>3</v>
      </c>
      <c r="U77" s="815"/>
      <c r="V77" s="919">
        <v>3</v>
      </c>
      <c r="W77" s="115"/>
      <c r="X77" s="115"/>
      <c r="AB77" s="115"/>
    </row>
    <row r="78" spans="1:28" ht="14.25" customHeight="1">
      <c r="A78" s="473" t="s">
        <v>406</v>
      </c>
      <c r="B78" s="230">
        <f t="shared" si="10"/>
        <v>5</v>
      </c>
      <c r="C78" s="357">
        <f t="shared" si="11"/>
        <v>1.2285012285012284</v>
      </c>
      <c r="D78" s="466">
        <f t="shared" si="12"/>
        <v>5</v>
      </c>
      <c r="E78" s="467">
        <f t="shared" si="13"/>
        <v>1.2315270935960592</v>
      </c>
      <c r="F78" s="815"/>
      <c r="G78" s="815">
        <v>2</v>
      </c>
      <c r="H78" s="815">
        <v>3</v>
      </c>
      <c r="I78" s="905"/>
      <c r="J78" s="622">
        <f t="shared" si="14"/>
        <v>0</v>
      </c>
      <c r="K78" s="223">
        <f t="shared" si="15"/>
        <v>0</v>
      </c>
      <c r="L78" s="637"/>
      <c r="M78" s="637"/>
      <c r="N78" s="637"/>
      <c r="O78" s="638"/>
      <c r="P78" s="128"/>
      <c r="Q78" s="918" t="s">
        <v>407</v>
      </c>
      <c r="R78" s="815"/>
      <c r="S78" s="815">
        <v>2</v>
      </c>
      <c r="T78" s="815">
        <v>3</v>
      </c>
      <c r="U78" s="815"/>
      <c r="V78" s="919">
        <v>5</v>
      </c>
      <c r="W78" s="115"/>
      <c r="X78" s="115"/>
      <c r="Y78" s="115"/>
      <c r="Z78" s="115"/>
      <c r="AA78" s="610"/>
      <c r="AB78" s="115"/>
    </row>
    <row r="79" spans="1:28" ht="14.25" customHeight="1">
      <c r="A79" s="473" t="s">
        <v>408</v>
      </c>
      <c r="B79" s="230">
        <f t="shared" si="10"/>
        <v>8</v>
      </c>
      <c r="C79" s="357">
        <f t="shared" si="11"/>
        <v>1.9656019656019657</v>
      </c>
      <c r="D79" s="466">
        <f t="shared" si="12"/>
        <v>8</v>
      </c>
      <c r="E79" s="467">
        <f t="shared" si="13"/>
        <v>1.9704433497536946</v>
      </c>
      <c r="F79" s="815"/>
      <c r="G79" s="815">
        <v>1</v>
      </c>
      <c r="H79" s="815">
        <v>7</v>
      </c>
      <c r="I79" s="905"/>
      <c r="J79" s="622">
        <f t="shared" si="14"/>
        <v>0</v>
      </c>
      <c r="K79" s="223">
        <f t="shared" si="15"/>
        <v>0</v>
      </c>
      <c r="L79" s="637"/>
      <c r="M79" s="637"/>
      <c r="N79" s="637"/>
      <c r="O79" s="638"/>
      <c r="P79" s="128"/>
      <c r="Q79" s="918" t="s">
        <v>409</v>
      </c>
      <c r="R79" s="815"/>
      <c r="S79" s="815">
        <v>1</v>
      </c>
      <c r="T79" s="815">
        <v>7</v>
      </c>
      <c r="U79" s="815"/>
      <c r="V79" s="919">
        <v>8</v>
      </c>
      <c r="X79" s="115"/>
      <c r="Y79" s="115"/>
      <c r="Z79" s="115"/>
      <c r="AA79" s="610"/>
      <c r="AB79" s="115"/>
    </row>
    <row r="80" spans="1:28" ht="14.25" customHeight="1">
      <c r="A80" s="473" t="s">
        <v>410</v>
      </c>
      <c r="B80" s="230">
        <f t="shared" si="10"/>
        <v>3</v>
      </c>
      <c r="C80" s="357">
        <f t="shared" si="11"/>
        <v>0.73710073710073709</v>
      </c>
      <c r="D80" s="466">
        <f t="shared" si="12"/>
        <v>3</v>
      </c>
      <c r="E80" s="467">
        <f t="shared" si="13"/>
        <v>0.73891625615763545</v>
      </c>
      <c r="F80" s="815"/>
      <c r="G80" s="815">
        <v>2</v>
      </c>
      <c r="H80" s="815">
        <v>1</v>
      </c>
      <c r="I80" s="905"/>
      <c r="J80" s="622">
        <f t="shared" si="14"/>
        <v>0</v>
      </c>
      <c r="K80" s="223">
        <f t="shared" si="15"/>
        <v>0</v>
      </c>
      <c r="L80" s="637"/>
      <c r="M80" s="637"/>
      <c r="N80" s="637"/>
      <c r="O80" s="638"/>
      <c r="P80" s="128"/>
      <c r="Q80" s="918" t="s">
        <v>411</v>
      </c>
      <c r="R80" s="815"/>
      <c r="S80" s="815">
        <v>2</v>
      </c>
      <c r="T80" s="815">
        <v>1</v>
      </c>
      <c r="U80" s="815"/>
      <c r="V80" s="919">
        <v>3</v>
      </c>
      <c r="Y80" s="115"/>
      <c r="Z80" s="115"/>
      <c r="AA80" s="610"/>
      <c r="AB80" s="115"/>
    </row>
    <row r="81" spans="1:28" ht="14.25" customHeight="1">
      <c r="A81" s="473" t="s">
        <v>412</v>
      </c>
      <c r="B81" s="230">
        <f t="shared" si="10"/>
        <v>23</v>
      </c>
      <c r="C81" s="357">
        <f t="shared" si="11"/>
        <v>5.6511056511056514</v>
      </c>
      <c r="D81" s="466">
        <f t="shared" si="12"/>
        <v>23</v>
      </c>
      <c r="E81" s="467">
        <f t="shared" si="13"/>
        <v>5.6650246305418719</v>
      </c>
      <c r="F81" s="815">
        <v>23</v>
      </c>
      <c r="G81" s="815"/>
      <c r="H81" s="815"/>
      <c r="I81" s="905"/>
      <c r="J81" s="622">
        <f t="shared" si="14"/>
        <v>0</v>
      </c>
      <c r="K81" s="223">
        <f t="shared" si="15"/>
        <v>0</v>
      </c>
      <c r="L81" s="637"/>
      <c r="M81" s="637"/>
      <c r="N81" s="637"/>
      <c r="O81" s="638"/>
      <c r="P81" s="584"/>
      <c r="Q81" s="918" t="s">
        <v>413</v>
      </c>
      <c r="R81" s="815">
        <v>22</v>
      </c>
      <c r="S81" s="815"/>
      <c r="T81" s="815"/>
      <c r="U81" s="815"/>
      <c r="V81" s="919">
        <v>22</v>
      </c>
      <c r="W81" s="115"/>
      <c r="Y81" s="115"/>
      <c r="Z81" s="115"/>
      <c r="AA81" s="610"/>
      <c r="AB81" s="115"/>
    </row>
    <row r="82" spans="1:28" ht="14.25" customHeight="1">
      <c r="A82" s="473" t="s">
        <v>414</v>
      </c>
      <c r="B82" s="230">
        <f t="shared" si="10"/>
        <v>0</v>
      </c>
      <c r="C82" s="357">
        <f t="shared" si="11"/>
        <v>0</v>
      </c>
      <c r="D82" s="466">
        <f t="shared" si="12"/>
        <v>0</v>
      </c>
      <c r="E82" s="467">
        <f t="shared" si="13"/>
        <v>0</v>
      </c>
      <c r="F82" s="325"/>
      <c r="G82" s="325"/>
      <c r="H82" s="325"/>
      <c r="I82" s="906"/>
      <c r="J82" s="622">
        <f t="shared" si="14"/>
        <v>0</v>
      </c>
      <c r="K82" s="223">
        <f t="shared" si="15"/>
        <v>0</v>
      </c>
      <c r="L82" s="637"/>
      <c r="M82" s="637"/>
      <c r="N82" s="637"/>
      <c r="O82" s="638"/>
      <c r="P82" s="584"/>
      <c r="Q82" s="325"/>
      <c r="R82" s="325"/>
      <c r="S82" s="325"/>
      <c r="T82" s="325"/>
      <c r="U82" s="325"/>
      <c r="X82" s="115"/>
      <c r="Y82" s="115"/>
      <c r="Z82" s="115"/>
      <c r="AA82" s="610"/>
      <c r="AB82" s="115"/>
    </row>
    <row r="83" spans="1:28" ht="14.25" customHeight="1">
      <c r="A83" s="473" t="s">
        <v>416</v>
      </c>
      <c r="B83" s="230">
        <f t="shared" si="10"/>
        <v>6</v>
      </c>
      <c r="C83" s="357">
        <f t="shared" si="11"/>
        <v>1.4742014742014742</v>
      </c>
      <c r="D83" s="466">
        <f t="shared" si="12"/>
        <v>6</v>
      </c>
      <c r="E83" s="467">
        <f t="shared" si="13"/>
        <v>1.4778325123152709</v>
      </c>
      <c r="F83" s="815"/>
      <c r="G83" s="815">
        <v>1</v>
      </c>
      <c r="H83" s="815">
        <v>5</v>
      </c>
      <c r="I83" s="905"/>
      <c r="J83" s="622">
        <f t="shared" si="14"/>
        <v>0</v>
      </c>
      <c r="K83" s="223">
        <f t="shared" si="15"/>
        <v>0</v>
      </c>
      <c r="L83" s="637"/>
      <c r="M83" s="637"/>
      <c r="N83" s="637"/>
      <c r="O83" s="638"/>
      <c r="P83" s="584"/>
      <c r="Q83" s="918" t="s">
        <v>417</v>
      </c>
      <c r="R83" s="815"/>
      <c r="S83" s="815">
        <v>1</v>
      </c>
      <c r="T83" s="815">
        <v>5</v>
      </c>
      <c r="U83" s="815"/>
      <c r="V83" s="919">
        <v>6</v>
      </c>
      <c r="W83" s="115"/>
      <c r="X83" s="115"/>
      <c r="Y83" s="115"/>
      <c r="Z83" s="115"/>
      <c r="AA83" s="610"/>
      <c r="AB83" s="115"/>
    </row>
    <row r="84" spans="1:28" ht="14.25" customHeight="1">
      <c r="A84" s="473" t="s">
        <v>418</v>
      </c>
      <c r="B84" s="230">
        <f t="shared" si="10"/>
        <v>7</v>
      </c>
      <c r="C84" s="357">
        <f t="shared" si="11"/>
        <v>1.7199017199017199</v>
      </c>
      <c r="D84" s="466">
        <f t="shared" si="12"/>
        <v>7</v>
      </c>
      <c r="E84" s="467">
        <f t="shared" si="13"/>
        <v>1.7241379310344827</v>
      </c>
      <c r="F84" s="815"/>
      <c r="G84" s="815">
        <v>2</v>
      </c>
      <c r="H84" s="815">
        <v>5</v>
      </c>
      <c r="I84" s="905"/>
      <c r="J84" s="622">
        <f t="shared" si="14"/>
        <v>0</v>
      </c>
      <c r="K84" s="223">
        <f t="shared" si="15"/>
        <v>0</v>
      </c>
      <c r="L84" s="637"/>
      <c r="M84" s="637"/>
      <c r="N84" s="637"/>
      <c r="O84" s="638"/>
      <c r="P84" s="584"/>
      <c r="Q84" s="918" t="s">
        <v>419</v>
      </c>
      <c r="R84" s="815"/>
      <c r="S84" s="815">
        <v>2</v>
      </c>
      <c r="T84" s="815">
        <v>5</v>
      </c>
      <c r="U84" s="815"/>
      <c r="V84" s="919">
        <v>7</v>
      </c>
      <c r="W84" s="115"/>
      <c r="X84" s="115"/>
      <c r="Y84" s="115"/>
      <c r="Z84" s="115"/>
      <c r="AA84" s="610"/>
      <c r="AB84" s="115"/>
    </row>
    <row r="85" spans="1:28" ht="14.25" customHeight="1">
      <c r="A85" s="473" t="s">
        <v>420</v>
      </c>
      <c r="B85" s="230">
        <f t="shared" si="10"/>
        <v>7</v>
      </c>
      <c r="C85" s="357">
        <f t="shared" si="11"/>
        <v>1.7199017199017199</v>
      </c>
      <c r="D85" s="466">
        <f t="shared" si="12"/>
        <v>7</v>
      </c>
      <c r="E85" s="467">
        <f t="shared" si="13"/>
        <v>1.7241379310344827</v>
      </c>
      <c r="F85" s="815"/>
      <c r="G85" s="815">
        <v>6</v>
      </c>
      <c r="H85" s="815">
        <v>1</v>
      </c>
      <c r="I85" s="905"/>
      <c r="J85" s="622">
        <f t="shared" si="14"/>
        <v>0</v>
      </c>
      <c r="K85" s="223">
        <f t="shared" si="15"/>
        <v>0</v>
      </c>
      <c r="L85" s="637"/>
      <c r="M85" s="637"/>
      <c r="N85" s="637"/>
      <c r="O85" s="638"/>
      <c r="P85" s="128"/>
      <c r="Q85" s="918" t="s">
        <v>421</v>
      </c>
      <c r="R85" s="815"/>
      <c r="S85" s="815">
        <v>6</v>
      </c>
      <c r="T85" s="815">
        <v>1</v>
      </c>
      <c r="U85" s="815"/>
      <c r="V85" s="919">
        <v>7</v>
      </c>
      <c r="W85" s="115"/>
      <c r="X85" s="115"/>
      <c r="Y85" s="115"/>
      <c r="Z85" s="115"/>
      <c r="AA85" s="610"/>
      <c r="AB85" s="115"/>
    </row>
    <row r="86" spans="1:28" ht="14.25" customHeight="1">
      <c r="A86" s="473" t="s">
        <v>422</v>
      </c>
      <c r="B86" s="230">
        <f t="shared" si="10"/>
        <v>4</v>
      </c>
      <c r="C86" s="357">
        <f t="shared" si="11"/>
        <v>0.98280098280098283</v>
      </c>
      <c r="D86" s="466">
        <f t="shared" si="12"/>
        <v>4</v>
      </c>
      <c r="E86" s="467">
        <f t="shared" si="13"/>
        <v>0.98522167487684731</v>
      </c>
      <c r="F86" s="815"/>
      <c r="G86" s="815">
        <v>2</v>
      </c>
      <c r="H86" s="815">
        <v>2</v>
      </c>
      <c r="I86" s="905"/>
      <c r="J86" s="622">
        <f t="shared" si="14"/>
        <v>0</v>
      </c>
      <c r="K86" s="223">
        <f t="shared" si="15"/>
        <v>0</v>
      </c>
      <c r="L86" s="637"/>
      <c r="M86" s="637"/>
      <c r="N86" s="637"/>
      <c r="O86" s="638"/>
      <c r="P86" s="584"/>
      <c r="Q86" s="918" t="s">
        <v>423</v>
      </c>
      <c r="R86" s="815"/>
      <c r="S86" s="815">
        <v>2</v>
      </c>
      <c r="T86" s="815">
        <v>2</v>
      </c>
      <c r="U86" s="815"/>
      <c r="V86" s="919">
        <v>4</v>
      </c>
      <c r="W86" s="115"/>
      <c r="X86" s="115"/>
      <c r="Y86" s="115"/>
      <c r="Z86" s="115"/>
      <c r="AA86" s="610"/>
      <c r="AB86" s="115"/>
    </row>
    <row r="87" spans="1:28" ht="14.25" customHeight="1">
      <c r="A87" s="473" t="s">
        <v>424</v>
      </c>
      <c r="B87" s="230">
        <f t="shared" si="10"/>
        <v>2</v>
      </c>
      <c r="C87" s="357">
        <f t="shared" si="11"/>
        <v>0.49140049140049141</v>
      </c>
      <c r="D87" s="466">
        <f t="shared" si="12"/>
        <v>2</v>
      </c>
      <c r="E87" s="467">
        <f t="shared" si="13"/>
        <v>0.49261083743842365</v>
      </c>
      <c r="F87" s="815">
        <v>2</v>
      </c>
      <c r="G87" s="815"/>
      <c r="H87" s="815"/>
      <c r="I87" s="905"/>
      <c r="J87" s="622">
        <f t="shared" si="14"/>
        <v>0</v>
      </c>
      <c r="K87" s="223">
        <f t="shared" si="15"/>
        <v>0</v>
      </c>
      <c r="L87" s="637"/>
      <c r="M87" s="637"/>
      <c r="N87" s="637"/>
      <c r="O87" s="638"/>
      <c r="P87" s="584"/>
      <c r="Q87" s="918" t="s">
        <v>425</v>
      </c>
      <c r="R87" s="815">
        <v>2</v>
      </c>
      <c r="S87" s="815"/>
      <c r="T87" s="815"/>
      <c r="U87" s="815"/>
      <c r="V87" s="919">
        <v>2</v>
      </c>
      <c r="X87" s="115"/>
      <c r="Y87" s="115"/>
      <c r="Z87" s="115"/>
      <c r="AA87" s="610"/>
      <c r="AB87" s="115"/>
    </row>
    <row r="88" spans="1:28" ht="14.25" customHeight="1">
      <c r="A88" s="473" t="s">
        <v>426</v>
      </c>
      <c r="B88" s="230">
        <f t="shared" si="10"/>
        <v>9</v>
      </c>
      <c r="C88" s="357">
        <f t="shared" si="11"/>
        <v>2.2113022113022112</v>
      </c>
      <c r="D88" s="466">
        <f t="shared" si="12"/>
        <v>8</v>
      </c>
      <c r="E88" s="467">
        <f t="shared" si="13"/>
        <v>1.9704433497536946</v>
      </c>
      <c r="F88" s="815"/>
      <c r="G88" s="815"/>
      <c r="H88" s="815">
        <v>8</v>
      </c>
      <c r="I88" s="905"/>
      <c r="J88" s="622">
        <f t="shared" si="14"/>
        <v>1</v>
      </c>
      <c r="K88" s="223">
        <f t="shared" si="15"/>
        <v>100</v>
      </c>
      <c r="L88" s="637"/>
      <c r="M88" s="637"/>
      <c r="N88" s="637">
        <v>1</v>
      </c>
      <c r="O88" s="638"/>
      <c r="P88" s="584"/>
      <c r="Q88" s="918" t="s">
        <v>427</v>
      </c>
      <c r="R88" s="815"/>
      <c r="S88" s="815"/>
      <c r="T88" s="815">
        <v>8</v>
      </c>
      <c r="U88" s="815"/>
      <c r="V88" s="919">
        <v>8</v>
      </c>
      <c r="X88" s="115"/>
      <c r="Y88" s="115"/>
      <c r="Z88" s="115"/>
      <c r="AA88" s="610"/>
      <c r="AB88" s="115"/>
    </row>
    <row r="89" spans="1:28" ht="14.25" customHeight="1">
      <c r="A89" s="473" t="s">
        <v>428</v>
      </c>
      <c r="B89" s="230">
        <f t="shared" si="10"/>
        <v>2</v>
      </c>
      <c r="C89" s="357">
        <f t="shared" si="11"/>
        <v>0.49140049140049141</v>
      </c>
      <c r="D89" s="466">
        <f t="shared" si="12"/>
        <v>2</v>
      </c>
      <c r="E89" s="467">
        <f t="shared" si="13"/>
        <v>0.49261083743842365</v>
      </c>
      <c r="F89" s="815"/>
      <c r="G89" s="815">
        <v>1</v>
      </c>
      <c r="H89" s="815">
        <v>1</v>
      </c>
      <c r="I89" s="905"/>
      <c r="J89" s="622">
        <f t="shared" si="14"/>
        <v>0</v>
      </c>
      <c r="K89" s="223">
        <f t="shared" si="15"/>
        <v>0</v>
      </c>
      <c r="L89" s="637"/>
      <c r="M89" s="637"/>
      <c r="N89" s="637"/>
      <c r="O89" s="638"/>
      <c r="P89" s="584"/>
      <c r="Q89" s="918" t="s">
        <v>429</v>
      </c>
      <c r="R89" s="815"/>
      <c r="S89" s="815">
        <v>1</v>
      </c>
      <c r="T89" s="815">
        <v>1</v>
      </c>
      <c r="U89" s="815"/>
      <c r="V89" s="919">
        <v>2</v>
      </c>
      <c r="X89" s="115"/>
      <c r="Y89" s="115"/>
      <c r="Z89" s="115"/>
      <c r="AA89" s="610"/>
      <c r="AB89" s="115"/>
    </row>
    <row r="90" spans="1:28" ht="14.25" customHeight="1">
      <c r="A90" s="473" t="s">
        <v>430</v>
      </c>
      <c r="B90" s="230">
        <f t="shared" si="10"/>
        <v>2</v>
      </c>
      <c r="C90" s="357">
        <f t="shared" si="11"/>
        <v>0.49140049140049141</v>
      </c>
      <c r="D90" s="466">
        <f t="shared" si="12"/>
        <v>2</v>
      </c>
      <c r="E90" s="467">
        <f t="shared" si="13"/>
        <v>0.49261083743842365</v>
      </c>
      <c r="F90" s="815"/>
      <c r="G90" s="815">
        <v>1</v>
      </c>
      <c r="H90" s="815">
        <v>1</v>
      </c>
      <c r="I90" s="905"/>
      <c r="J90" s="622">
        <f t="shared" si="14"/>
        <v>0</v>
      </c>
      <c r="K90" s="223">
        <f t="shared" si="15"/>
        <v>0</v>
      </c>
      <c r="L90" s="637"/>
      <c r="M90" s="637"/>
      <c r="N90" s="637"/>
      <c r="O90" s="638"/>
      <c r="P90" s="584"/>
      <c r="Q90" s="918" t="s">
        <v>431</v>
      </c>
      <c r="R90" s="815"/>
      <c r="S90" s="815">
        <v>1</v>
      </c>
      <c r="T90" s="815">
        <v>1</v>
      </c>
      <c r="U90" s="815"/>
      <c r="V90" s="919">
        <v>2</v>
      </c>
      <c r="X90" s="115"/>
      <c r="Y90" s="115"/>
      <c r="Z90" s="115"/>
      <c r="AA90" s="610"/>
      <c r="AB90" s="115"/>
    </row>
    <row r="91" spans="1:28" ht="14.25" customHeight="1">
      <c r="A91" s="473" t="s">
        <v>432</v>
      </c>
      <c r="B91" s="230">
        <f t="shared" si="10"/>
        <v>4</v>
      </c>
      <c r="C91" s="357">
        <f t="shared" si="11"/>
        <v>0.98280098280098283</v>
      </c>
      <c r="D91" s="466">
        <f t="shared" si="12"/>
        <v>4</v>
      </c>
      <c r="E91" s="467">
        <f t="shared" si="13"/>
        <v>0.98522167487684731</v>
      </c>
      <c r="F91" s="815"/>
      <c r="G91" s="815">
        <v>3</v>
      </c>
      <c r="H91" s="815">
        <v>1</v>
      </c>
      <c r="I91" s="905"/>
      <c r="J91" s="622">
        <f t="shared" si="14"/>
        <v>0</v>
      </c>
      <c r="K91" s="223">
        <f t="shared" si="15"/>
        <v>0</v>
      </c>
      <c r="L91" s="637"/>
      <c r="M91" s="637"/>
      <c r="N91" s="637"/>
      <c r="O91" s="638"/>
      <c r="P91" s="128"/>
      <c r="Q91" s="918" t="s">
        <v>433</v>
      </c>
      <c r="R91" s="815"/>
      <c r="S91" s="815">
        <v>3</v>
      </c>
      <c r="T91" s="815">
        <v>1</v>
      </c>
      <c r="U91" s="815"/>
      <c r="V91" s="919">
        <v>4</v>
      </c>
      <c r="W91" s="115"/>
      <c r="X91" s="115"/>
      <c r="Y91" s="115"/>
      <c r="Z91" s="115"/>
      <c r="AA91" s="610"/>
      <c r="AB91" s="115"/>
    </row>
    <row r="92" spans="1:28" ht="14.25" customHeight="1">
      <c r="A92" s="473" t="s">
        <v>434</v>
      </c>
      <c r="B92" s="230">
        <f t="shared" si="10"/>
        <v>5</v>
      </c>
      <c r="C92" s="357">
        <f t="shared" si="11"/>
        <v>1.2285012285012284</v>
      </c>
      <c r="D92" s="466">
        <f t="shared" si="12"/>
        <v>5</v>
      </c>
      <c r="E92" s="467">
        <f t="shared" si="13"/>
        <v>1.2315270935960592</v>
      </c>
      <c r="F92" s="815"/>
      <c r="G92" s="815">
        <v>1</v>
      </c>
      <c r="H92" s="815">
        <v>4</v>
      </c>
      <c r="I92" s="905"/>
      <c r="J92" s="622">
        <f t="shared" si="14"/>
        <v>0</v>
      </c>
      <c r="K92" s="223">
        <f t="shared" si="15"/>
        <v>0</v>
      </c>
      <c r="L92" s="637"/>
      <c r="M92" s="637"/>
      <c r="N92" s="637"/>
      <c r="O92" s="638"/>
      <c r="P92" s="128"/>
      <c r="Q92" s="918" t="s">
        <v>435</v>
      </c>
      <c r="R92" s="815"/>
      <c r="S92" s="815">
        <v>1</v>
      </c>
      <c r="T92" s="815">
        <v>4</v>
      </c>
      <c r="U92" s="815"/>
      <c r="V92" s="919">
        <v>5</v>
      </c>
      <c r="AA92" s="610"/>
      <c r="AB92" s="115"/>
    </row>
    <row r="93" spans="1:28" ht="14.25" customHeight="1">
      <c r="A93" s="473" t="s">
        <v>436</v>
      </c>
      <c r="B93" s="230">
        <f t="shared" si="10"/>
        <v>2</v>
      </c>
      <c r="C93" s="357">
        <f t="shared" si="11"/>
        <v>0.49140049140049141</v>
      </c>
      <c r="D93" s="466">
        <f t="shared" si="12"/>
        <v>2</v>
      </c>
      <c r="E93" s="467">
        <f t="shared" si="13"/>
        <v>0.49261083743842365</v>
      </c>
      <c r="F93" s="815"/>
      <c r="G93" s="815">
        <v>2</v>
      </c>
      <c r="H93" s="815"/>
      <c r="I93" s="905"/>
      <c r="J93" s="622">
        <f t="shared" si="14"/>
        <v>0</v>
      </c>
      <c r="K93" s="223">
        <f t="shared" si="15"/>
        <v>0</v>
      </c>
      <c r="L93" s="637"/>
      <c r="M93" s="637"/>
      <c r="N93" s="637"/>
      <c r="O93" s="638"/>
      <c r="P93" s="584"/>
      <c r="Q93" s="918" t="s">
        <v>437</v>
      </c>
      <c r="R93" s="815"/>
      <c r="S93" s="815">
        <v>2</v>
      </c>
      <c r="T93" s="815"/>
      <c r="U93" s="815"/>
      <c r="V93" s="919">
        <v>2</v>
      </c>
      <c r="W93" s="115"/>
      <c r="X93" s="115"/>
      <c r="Y93" s="115"/>
      <c r="Z93" s="115"/>
      <c r="AA93" s="610"/>
      <c r="AB93" s="115"/>
    </row>
    <row r="94" spans="1:28" ht="14.25" customHeight="1">
      <c r="A94" s="473" t="s">
        <v>438</v>
      </c>
      <c r="B94" s="230">
        <f t="shared" si="10"/>
        <v>8</v>
      </c>
      <c r="C94" s="357">
        <f t="shared" si="11"/>
        <v>1.9656019656019657</v>
      </c>
      <c r="D94" s="466">
        <f t="shared" si="12"/>
        <v>8</v>
      </c>
      <c r="E94" s="467">
        <f t="shared" si="13"/>
        <v>1.9704433497536946</v>
      </c>
      <c r="F94" s="815"/>
      <c r="G94" s="815">
        <v>3</v>
      </c>
      <c r="H94" s="815">
        <v>5</v>
      </c>
      <c r="I94" s="905"/>
      <c r="J94" s="622">
        <f t="shared" si="14"/>
        <v>0</v>
      </c>
      <c r="K94" s="223">
        <f t="shared" si="15"/>
        <v>0</v>
      </c>
      <c r="L94" s="637"/>
      <c r="M94" s="637"/>
      <c r="N94" s="637"/>
      <c r="O94" s="638"/>
      <c r="P94" s="128"/>
      <c r="Q94" s="918" t="s">
        <v>439</v>
      </c>
      <c r="R94" s="815"/>
      <c r="S94" s="815">
        <v>3</v>
      </c>
      <c r="T94" s="815">
        <v>5</v>
      </c>
      <c r="U94" s="815"/>
      <c r="V94" s="919">
        <v>8</v>
      </c>
      <c r="W94" s="115"/>
      <c r="X94" s="115"/>
      <c r="Y94" s="115"/>
      <c r="Z94" s="115"/>
      <c r="AA94" s="610"/>
      <c r="AB94" s="115"/>
    </row>
    <row r="95" spans="1:28" ht="14.25" customHeight="1">
      <c r="A95" s="473" t="s">
        <v>508</v>
      </c>
      <c r="B95" s="230">
        <f t="shared" si="10"/>
        <v>0</v>
      </c>
      <c r="C95" s="357">
        <f t="shared" si="11"/>
        <v>0</v>
      </c>
      <c r="D95" s="466">
        <f t="shared" si="12"/>
        <v>0</v>
      </c>
      <c r="E95" s="467">
        <f t="shared" si="13"/>
        <v>0</v>
      </c>
      <c r="F95" s="325"/>
      <c r="G95" s="325"/>
      <c r="H95" s="325"/>
      <c r="I95" s="906"/>
      <c r="J95" s="622">
        <f t="shared" si="14"/>
        <v>0</v>
      </c>
      <c r="K95" s="223">
        <f t="shared" si="15"/>
        <v>0</v>
      </c>
      <c r="L95" s="641"/>
      <c r="M95" s="641"/>
      <c r="N95" s="641"/>
      <c r="O95" s="642"/>
      <c r="P95" s="128"/>
      <c r="Q95" s="325"/>
      <c r="R95" s="325"/>
      <c r="S95" s="325"/>
      <c r="T95" s="325"/>
      <c r="U95" s="325"/>
    </row>
    <row r="96" spans="1:28" ht="14.25" customHeight="1">
      <c r="A96" s="276" t="s">
        <v>442</v>
      </c>
      <c r="B96" s="230">
        <f t="shared" si="10"/>
        <v>0</v>
      </c>
      <c r="C96" s="357">
        <f t="shared" si="11"/>
        <v>0</v>
      </c>
      <c r="D96" s="466">
        <f t="shared" si="12"/>
        <v>0</v>
      </c>
      <c r="E96" s="467">
        <f t="shared" si="13"/>
        <v>0</v>
      </c>
      <c r="F96" s="325"/>
      <c r="G96" s="325"/>
      <c r="H96" s="325"/>
      <c r="I96" s="906"/>
      <c r="J96" s="622">
        <f t="shared" si="14"/>
        <v>0</v>
      </c>
      <c r="K96" s="223">
        <f t="shared" si="15"/>
        <v>0</v>
      </c>
      <c r="L96" s="641"/>
      <c r="M96" s="641"/>
      <c r="N96" s="641"/>
      <c r="O96" s="642"/>
      <c r="P96" s="584"/>
      <c r="Q96" s="325"/>
      <c r="R96" s="325"/>
      <c r="S96" s="325"/>
      <c r="T96" s="325"/>
      <c r="U96" s="325"/>
    </row>
    <row r="97" spans="1:28" ht="12.75" customHeight="1" thickBot="1">
      <c r="A97" s="474" t="s">
        <v>30</v>
      </c>
      <c r="B97" s="233">
        <f t="shared" si="10"/>
        <v>12</v>
      </c>
      <c r="C97" s="365">
        <f t="shared" si="11"/>
        <v>2.9484029484029484</v>
      </c>
      <c r="D97" s="475">
        <f t="shared" si="12"/>
        <v>12</v>
      </c>
      <c r="E97" s="510">
        <f t="shared" si="13"/>
        <v>2.9556650246305418</v>
      </c>
      <c r="F97" s="903"/>
      <c r="G97" s="903">
        <v>1</v>
      </c>
      <c r="H97" s="903">
        <v>1</v>
      </c>
      <c r="I97" s="907">
        <v>10</v>
      </c>
      <c r="J97" s="634">
        <f t="shared" si="14"/>
        <v>0</v>
      </c>
      <c r="K97" s="225">
        <f t="shared" si="15"/>
        <v>0</v>
      </c>
      <c r="L97" s="639"/>
      <c r="M97" s="639"/>
      <c r="N97" s="639"/>
      <c r="O97" s="640"/>
      <c r="P97" s="237"/>
      <c r="Q97" s="918" t="s">
        <v>443</v>
      </c>
      <c r="R97" s="815"/>
      <c r="S97" s="815">
        <v>1</v>
      </c>
      <c r="T97" s="815">
        <v>1</v>
      </c>
      <c r="U97" s="815">
        <v>10</v>
      </c>
      <c r="V97" s="919">
        <v>12</v>
      </c>
      <c r="W97" s="115"/>
      <c r="X97" s="115"/>
      <c r="Y97" s="115"/>
      <c r="Z97" s="115"/>
      <c r="AA97" s="610"/>
      <c r="AB97" s="115"/>
    </row>
    <row r="98" spans="1:28" ht="12.75" customHeight="1">
      <c r="A98" s="174" t="s">
        <v>444</v>
      </c>
      <c r="L98" s="237"/>
      <c r="M98" s="237"/>
      <c r="N98" s="237"/>
      <c r="P98" s="237"/>
    </row>
    <row r="99" spans="1:28" ht="12.75" customHeight="1">
      <c r="A99" s="234"/>
      <c r="B99" s="235"/>
      <c r="D99" s="235"/>
      <c r="E99" s="235"/>
      <c r="F99" s="235"/>
      <c r="G99" s="236"/>
      <c r="I99" s="237"/>
      <c r="J99" s="237"/>
      <c r="K99" s="237"/>
      <c r="L99" s="237"/>
      <c r="M99" s="237"/>
      <c r="N99" s="237"/>
      <c r="O99" s="237"/>
      <c r="P99" s="237"/>
    </row>
    <row r="100" spans="1:28" ht="12.75" customHeight="1">
      <c r="A100" s="127" t="s">
        <v>187</v>
      </c>
      <c r="B100" s="238"/>
      <c r="C100" s="149"/>
      <c r="D100" s="238"/>
      <c r="E100" s="238"/>
      <c r="F100" s="238"/>
      <c r="G100" s="239"/>
      <c r="H100" s="149"/>
      <c r="I100" s="240"/>
      <c r="J100" s="240"/>
      <c r="K100" s="240"/>
      <c r="L100" s="240"/>
      <c r="M100" s="240"/>
      <c r="N100" s="240"/>
      <c r="O100" s="240"/>
      <c r="P100" s="240"/>
    </row>
    <row r="101" spans="1:28" s="6" customFormat="1" ht="13.5" customHeight="1">
      <c r="A101" s="128"/>
      <c r="B101" s="241"/>
      <c r="C101" s="148"/>
      <c r="D101" s="241"/>
      <c r="E101" s="241"/>
      <c r="F101" s="241"/>
      <c r="G101" s="242"/>
      <c r="H101" s="148"/>
      <c r="I101" s="243"/>
      <c r="J101" s="243"/>
      <c r="K101" s="243"/>
      <c r="L101" s="243"/>
      <c r="M101" s="243"/>
      <c r="N101" s="243"/>
      <c r="O101" s="243"/>
      <c r="P101" s="243"/>
      <c r="Q101" s="174"/>
      <c r="R101" s="174"/>
      <c r="S101" s="174"/>
      <c r="T101" s="174"/>
      <c r="U101" s="174"/>
      <c r="V101" s="174"/>
    </row>
    <row r="102" spans="1:28" ht="15.75" customHeight="1">
      <c r="G102" s="244"/>
    </row>
    <row r="103" spans="1:28" ht="15.75" customHeight="1">
      <c r="G103" s="244"/>
    </row>
    <row r="104" spans="1:28" ht="15.75" customHeight="1">
      <c r="G104" s="244"/>
    </row>
    <row r="105" spans="1:28" ht="15.75" customHeight="1">
      <c r="G105" s="244"/>
    </row>
    <row r="106" spans="1:28" ht="15.75" customHeight="1">
      <c r="G106" s="244"/>
    </row>
    <row r="107" spans="1:28" ht="15.75" customHeight="1">
      <c r="G107" s="244"/>
    </row>
    <row r="108" spans="1:28" ht="15.75" customHeight="1">
      <c r="G108" s="244"/>
    </row>
    <row r="109" spans="1:28">
      <c r="G109" s="244"/>
    </row>
    <row r="110" spans="1:28">
      <c r="G110" s="244"/>
    </row>
    <row r="111" spans="1:28">
      <c r="G111" s="244"/>
    </row>
    <row r="112" spans="1:28">
      <c r="G112" s="244"/>
    </row>
    <row r="113" spans="7:7">
      <c r="G113" s="244"/>
    </row>
    <row r="114" spans="7:7">
      <c r="G114" s="244"/>
    </row>
    <row r="115" spans="7:7">
      <c r="G115" s="244"/>
    </row>
    <row r="116" spans="7:7">
      <c r="G116" s="244"/>
    </row>
    <row r="117" spans="7:7">
      <c r="G117" s="244"/>
    </row>
    <row r="118" spans="7:7">
      <c r="G118" s="244"/>
    </row>
    <row r="119" spans="7:7">
      <c r="G119" s="244"/>
    </row>
    <row r="120" spans="7:7">
      <c r="G120" s="244"/>
    </row>
    <row r="121" spans="7:7">
      <c r="G121" s="244"/>
    </row>
    <row r="122" spans="7:7">
      <c r="G122" s="244"/>
    </row>
    <row r="123" spans="7:7">
      <c r="G123" s="244"/>
    </row>
    <row r="124" spans="7:7">
      <c r="G124" s="244"/>
    </row>
    <row r="125" spans="7:7">
      <c r="G125" s="244"/>
    </row>
    <row r="126" spans="7:7">
      <c r="G126" s="244"/>
    </row>
    <row r="127" spans="7:7">
      <c r="G127" s="244"/>
    </row>
    <row r="128" spans="7:7">
      <c r="G128" s="244"/>
    </row>
    <row r="129" spans="7:7">
      <c r="G129" s="244"/>
    </row>
    <row r="130" spans="7:7">
      <c r="G130" s="244"/>
    </row>
    <row r="131" spans="7:7">
      <c r="G131" s="244"/>
    </row>
    <row r="132" spans="7:7">
      <c r="G132" s="244"/>
    </row>
    <row r="133" spans="7:7">
      <c r="G133" s="244"/>
    </row>
    <row r="134" spans="7:7">
      <c r="G134" s="244"/>
    </row>
    <row r="135" spans="7:7">
      <c r="G135" s="244"/>
    </row>
    <row r="136" spans="7:7">
      <c r="G136" s="244"/>
    </row>
    <row r="137" spans="7:7">
      <c r="G137" s="244"/>
    </row>
    <row r="138" spans="7:7">
      <c r="G138" s="244"/>
    </row>
    <row r="139" spans="7:7">
      <c r="G139" s="244"/>
    </row>
    <row r="140" spans="7:7">
      <c r="G140" s="244"/>
    </row>
    <row r="141" spans="7:7">
      <c r="G141" s="244"/>
    </row>
    <row r="142" spans="7:7">
      <c r="G142" s="244"/>
    </row>
    <row r="143" spans="7:7">
      <c r="G143" s="244"/>
    </row>
    <row r="144" spans="7:7">
      <c r="G144" s="244"/>
    </row>
    <row r="145" spans="7:7">
      <c r="G145" s="244"/>
    </row>
    <row r="146" spans="7:7">
      <c r="G146" s="244"/>
    </row>
    <row r="147" spans="7:7">
      <c r="G147" s="244"/>
    </row>
    <row r="148" spans="7:7">
      <c r="G148" s="244"/>
    </row>
    <row r="149" spans="7:7">
      <c r="G149" s="244"/>
    </row>
    <row r="150" spans="7:7">
      <c r="G150" s="244"/>
    </row>
    <row r="151" spans="7:7">
      <c r="G151" s="244"/>
    </row>
    <row r="152" spans="7:7">
      <c r="G152" s="244"/>
    </row>
    <row r="153" spans="7:7">
      <c r="G153" s="244"/>
    </row>
    <row r="154" spans="7:7">
      <c r="G154" s="244"/>
    </row>
  </sheetData>
  <phoneticPr fontId="4" type="noConversion"/>
  <printOptions horizontalCentered="1"/>
  <pageMargins left="0.6" right="0.33" top="0.42" bottom="0.71" header="0.2" footer="0.37"/>
  <pageSetup orientation="portrait" r:id="rId1"/>
  <headerFooter alignWithMargins="0">
    <oddHeader>&amp;C&amp;"MS Sans Serif,Bold"DEPARTAMENTO DE CORRECCION Y REHABILITACION&amp;RTabla 11</oddHeader>
    <oddFooter>&amp;L&amp;"-,Regular"&amp;8FUENTE: NEGOCIADO DE INSTITUCIONES CORRECCIONALES&amp;R&amp;"-,Regular"&amp;8OFICINA DE DESARROLLO PROGRAMATICO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5"/>
  <sheetViews>
    <sheetView workbookViewId="0">
      <selection activeCell="Q10" sqref="Q10"/>
    </sheetView>
  </sheetViews>
  <sheetFormatPr defaultColWidth="10.5703125" defaultRowHeight="12.75"/>
  <cols>
    <col min="1" max="1" width="17.85546875" style="148" customWidth="1"/>
    <col min="2" max="2" width="6.85546875" style="148" customWidth="1"/>
    <col min="3" max="3" width="6.28515625" style="148" customWidth="1"/>
    <col min="4" max="4" width="6.85546875" style="174" customWidth="1"/>
    <col min="5" max="5" width="5.85546875" style="174" customWidth="1"/>
    <col min="6" max="7" width="6.85546875" style="174" customWidth="1"/>
    <col min="8" max="8" width="7.140625" style="174" customWidth="1"/>
    <col min="9" max="9" width="6.140625" style="174" customWidth="1"/>
    <col min="10" max="11" width="7.42578125" style="174" customWidth="1"/>
    <col min="12" max="12" width="7.28515625" style="174" customWidth="1"/>
    <col min="13" max="13" width="6.28515625" style="174" customWidth="1"/>
    <col min="14" max="19" width="4.85546875" customWidth="1"/>
  </cols>
  <sheetData>
    <row r="1" spans="1:24" ht="15" customHeight="1">
      <c r="A1" s="150" t="s">
        <v>0</v>
      </c>
      <c r="B1" s="245"/>
      <c r="C1" s="245"/>
      <c r="D1" s="805"/>
      <c r="E1" s="805"/>
      <c r="F1" s="744"/>
      <c r="G1" s="744"/>
      <c r="H1" s="744"/>
      <c r="I1" s="744"/>
      <c r="J1" s="744"/>
      <c r="K1" s="744"/>
      <c r="L1" s="744"/>
      <c r="M1" s="744"/>
    </row>
    <row r="2" spans="1:24" s="12" customFormat="1" ht="15" customHeight="1">
      <c r="A2" s="286" t="s">
        <v>509</v>
      </c>
      <c r="B2" s="246"/>
      <c r="C2" s="246"/>
      <c r="D2" s="752"/>
      <c r="E2" s="752"/>
      <c r="F2" s="304"/>
      <c r="G2" s="304"/>
      <c r="H2" s="304"/>
      <c r="I2" s="304"/>
      <c r="J2" s="304"/>
      <c r="K2" s="744"/>
      <c r="L2" s="744"/>
      <c r="M2" s="744"/>
      <c r="R2" s="13"/>
    </row>
    <row r="3" spans="1:24" ht="15">
      <c r="A3" s="157" t="s">
        <v>2</v>
      </c>
      <c r="B3" s="609"/>
      <c r="C3" s="609"/>
      <c r="D3" s="752"/>
      <c r="E3" s="752"/>
      <c r="F3" s="1095"/>
      <c r="G3" s="304"/>
      <c r="H3" s="304"/>
      <c r="I3" s="304"/>
      <c r="J3" s="304"/>
      <c r="K3" s="744"/>
      <c r="L3" s="744"/>
      <c r="M3" s="744"/>
      <c r="R3" t="s">
        <v>510</v>
      </c>
      <c r="T3" s="14">
        <f>SUM(D8)</f>
        <v>165</v>
      </c>
    </row>
    <row r="4" spans="1:24">
      <c r="A4" s="228"/>
      <c r="B4" s="228"/>
      <c r="C4" s="228"/>
      <c r="D4" s="762"/>
      <c r="E4" s="762"/>
      <c r="F4" s="301"/>
      <c r="G4" s="736"/>
      <c r="H4" s="736"/>
      <c r="I4" s="736"/>
      <c r="J4" s="736"/>
      <c r="K4" s="806"/>
      <c r="L4" s="234"/>
      <c r="M4" s="234"/>
      <c r="T4" s="15"/>
      <c r="V4" t="s">
        <v>511</v>
      </c>
      <c r="W4" t="s">
        <v>512</v>
      </c>
    </row>
    <row r="5" spans="1:24" ht="13.5" thickBot="1">
      <c r="A5" s="249"/>
      <c r="B5" s="1090">
        <f>SUM(B11:B12)</f>
        <v>249</v>
      </c>
      <c r="C5" s="127"/>
      <c r="D5" s="807"/>
      <c r="E5" s="807"/>
      <c r="F5" s="301"/>
      <c r="G5" s="736"/>
      <c r="H5" s="736"/>
      <c r="I5" s="736"/>
      <c r="J5" s="736"/>
      <c r="K5" s="806"/>
      <c r="L5" s="234"/>
      <c r="M5" s="234"/>
      <c r="P5" s="16"/>
      <c r="Q5" s="16"/>
      <c r="R5" t="s">
        <v>513</v>
      </c>
      <c r="T5" s="8">
        <f>SUM(H8)</f>
        <v>216</v>
      </c>
      <c r="U5" s="17" t="s">
        <v>514</v>
      </c>
      <c r="V5" s="18">
        <f>SUM(D11)</f>
        <v>21</v>
      </c>
      <c r="W5" s="18">
        <f>SUM(H11)</f>
        <v>23</v>
      </c>
    </row>
    <row r="6" spans="1:24" ht="36.75" customHeight="1" thickBot="1">
      <c r="A6" s="250"/>
      <c r="B6" s="251"/>
      <c r="C6" s="252"/>
      <c r="D6" s="808"/>
      <c r="E6" s="809"/>
      <c r="F6" s="425" t="s">
        <v>510</v>
      </c>
      <c r="G6" s="810"/>
      <c r="H6" s="811"/>
      <c r="I6" s="812"/>
      <c r="J6" s="425" t="s">
        <v>513</v>
      </c>
      <c r="K6" s="810"/>
      <c r="L6" s="813" t="s">
        <v>30</v>
      </c>
      <c r="M6" s="814"/>
      <c r="N6" s="795"/>
      <c r="O6" s="19"/>
      <c r="U6" s="19" t="s">
        <v>515</v>
      </c>
      <c r="V6" s="18">
        <f>SUM(D12)</f>
        <v>84</v>
      </c>
      <c r="W6" s="18">
        <f>SUM(H12)</f>
        <v>105</v>
      </c>
    </row>
    <row r="7" spans="1:24" ht="36.75" customHeight="1" thickTop="1" thickBot="1">
      <c r="A7" s="253" t="s">
        <v>516</v>
      </c>
      <c r="B7" s="254" t="s">
        <v>3</v>
      </c>
      <c r="C7" s="255" t="s">
        <v>5</v>
      </c>
      <c r="D7" s="256" t="s">
        <v>517</v>
      </c>
      <c r="E7" s="255" t="s">
        <v>5</v>
      </c>
      <c r="F7" s="257" t="s">
        <v>518</v>
      </c>
      <c r="G7" s="258" t="s">
        <v>495</v>
      </c>
      <c r="H7" s="259" t="s">
        <v>519</v>
      </c>
      <c r="I7" s="255" t="s">
        <v>5</v>
      </c>
      <c r="J7" s="926" t="s">
        <v>518</v>
      </c>
      <c r="K7" s="927" t="s">
        <v>495</v>
      </c>
      <c r="L7" s="800"/>
      <c r="M7" s="796" t="s">
        <v>5</v>
      </c>
      <c r="O7" s="794">
        <v>0</v>
      </c>
      <c r="P7" s="794">
        <v>1</v>
      </c>
      <c r="Q7" s="794">
        <v>2</v>
      </c>
      <c r="R7" s="794">
        <v>3</v>
      </c>
      <c r="S7" s="6" t="s">
        <v>185</v>
      </c>
      <c r="T7" s="794" t="s">
        <v>520</v>
      </c>
      <c r="U7" s="17" t="s">
        <v>521</v>
      </c>
      <c r="V7" s="18">
        <f t="shared" ref="V7:V14" si="0">SUM(D13)</f>
        <v>33</v>
      </c>
      <c r="W7" s="18">
        <f t="shared" ref="W7:W14" si="1">SUM(H13)</f>
        <v>39</v>
      </c>
    </row>
    <row r="8" spans="1:24" ht="14.25" thickTop="1" thickBot="1">
      <c r="A8" s="260"/>
      <c r="B8" s="261">
        <f>SUM(B9:B21)</f>
        <v>407</v>
      </c>
      <c r="C8" s="262">
        <f t="shared" ref="C8:K8" si="2">SUM(C9:C21)</f>
        <v>100</v>
      </c>
      <c r="D8" s="263">
        <f t="shared" si="2"/>
        <v>165</v>
      </c>
      <c r="E8" s="262">
        <f t="shared" si="2"/>
        <v>99.999999999999986</v>
      </c>
      <c r="F8" s="264">
        <f t="shared" si="2"/>
        <v>165</v>
      </c>
      <c r="G8" s="264">
        <f t="shared" si="2"/>
        <v>0</v>
      </c>
      <c r="H8" s="265">
        <f t="shared" si="2"/>
        <v>216</v>
      </c>
      <c r="I8" s="262">
        <f t="shared" si="2"/>
        <v>99.999999999999986</v>
      </c>
      <c r="J8" s="264">
        <f t="shared" si="2"/>
        <v>216</v>
      </c>
      <c r="K8" s="264">
        <f t="shared" si="2"/>
        <v>0</v>
      </c>
      <c r="L8" s="801">
        <f t="shared" ref="L8:M8" si="3">SUM(L9:L21)</f>
        <v>26</v>
      </c>
      <c r="M8" s="797">
        <f t="shared" si="3"/>
        <v>100</v>
      </c>
      <c r="U8" s="20" t="s">
        <v>522</v>
      </c>
      <c r="V8" s="18">
        <f t="shared" si="0"/>
        <v>17</v>
      </c>
      <c r="W8" s="18">
        <f t="shared" si="1"/>
        <v>28</v>
      </c>
    </row>
    <row r="9" spans="1:24" ht="13.5" thickTop="1">
      <c r="A9" s="266" t="s">
        <v>523</v>
      </c>
      <c r="B9" s="267">
        <f>SUM(F9,G9,J9,K9,L9)</f>
        <v>0</v>
      </c>
      <c r="C9" s="268">
        <f t="shared" ref="C9:C21" si="4">B9/B$8*100</f>
        <v>0</v>
      </c>
      <c r="D9" s="269">
        <f t="shared" ref="D9:D20" si="5">SUM(F9,G9)</f>
        <v>0</v>
      </c>
      <c r="E9" s="268">
        <f t="shared" ref="E9:E21" si="6">D9/D$8*100</f>
        <v>0</v>
      </c>
      <c r="F9" s="270"/>
      <c r="G9" s="270"/>
      <c r="H9" s="271">
        <f t="shared" ref="H9:H20" si="7">SUM(J9,K9)</f>
        <v>0</v>
      </c>
      <c r="I9" s="272">
        <f t="shared" ref="I9:I21" si="8">H9/H$8*100</f>
        <v>0</v>
      </c>
      <c r="J9" s="273"/>
      <c r="K9" s="270"/>
      <c r="L9" s="802"/>
      <c r="M9" s="798">
        <f t="shared" ref="M9:M21" si="9">L9/L$8*100</f>
        <v>0</v>
      </c>
      <c r="U9" s="21" t="s">
        <v>524</v>
      </c>
      <c r="V9" s="18">
        <f t="shared" si="0"/>
        <v>5</v>
      </c>
      <c r="W9" s="18">
        <f t="shared" si="1"/>
        <v>11</v>
      </c>
    </row>
    <row r="10" spans="1:24" ht="13.5" customHeight="1">
      <c r="A10" s="266" t="s">
        <v>525</v>
      </c>
      <c r="B10" s="267">
        <f t="shared" ref="B10:B21" si="10">SUM(F10,G10,J10,K10,L10)</f>
        <v>0</v>
      </c>
      <c r="C10" s="268">
        <f t="shared" si="4"/>
        <v>0</v>
      </c>
      <c r="D10" s="269">
        <f t="shared" si="5"/>
        <v>0</v>
      </c>
      <c r="E10" s="268">
        <f t="shared" si="6"/>
        <v>0</v>
      </c>
      <c r="F10" s="270"/>
      <c r="G10" s="270"/>
      <c r="H10" s="271">
        <f t="shared" si="7"/>
        <v>0</v>
      </c>
      <c r="I10" s="272">
        <f t="shared" si="8"/>
        <v>0</v>
      </c>
      <c r="J10" s="274"/>
      <c r="K10" s="270"/>
      <c r="L10" s="802"/>
      <c r="M10" s="798">
        <f t="shared" si="9"/>
        <v>0</v>
      </c>
      <c r="U10" s="21" t="s">
        <v>526</v>
      </c>
      <c r="V10" s="18">
        <f t="shared" si="0"/>
        <v>1</v>
      </c>
      <c r="W10" s="18">
        <f t="shared" si="1"/>
        <v>6</v>
      </c>
    </row>
    <row r="11" spans="1:24">
      <c r="A11" s="266" t="s">
        <v>514</v>
      </c>
      <c r="B11" s="267">
        <f t="shared" si="10"/>
        <v>45</v>
      </c>
      <c r="C11" s="268">
        <f t="shared" si="4"/>
        <v>11.056511056511056</v>
      </c>
      <c r="D11" s="269">
        <f t="shared" si="5"/>
        <v>21</v>
      </c>
      <c r="E11" s="268">
        <f t="shared" si="6"/>
        <v>12.727272727272727</v>
      </c>
      <c r="F11" s="816">
        <f>O11</f>
        <v>21</v>
      </c>
      <c r="G11" s="274"/>
      <c r="H11" s="271">
        <f t="shared" si="7"/>
        <v>23</v>
      </c>
      <c r="I11" s="272">
        <f t="shared" si="8"/>
        <v>10.648148148148149</v>
      </c>
      <c r="J11" s="815">
        <v>23</v>
      </c>
      <c r="K11" s="274"/>
      <c r="L11" s="803">
        <v>1</v>
      </c>
      <c r="M11" s="798">
        <f t="shared" si="9"/>
        <v>3.8461538461538463</v>
      </c>
      <c r="N11" s="602">
        <v>3</v>
      </c>
      <c r="O11" s="115">
        <v>21</v>
      </c>
      <c r="P11" s="115">
        <v>11</v>
      </c>
      <c r="Q11" s="115">
        <v>8</v>
      </c>
      <c r="R11" s="115">
        <v>2</v>
      </c>
      <c r="S11" s="115">
        <v>3</v>
      </c>
      <c r="T11" s="115">
        <v>45</v>
      </c>
      <c r="U11" s="21" t="s">
        <v>527</v>
      </c>
      <c r="V11" s="18">
        <f t="shared" si="0"/>
        <v>1</v>
      </c>
      <c r="W11" s="18">
        <f t="shared" si="1"/>
        <v>2</v>
      </c>
    </row>
    <row r="12" spans="1:24">
      <c r="A12" s="266" t="s">
        <v>515</v>
      </c>
      <c r="B12" s="267">
        <f t="shared" si="10"/>
        <v>204</v>
      </c>
      <c r="C12" s="268">
        <f t="shared" si="4"/>
        <v>50.122850122850124</v>
      </c>
      <c r="D12" s="269">
        <f t="shared" si="5"/>
        <v>84</v>
      </c>
      <c r="E12" s="268">
        <f t="shared" si="6"/>
        <v>50.909090909090907</v>
      </c>
      <c r="F12" s="816">
        <f t="shared" ref="F12:F18" si="11">O12</f>
        <v>84</v>
      </c>
      <c r="G12" s="274"/>
      <c r="H12" s="271">
        <f t="shared" si="7"/>
        <v>105</v>
      </c>
      <c r="I12" s="272">
        <f t="shared" si="8"/>
        <v>48.611111111111107</v>
      </c>
      <c r="J12" s="815">
        <v>105</v>
      </c>
      <c r="K12" s="274"/>
      <c r="L12" s="803">
        <v>15</v>
      </c>
      <c r="M12" s="798">
        <f t="shared" si="9"/>
        <v>57.692307692307686</v>
      </c>
      <c r="N12" s="602">
        <v>4</v>
      </c>
      <c r="O12" s="115">
        <v>84</v>
      </c>
      <c r="P12" s="115">
        <v>66</v>
      </c>
      <c r="Q12" s="115">
        <v>30</v>
      </c>
      <c r="R12" s="115">
        <v>8</v>
      </c>
      <c r="S12" s="115">
        <v>16</v>
      </c>
      <c r="T12" s="115">
        <v>204</v>
      </c>
      <c r="U12" s="21" t="s">
        <v>528</v>
      </c>
      <c r="V12" s="18">
        <f t="shared" si="0"/>
        <v>3</v>
      </c>
      <c r="W12" s="18">
        <f t="shared" si="1"/>
        <v>2</v>
      </c>
    </row>
    <row r="13" spans="1:24">
      <c r="A13" s="266" t="s">
        <v>521</v>
      </c>
      <c r="B13" s="267">
        <f t="shared" si="10"/>
        <v>78</v>
      </c>
      <c r="C13" s="268">
        <f t="shared" si="4"/>
        <v>19.164619164619165</v>
      </c>
      <c r="D13" s="269">
        <f t="shared" si="5"/>
        <v>33</v>
      </c>
      <c r="E13" s="268">
        <f t="shared" si="6"/>
        <v>20</v>
      </c>
      <c r="F13" s="816">
        <f t="shared" si="11"/>
        <v>33</v>
      </c>
      <c r="G13" s="274"/>
      <c r="H13" s="271">
        <f t="shared" si="7"/>
        <v>39</v>
      </c>
      <c r="I13" s="272">
        <f t="shared" si="8"/>
        <v>18.055555555555554</v>
      </c>
      <c r="J13" s="815">
        <v>39</v>
      </c>
      <c r="K13" s="274"/>
      <c r="L13" s="803">
        <v>6</v>
      </c>
      <c r="M13" s="798">
        <f t="shared" si="9"/>
        <v>23.076923076923077</v>
      </c>
      <c r="N13" s="602">
        <v>5</v>
      </c>
      <c r="O13" s="115">
        <v>33</v>
      </c>
      <c r="P13" s="115">
        <v>24</v>
      </c>
      <c r="Q13" s="115">
        <v>9</v>
      </c>
      <c r="R13" s="115">
        <v>4</v>
      </c>
      <c r="S13" s="115">
        <v>8</v>
      </c>
      <c r="T13" s="115">
        <v>78</v>
      </c>
      <c r="U13" s="21" t="s">
        <v>529</v>
      </c>
      <c r="V13" s="18">
        <f t="shared" si="0"/>
        <v>0</v>
      </c>
      <c r="W13" s="18">
        <f t="shared" si="1"/>
        <v>0</v>
      </c>
    </row>
    <row r="14" spans="1:24">
      <c r="A14" s="275" t="s">
        <v>522</v>
      </c>
      <c r="B14" s="267">
        <f t="shared" si="10"/>
        <v>47</v>
      </c>
      <c r="C14" s="268">
        <f t="shared" si="4"/>
        <v>11.547911547911548</v>
      </c>
      <c r="D14" s="269">
        <f t="shared" si="5"/>
        <v>17</v>
      </c>
      <c r="E14" s="268">
        <f t="shared" si="6"/>
        <v>10.303030303030303</v>
      </c>
      <c r="F14" s="816">
        <f t="shared" si="11"/>
        <v>17</v>
      </c>
      <c r="G14" s="274"/>
      <c r="H14" s="271">
        <f t="shared" si="7"/>
        <v>28</v>
      </c>
      <c r="I14" s="272">
        <f t="shared" si="8"/>
        <v>12.962962962962962</v>
      </c>
      <c r="J14" s="815">
        <v>28</v>
      </c>
      <c r="K14" s="274"/>
      <c r="L14" s="803">
        <v>2</v>
      </c>
      <c r="M14" s="798">
        <f t="shared" si="9"/>
        <v>7.6923076923076925</v>
      </c>
      <c r="N14" s="602">
        <v>6</v>
      </c>
      <c r="O14" s="115">
        <v>17</v>
      </c>
      <c r="P14" s="115">
        <v>18</v>
      </c>
      <c r="Q14" s="115">
        <v>7</v>
      </c>
      <c r="R14" s="115">
        <v>2</v>
      </c>
      <c r="S14" s="115">
        <v>3</v>
      </c>
      <c r="T14" s="115">
        <v>47</v>
      </c>
      <c r="U14" s="21" t="s">
        <v>530</v>
      </c>
      <c r="V14" s="18">
        <f t="shared" si="0"/>
        <v>0</v>
      </c>
      <c r="W14" s="18">
        <f t="shared" si="1"/>
        <v>0</v>
      </c>
    </row>
    <row r="15" spans="1:24">
      <c r="A15" s="276" t="s">
        <v>524</v>
      </c>
      <c r="B15" s="267">
        <f t="shared" si="10"/>
        <v>18</v>
      </c>
      <c r="C15" s="268">
        <f t="shared" si="4"/>
        <v>4.4226044226044223</v>
      </c>
      <c r="D15" s="269">
        <f t="shared" si="5"/>
        <v>5</v>
      </c>
      <c r="E15" s="268">
        <f t="shared" si="6"/>
        <v>3.0303030303030303</v>
      </c>
      <c r="F15" s="816">
        <f t="shared" si="11"/>
        <v>5</v>
      </c>
      <c r="G15" s="274"/>
      <c r="H15" s="271">
        <f t="shared" si="7"/>
        <v>11</v>
      </c>
      <c r="I15" s="272">
        <f t="shared" si="8"/>
        <v>5.0925925925925926</v>
      </c>
      <c r="J15" s="815">
        <v>11</v>
      </c>
      <c r="K15" s="274"/>
      <c r="L15" s="803">
        <f t="shared" ref="L15" si="12">S15</f>
        <v>2</v>
      </c>
      <c r="M15" s="798">
        <f t="shared" si="9"/>
        <v>7.6923076923076925</v>
      </c>
      <c r="N15" s="602">
        <v>7</v>
      </c>
      <c r="O15" s="115">
        <v>5</v>
      </c>
      <c r="P15" s="115">
        <v>9</v>
      </c>
      <c r="Q15" s="115">
        <v>1</v>
      </c>
      <c r="R15" s="115"/>
      <c r="S15" s="115">
        <v>2</v>
      </c>
      <c r="T15" s="115">
        <v>17</v>
      </c>
      <c r="U15" s="21" t="s">
        <v>531</v>
      </c>
      <c r="V15" s="18" t="e">
        <f>SUM(#REF!)</f>
        <v>#REF!</v>
      </c>
      <c r="W15" s="18" t="e">
        <f>SUM(#REF!)</f>
        <v>#REF!</v>
      </c>
    </row>
    <row r="16" spans="1:24">
      <c r="A16" s="276" t="s">
        <v>526</v>
      </c>
      <c r="B16" s="267">
        <f t="shared" si="10"/>
        <v>7</v>
      </c>
      <c r="C16" s="268">
        <f t="shared" si="4"/>
        <v>1.7199017199017199</v>
      </c>
      <c r="D16" s="269">
        <f t="shared" si="5"/>
        <v>1</v>
      </c>
      <c r="E16" s="268">
        <f t="shared" si="6"/>
        <v>0.60606060606060608</v>
      </c>
      <c r="F16" s="816">
        <f t="shared" si="11"/>
        <v>1</v>
      </c>
      <c r="G16" s="274"/>
      <c r="H16" s="271">
        <f t="shared" si="7"/>
        <v>6</v>
      </c>
      <c r="I16" s="272">
        <f t="shared" si="8"/>
        <v>2.7777777777777777</v>
      </c>
      <c r="J16" s="815">
        <f t="shared" ref="J16:J18" si="13">SUM(P16:R16)</f>
        <v>6</v>
      </c>
      <c r="K16" s="274"/>
      <c r="L16" s="803"/>
      <c r="M16" s="798">
        <f t="shared" si="9"/>
        <v>0</v>
      </c>
      <c r="N16" s="602">
        <v>8</v>
      </c>
      <c r="O16" s="115">
        <v>1</v>
      </c>
      <c r="P16" s="115">
        <v>6</v>
      </c>
      <c r="Q16" s="115"/>
      <c r="R16" s="115"/>
      <c r="S16" s="115"/>
      <c r="T16" s="115">
        <v>7</v>
      </c>
      <c r="V16" s="8" t="e">
        <f>SUM(V5:V15)</f>
        <v>#REF!</v>
      </c>
      <c r="W16" s="8" t="e">
        <f>SUM(W5:W15)</f>
        <v>#REF!</v>
      </c>
      <c r="X16" s="8" t="e">
        <f>SUM(V16:W16)</f>
        <v>#REF!</v>
      </c>
    </row>
    <row r="17" spans="1:24">
      <c r="A17" s="276" t="s">
        <v>527</v>
      </c>
      <c r="B17" s="267">
        <f t="shared" si="10"/>
        <v>3</v>
      </c>
      <c r="C17" s="268">
        <f t="shared" si="4"/>
        <v>0.73710073710073709</v>
      </c>
      <c r="D17" s="269">
        <f t="shared" si="5"/>
        <v>1</v>
      </c>
      <c r="E17" s="268">
        <f t="shared" si="6"/>
        <v>0.60606060606060608</v>
      </c>
      <c r="F17" s="816">
        <f t="shared" si="11"/>
        <v>1</v>
      </c>
      <c r="G17" s="274"/>
      <c r="H17" s="271">
        <f t="shared" si="7"/>
        <v>2</v>
      </c>
      <c r="I17" s="272">
        <f t="shared" si="8"/>
        <v>0.92592592592592582</v>
      </c>
      <c r="J17" s="815">
        <f t="shared" si="13"/>
        <v>2</v>
      </c>
      <c r="K17" s="274"/>
      <c r="L17" s="803"/>
      <c r="M17" s="798">
        <f t="shared" si="9"/>
        <v>0</v>
      </c>
      <c r="N17" s="602">
        <v>9</v>
      </c>
      <c r="O17" s="115">
        <v>1</v>
      </c>
      <c r="P17" s="115">
        <v>1</v>
      </c>
      <c r="Q17" s="115">
        <v>1</v>
      </c>
      <c r="R17" s="115"/>
      <c r="S17" s="115"/>
      <c r="T17" s="115">
        <v>3</v>
      </c>
      <c r="V17">
        <v>6</v>
      </c>
      <c r="W17">
        <v>14</v>
      </c>
      <c r="X17" s="8">
        <f>SUM(V17:W17)</f>
        <v>20</v>
      </c>
    </row>
    <row r="18" spans="1:24">
      <c r="A18" s="276" t="s">
        <v>528</v>
      </c>
      <c r="B18" s="267">
        <f t="shared" si="10"/>
        <v>5</v>
      </c>
      <c r="C18" s="268">
        <f t="shared" si="4"/>
        <v>1.2285012285012284</v>
      </c>
      <c r="D18" s="269">
        <f t="shared" si="5"/>
        <v>3</v>
      </c>
      <c r="E18" s="268">
        <f t="shared" si="6"/>
        <v>1.8181818181818181</v>
      </c>
      <c r="F18" s="816">
        <f t="shared" si="11"/>
        <v>3</v>
      </c>
      <c r="G18" s="274"/>
      <c r="H18" s="271">
        <f t="shared" si="7"/>
        <v>2</v>
      </c>
      <c r="I18" s="272">
        <f t="shared" si="8"/>
        <v>0.92592592592592582</v>
      </c>
      <c r="J18" s="815">
        <f t="shared" si="13"/>
        <v>2</v>
      </c>
      <c r="K18" s="274"/>
      <c r="L18" s="803"/>
      <c r="M18" s="798">
        <f t="shared" si="9"/>
        <v>0</v>
      </c>
      <c r="N18" s="602">
        <v>10</v>
      </c>
      <c r="O18" s="115">
        <v>3</v>
      </c>
      <c r="P18" s="115">
        <v>2</v>
      </c>
      <c r="Q18" s="115"/>
      <c r="R18" s="115"/>
      <c r="S18" s="115"/>
      <c r="T18" s="115">
        <v>5</v>
      </c>
      <c r="X18" s="8" t="e">
        <f>SUM(X16:X17)</f>
        <v>#REF!</v>
      </c>
    </row>
    <row r="19" spans="1:24">
      <c r="A19" s="276" t="s">
        <v>529</v>
      </c>
      <c r="B19" s="267">
        <f t="shared" si="10"/>
        <v>0</v>
      </c>
      <c r="C19" s="268">
        <f t="shared" si="4"/>
        <v>0</v>
      </c>
      <c r="D19" s="269">
        <f t="shared" si="5"/>
        <v>0</v>
      </c>
      <c r="E19" s="268">
        <f t="shared" si="6"/>
        <v>0</v>
      </c>
      <c r="F19" s="816"/>
      <c r="G19" s="274"/>
      <c r="H19" s="271">
        <f t="shared" si="7"/>
        <v>0</v>
      </c>
      <c r="I19" s="272">
        <f t="shared" si="8"/>
        <v>0</v>
      </c>
      <c r="J19" s="815"/>
      <c r="K19" s="274"/>
      <c r="L19" s="803"/>
      <c r="M19" s="798">
        <f t="shared" si="9"/>
        <v>0</v>
      </c>
      <c r="N19" s="116">
        <f>SUM(D12:D13)</f>
        <v>117</v>
      </c>
      <c r="O19" s="8">
        <f>SUM(B11:B13)</f>
        <v>327</v>
      </c>
      <c r="P19" s="115"/>
      <c r="Q19" s="115"/>
      <c r="R19" s="115"/>
      <c r="S19" s="115"/>
    </row>
    <row r="20" spans="1:24">
      <c r="A20" s="276" t="s">
        <v>530</v>
      </c>
      <c r="B20" s="267">
        <f t="shared" si="10"/>
        <v>0</v>
      </c>
      <c r="C20" s="268">
        <f t="shared" si="4"/>
        <v>0</v>
      </c>
      <c r="D20" s="269">
        <f t="shared" si="5"/>
        <v>0</v>
      </c>
      <c r="E20" s="268">
        <f t="shared" si="6"/>
        <v>0</v>
      </c>
      <c r="F20" s="816"/>
      <c r="G20" s="274"/>
      <c r="H20" s="271">
        <f t="shared" si="7"/>
        <v>0</v>
      </c>
      <c r="I20" s="272">
        <f t="shared" si="8"/>
        <v>0</v>
      </c>
      <c r="J20" s="815"/>
      <c r="K20" s="274"/>
      <c r="L20" s="803"/>
      <c r="M20" s="798">
        <f t="shared" si="9"/>
        <v>0</v>
      </c>
      <c r="N20" s="116">
        <f>SUM(J12:J13)</f>
        <v>144</v>
      </c>
      <c r="O20" s="8">
        <f>SUM(B14:B18)</f>
        <v>80</v>
      </c>
      <c r="P20" s="115"/>
      <c r="Q20" s="115"/>
      <c r="R20" s="115"/>
      <c r="S20" s="115"/>
    </row>
    <row r="21" spans="1:24" ht="13.5" thickBot="1">
      <c r="A21" s="277" t="s">
        <v>30</v>
      </c>
      <c r="B21" s="278">
        <f t="shared" si="10"/>
        <v>0</v>
      </c>
      <c r="C21" s="279">
        <f t="shared" si="4"/>
        <v>0</v>
      </c>
      <c r="D21" s="280">
        <f>SUM(F21,G21)</f>
        <v>0</v>
      </c>
      <c r="E21" s="279">
        <f t="shared" si="6"/>
        <v>0</v>
      </c>
      <c r="F21" s="281"/>
      <c r="G21" s="281"/>
      <c r="H21" s="282">
        <f>SUM(J21,K21)</f>
        <v>0</v>
      </c>
      <c r="I21" s="283">
        <f t="shared" si="8"/>
        <v>0</v>
      </c>
      <c r="J21" s="281"/>
      <c r="K21" s="281"/>
      <c r="L21" s="804"/>
      <c r="M21" s="799">
        <f t="shared" si="9"/>
        <v>0</v>
      </c>
      <c r="N21" s="116"/>
      <c r="O21" s="8">
        <f>SUM(B10:B13)</f>
        <v>327</v>
      </c>
      <c r="P21" s="115"/>
      <c r="Q21" s="115"/>
      <c r="R21" s="115"/>
      <c r="S21" s="115"/>
    </row>
    <row r="22" spans="1:24">
      <c r="A22" s="174" t="s">
        <v>532</v>
      </c>
      <c r="O22" s="8">
        <f>SUM(B11:B12)</f>
        <v>249</v>
      </c>
    </row>
    <row r="23" spans="1:24">
      <c r="A23" s="284" t="s">
        <v>533</v>
      </c>
    </row>
    <row r="24" spans="1:24" ht="11.25" customHeight="1"/>
    <row r="25" spans="1:24" ht="15.75">
      <c r="A25" s="1088" t="s">
        <v>230</v>
      </c>
      <c r="B25" s="149"/>
      <c r="C25" s="149"/>
      <c r="D25" s="301"/>
      <c r="E25" s="301"/>
      <c r="F25" s="301"/>
      <c r="G25" s="301"/>
      <c r="H25" s="301"/>
      <c r="I25" s="301"/>
      <c r="J25" s="301"/>
      <c r="K25" s="301"/>
    </row>
    <row r="26" spans="1:24" ht="11.25" customHeight="1"/>
    <row r="29" spans="1:24" ht="63.75">
      <c r="O29" s="16" t="s">
        <v>534</v>
      </c>
      <c r="P29" s="16" t="s">
        <v>535</v>
      </c>
    </row>
    <row r="30" spans="1:24" ht="12" customHeight="1">
      <c r="N30" s="19" t="s">
        <v>525</v>
      </c>
      <c r="O30" s="8">
        <f>SUM(D10)</f>
        <v>0</v>
      </c>
      <c r="P30" s="8">
        <f>SUM(H10)</f>
        <v>0</v>
      </c>
    </row>
    <row r="31" spans="1:24" ht="12.75" customHeight="1">
      <c r="N31" s="19" t="s">
        <v>523</v>
      </c>
      <c r="O31" s="8">
        <f>SUM(D9)</f>
        <v>0</v>
      </c>
      <c r="P31" s="8">
        <f>SUM(H9)</f>
        <v>0</v>
      </c>
    </row>
    <row r="32" spans="1:24" ht="15.75" customHeight="1"/>
    <row r="35" ht="13.5" customHeight="1"/>
  </sheetData>
  <phoneticPr fontId="4" type="noConversion"/>
  <printOptions horizontalCentered="1"/>
  <pageMargins left="0.39" right="0.39" top="0.48" bottom="0.56999999999999995" header="0.26" footer="0.28000000000000003"/>
  <pageSetup orientation="portrait" r:id="rId1"/>
  <headerFooter alignWithMargins="0">
    <oddHeader>&amp;C&amp;"MS Sans Serif,Bold"DEPARTAMENTO DE CORRECCION Y REHABILITACION&amp;RTabla 12</oddHeader>
    <oddFooter>&amp;L&amp;"-,Regular"&amp;8FUENTE: NEGOCIADO DE INSTITUCIONES CORRECCIONALES&amp;R&amp;"-,Regular"&amp;8OFICINA DE DESARROLLO PROGRAMATICO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2"/>
  <sheetViews>
    <sheetView topLeftCell="A3" workbookViewId="0">
      <selection activeCell="I6" sqref="I6"/>
    </sheetView>
  </sheetViews>
  <sheetFormatPr defaultColWidth="10.5703125" defaultRowHeight="12.75"/>
  <cols>
    <col min="1" max="1" width="37" style="588" customWidth="1"/>
    <col min="2" max="3" width="9.5703125" style="588" customWidth="1"/>
    <col min="4" max="7" width="11.28515625" style="771" customWidth="1"/>
    <col min="8" max="8" width="4.5703125" style="588" customWidth="1"/>
    <col min="9" max="9" width="4.5703125" customWidth="1"/>
    <col min="10" max="10" width="25" customWidth="1"/>
    <col min="11" max="11" width="4" bestFit="1" customWidth="1"/>
    <col min="12" max="12" width="4.85546875" bestFit="1" customWidth="1"/>
    <col min="13" max="13" width="4.5703125" bestFit="1" customWidth="1"/>
    <col min="14" max="14" width="3" bestFit="1" customWidth="1"/>
    <col min="15" max="15" width="4.5703125" bestFit="1" customWidth="1"/>
  </cols>
  <sheetData>
    <row r="1" spans="1:15" ht="14.25" customHeight="1">
      <c r="A1" s="160" t="s">
        <v>0</v>
      </c>
      <c r="B1" s="586"/>
      <c r="C1" s="587"/>
      <c r="D1" s="772"/>
      <c r="E1" s="772"/>
      <c r="F1" s="772"/>
      <c r="G1" s="772"/>
      <c r="H1" s="663"/>
    </row>
    <row r="2" spans="1:15" ht="14.25" customHeight="1">
      <c r="A2" s="157" t="s">
        <v>536</v>
      </c>
      <c r="B2" s="586"/>
      <c r="C2" s="587"/>
      <c r="D2" s="772"/>
      <c r="E2" s="772"/>
      <c r="F2" s="772"/>
      <c r="G2" s="772"/>
      <c r="H2" s="663"/>
    </row>
    <row r="3" spans="1:15" ht="13.5" customHeight="1">
      <c r="A3" s="160" t="s">
        <v>2</v>
      </c>
      <c r="B3" s="586"/>
      <c r="C3" s="587"/>
      <c r="D3" s="772"/>
      <c r="E3" s="772"/>
      <c r="F3" s="772"/>
      <c r="G3" s="772"/>
      <c r="H3" s="663"/>
    </row>
    <row r="4" spans="1:15" ht="6.75" customHeight="1" thickBot="1">
      <c r="H4" s="664"/>
    </row>
    <row r="5" spans="1:15" ht="14.25" customHeight="1" thickBot="1">
      <c r="A5" s="668"/>
      <c r="B5" s="669"/>
      <c r="C5" s="670"/>
      <c r="D5" s="773" t="s">
        <v>537</v>
      </c>
      <c r="E5" s="774"/>
      <c r="F5" s="774"/>
      <c r="G5" s="775"/>
      <c r="H5" s="648"/>
    </row>
    <row r="6" spans="1:15" ht="12.75" customHeight="1" thickTop="1" thickBot="1">
      <c r="A6" s="665" t="s">
        <v>3</v>
      </c>
      <c r="B6" s="666" t="s">
        <v>3</v>
      </c>
      <c r="C6" s="667" t="s">
        <v>5</v>
      </c>
      <c r="D6" s="776" t="s">
        <v>538</v>
      </c>
      <c r="E6" s="776" t="s">
        <v>539</v>
      </c>
      <c r="F6" s="776" t="s">
        <v>540</v>
      </c>
      <c r="G6" s="777" t="s">
        <v>30</v>
      </c>
      <c r="H6" s="649"/>
    </row>
    <row r="7" spans="1:15" ht="13.5" customHeight="1" thickBot="1">
      <c r="A7" s="589" t="s">
        <v>3</v>
      </c>
      <c r="B7" s="590">
        <f>SUM(D7,E7,F7,G7)</f>
        <v>407</v>
      </c>
      <c r="C7" s="591">
        <f>SUM(C8,C26)</f>
        <v>100</v>
      </c>
      <c r="D7" s="778">
        <f>SUM(D8,D26)</f>
        <v>225</v>
      </c>
      <c r="E7" s="778">
        <f t="shared" ref="E7:G7" si="0">SUM(E8,E26)</f>
        <v>168</v>
      </c>
      <c r="F7" s="778">
        <f t="shared" si="0"/>
        <v>14</v>
      </c>
      <c r="G7" s="779">
        <f t="shared" si="0"/>
        <v>0</v>
      </c>
      <c r="H7" s="650"/>
    </row>
    <row r="8" spans="1:15" ht="12.75" customHeight="1" thickTop="1" thickBot="1">
      <c r="A8" s="660" t="s">
        <v>541</v>
      </c>
      <c r="B8" s="661">
        <f t="shared" ref="B8:G8" si="1">SUM(B9:B25)</f>
        <v>192</v>
      </c>
      <c r="C8" s="662">
        <f t="shared" si="1"/>
        <v>47.174447174447167</v>
      </c>
      <c r="D8" s="780">
        <f t="shared" si="1"/>
        <v>89</v>
      </c>
      <c r="E8" s="780">
        <f t="shared" si="1"/>
        <v>93</v>
      </c>
      <c r="F8" s="780">
        <f t="shared" si="1"/>
        <v>10</v>
      </c>
      <c r="G8" s="781">
        <f t="shared" si="1"/>
        <v>0</v>
      </c>
      <c r="H8" s="650"/>
      <c r="K8" s="6" t="s">
        <v>542</v>
      </c>
      <c r="L8" s="6" t="s">
        <v>543</v>
      </c>
      <c r="M8" s="6" t="s">
        <v>544</v>
      </c>
      <c r="N8" s="604" t="s">
        <v>181</v>
      </c>
      <c r="O8" s="604" t="s">
        <v>182</v>
      </c>
    </row>
    <row r="9" spans="1:15" ht="10.5" customHeight="1" thickTop="1">
      <c r="A9" s="592" t="s">
        <v>545</v>
      </c>
      <c r="B9" s="593">
        <f t="shared" ref="B9:B25" si="2">SUM(D9:G9)</f>
        <v>15</v>
      </c>
      <c r="C9" s="651">
        <f>SUM(B9/B$7)*100</f>
        <v>3.6855036855036856</v>
      </c>
      <c r="D9" s="757">
        <v>5</v>
      </c>
      <c r="E9" s="757">
        <v>9</v>
      </c>
      <c r="F9" s="757">
        <v>1</v>
      </c>
      <c r="G9" s="782"/>
      <c r="H9" s="650"/>
      <c r="I9" s="99">
        <v>1</v>
      </c>
      <c r="J9" s="602" t="s">
        <v>545</v>
      </c>
      <c r="K9" s="613">
        <v>5</v>
      </c>
      <c r="L9" s="613">
        <v>9</v>
      </c>
      <c r="M9" s="613">
        <v>1</v>
      </c>
      <c r="N9" s="92"/>
      <c r="O9" s="115">
        <v>15</v>
      </c>
    </row>
    <row r="10" spans="1:15" ht="10.5" customHeight="1">
      <c r="A10" s="594" t="s">
        <v>546</v>
      </c>
      <c r="B10" s="593">
        <f t="shared" si="2"/>
        <v>22</v>
      </c>
      <c r="C10" s="770">
        <f t="shared" ref="C10:C47" si="3">SUM(B10/B$7)*100</f>
        <v>5.4054054054054053</v>
      </c>
      <c r="D10" s="757">
        <v>12</v>
      </c>
      <c r="E10" s="757">
        <v>7</v>
      </c>
      <c r="F10" s="757">
        <v>3</v>
      </c>
      <c r="G10" s="783"/>
      <c r="H10" s="650"/>
      <c r="I10" s="915">
        <v>2</v>
      </c>
      <c r="J10" s="602" t="s">
        <v>546</v>
      </c>
      <c r="K10" s="613">
        <v>12</v>
      </c>
      <c r="L10" s="613">
        <v>7</v>
      </c>
      <c r="M10" s="613">
        <v>3</v>
      </c>
      <c r="N10" s="92"/>
      <c r="O10" s="115">
        <v>22</v>
      </c>
    </row>
    <row r="11" spans="1:15" ht="10.5" customHeight="1">
      <c r="A11" s="594" t="s">
        <v>547</v>
      </c>
      <c r="B11" s="593">
        <f t="shared" si="2"/>
        <v>0</v>
      </c>
      <c r="C11" s="651">
        <f t="shared" si="3"/>
        <v>0</v>
      </c>
      <c r="D11" s="21"/>
      <c r="E11" s="21"/>
      <c r="F11" s="21"/>
      <c r="G11" s="784"/>
      <c r="H11" s="650"/>
      <c r="K11" s="92"/>
      <c r="L11" s="92"/>
      <c r="M11" s="92"/>
      <c r="N11" s="92"/>
    </row>
    <row r="12" spans="1:15" ht="10.5" customHeight="1">
      <c r="A12" s="594" t="s">
        <v>548</v>
      </c>
      <c r="B12" s="593">
        <f t="shared" si="2"/>
        <v>0</v>
      </c>
      <c r="C12" s="651">
        <f t="shared" si="3"/>
        <v>0</v>
      </c>
      <c r="D12" s="21"/>
      <c r="E12" s="21"/>
      <c r="F12" s="21"/>
      <c r="G12" s="784"/>
      <c r="H12" s="650"/>
      <c r="K12" s="92"/>
      <c r="L12" s="92"/>
      <c r="M12" s="92"/>
      <c r="N12" s="92"/>
    </row>
    <row r="13" spans="1:15" ht="10.5" customHeight="1">
      <c r="A13" s="594" t="s">
        <v>549</v>
      </c>
      <c r="B13" s="593">
        <f t="shared" si="2"/>
        <v>2</v>
      </c>
      <c r="C13" s="651">
        <f t="shared" si="3"/>
        <v>0.49140049140049141</v>
      </c>
      <c r="D13" s="757">
        <v>2</v>
      </c>
      <c r="E13" s="757"/>
      <c r="F13" s="757"/>
      <c r="G13" s="783"/>
      <c r="H13" s="650"/>
      <c r="I13" s="99">
        <v>5</v>
      </c>
      <c r="J13" s="602" t="s">
        <v>549</v>
      </c>
      <c r="K13" s="613">
        <v>2</v>
      </c>
      <c r="L13" s="613"/>
      <c r="M13" s="613"/>
      <c r="N13" s="92"/>
      <c r="O13" s="115">
        <v>2</v>
      </c>
    </row>
    <row r="14" spans="1:15" ht="10.5" customHeight="1">
      <c r="A14" s="594" t="s">
        <v>550</v>
      </c>
      <c r="B14" s="593">
        <f t="shared" si="2"/>
        <v>0</v>
      </c>
      <c r="C14" s="651">
        <f t="shared" si="3"/>
        <v>0</v>
      </c>
      <c r="D14" s="21"/>
      <c r="E14" s="21"/>
      <c r="F14" s="21"/>
      <c r="G14" s="784"/>
      <c r="H14" s="650"/>
      <c r="K14" s="92"/>
      <c r="L14" s="92"/>
      <c r="M14" s="92"/>
      <c r="N14" s="92"/>
    </row>
    <row r="15" spans="1:15" ht="10.5" customHeight="1">
      <c r="A15" s="594" t="s">
        <v>551</v>
      </c>
      <c r="B15" s="593">
        <f t="shared" si="2"/>
        <v>5</v>
      </c>
      <c r="C15" s="651">
        <f t="shared" si="3"/>
        <v>1.2285012285012284</v>
      </c>
      <c r="D15" s="757">
        <v>2</v>
      </c>
      <c r="E15" s="757">
        <v>3</v>
      </c>
      <c r="F15" s="757"/>
      <c r="G15" s="783"/>
      <c r="H15" s="650"/>
      <c r="I15" s="99">
        <v>7</v>
      </c>
      <c r="J15" s="602" t="s">
        <v>551</v>
      </c>
      <c r="K15" s="613">
        <v>2</v>
      </c>
      <c r="L15" s="613">
        <v>2</v>
      </c>
      <c r="M15" s="613"/>
      <c r="N15" s="92"/>
      <c r="O15" s="115">
        <v>4</v>
      </c>
    </row>
    <row r="16" spans="1:15" ht="10.5" customHeight="1">
      <c r="A16" s="594" t="s">
        <v>552</v>
      </c>
      <c r="B16" s="593">
        <f t="shared" si="2"/>
        <v>0</v>
      </c>
      <c r="C16" s="651">
        <f t="shared" si="3"/>
        <v>0</v>
      </c>
      <c r="D16" s="21"/>
      <c r="E16" s="21"/>
      <c r="F16" s="21"/>
      <c r="G16" s="784"/>
      <c r="H16" s="650"/>
      <c r="K16" s="92"/>
      <c r="L16" s="92"/>
      <c r="M16" s="92"/>
      <c r="N16" s="92"/>
    </row>
    <row r="17" spans="1:15" ht="10.5" customHeight="1">
      <c r="A17" s="594" t="s">
        <v>553</v>
      </c>
      <c r="B17" s="593">
        <f t="shared" si="2"/>
        <v>29</v>
      </c>
      <c r="C17" s="651">
        <f t="shared" si="3"/>
        <v>7.1253071253071258</v>
      </c>
      <c r="D17" s="757">
        <v>13</v>
      </c>
      <c r="E17" s="757">
        <v>14</v>
      </c>
      <c r="F17" s="757">
        <v>2</v>
      </c>
      <c r="G17" s="783"/>
      <c r="H17" s="650"/>
      <c r="I17" s="99">
        <v>9</v>
      </c>
      <c r="J17" s="602" t="s">
        <v>553</v>
      </c>
      <c r="K17" s="613">
        <v>13</v>
      </c>
      <c r="L17" s="613">
        <v>14</v>
      </c>
      <c r="M17" s="613">
        <v>2</v>
      </c>
      <c r="N17" s="92"/>
      <c r="O17" s="115">
        <v>29</v>
      </c>
    </row>
    <row r="18" spans="1:15" ht="10.5" customHeight="1">
      <c r="A18" s="594" t="s">
        <v>554</v>
      </c>
      <c r="B18" s="593">
        <f t="shared" si="2"/>
        <v>52</v>
      </c>
      <c r="C18" s="651">
        <f t="shared" si="3"/>
        <v>12.776412776412776</v>
      </c>
      <c r="D18" s="757">
        <v>21</v>
      </c>
      <c r="E18" s="757">
        <v>29</v>
      </c>
      <c r="F18" s="757">
        <v>2</v>
      </c>
      <c r="G18" s="783"/>
      <c r="H18" s="650"/>
      <c r="I18" s="99">
        <v>10</v>
      </c>
      <c r="J18" s="602" t="s">
        <v>554</v>
      </c>
      <c r="K18" s="613">
        <v>21</v>
      </c>
      <c r="L18" s="613">
        <v>29</v>
      </c>
      <c r="M18" s="613">
        <v>2</v>
      </c>
      <c r="N18" s="92"/>
      <c r="O18" s="115">
        <v>52</v>
      </c>
    </row>
    <row r="19" spans="1:15" ht="10.5" customHeight="1">
      <c r="A19" s="595" t="s">
        <v>555</v>
      </c>
      <c r="B19" s="593">
        <f t="shared" si="2"/>
        <v>27</v>
      </c>
      <c r="C19" s="651">
        <f t="shared" si="3"/>
        <v>6.6339066339066335</v>
      </c>
      <c r="D19" s="757">
        <v>17</v>
      </c>
      <c r="E19" s="757">
        <v>9</v>
      </c>
      <c r="F19" s="757">
        <v>1</v>
      </c>
      <c r="G19" s="783"/>
      <c r="H19" s="650"/>
      <c r="I19" s="99">
        <v>11</v>
      </c>
      <c r="J19" s="602" t="s">
        <v>555</v>
      </c>
      <c r="K19" s="613">
        <v>17</v>
      </c>
      <c r="L19" s="613">
        <v>9</v>
      </c>
      <c r="M19" s="613">
        <v>1</v>
      </c>
      <c r="N19" s="92"/>
      <c r="O19" s="115">
        <v>27</v>
      </c>
    </row>
    <row r="20" spans="1:15" ht="10.5" customHeight="1">
      <c r="A20" s="595" t="s">
        <v>556</v>
      </c>
      <c r="B20" s="593">
        <f t="shared" si="2"/>
        <v>0</v>
      </c>
      <c r="C20" s="651">
        <f t="shared" si="3"/>
        <v>0</v>
      </c>
      <c r="D20" s="21"/>
      <c r="E20" s="21"/>
      <c r="F20" s="21"/>
      <c r="G20" s="783"/>
      <c r="H20" s="650"/>
      <c r="K20" s="92"/>
      <c r="L20" s="92"/>
      <c r="M20" s="92"/>
      <c r="N20" s="92"/>
    </row>
    <row r="21" spans="1:15" ht="10.5" customHeight="1">
      <c r="A21" s="595" t="s">
        <v>557</v>
      </c>
      <c r="B21" s="593">
        <f t="shared" si="2"/>
        <v>17</v>
      </c>
      <c r="C21" s="651">
        <f t="shared" si="3"/>
        <v>4.176904176904177</v>
      </c>
      <c r="D21" s="757">
        <v>11</v>
      </c>
      <c r="E21" s="757">
        <v>5</v>
      </c>
      <c r="F21" s="757">
        <v>1</v>
      </c>
      <c r="G21" s="783"/>
      <c r="H21" s="650"/>
      <c r="I21" s="99">
        <v>13</v>
      </c>
      <c r="J21" s="602" t="s">
        <v>557</v>
      </c>
      <c r="K21" s="613">
        <v>11</v>
      </c>
      <c r="L21" s="613">
        <v>5</v>
      </c>
      <c r="M21" s="613">
        <v>1</v>
      </c>
      <c r="N21" s="92"/>
      <c r="O21" s="115">
        <v>17</v>
      </c>
    </row>
    <row r="22" spans="1:15" ht="10.5" customHeight="1">
      <c r="A22" s="596" t="s">
        <v>558</v>
      </c>
      <c r="B22" s="593">
        <f t="shared" si="2"/>
        <v>22</v>
      </c>
      <c r="C22" s="651">
        <f t="shared" si="3"/>
        <v>5.4054054054054053</v>
      </c>
      <c r="D22" s="757">
        <v>6</v>
      </c>
      <c r="E22" s="757">
        <v>16</v>
      </c>
      <c r="F22" s="757"/>
      <c r="G22" s="783"/>
      <c r="H22" s="650"/>
      <c r="I22" s="99">
        <v>14</v>
      </c>
      <c r="J22" s="602" t="s">
        <v>558</v>
      </c>
      <c r="K22" s="613">
        <v>6</v>
      </c>
      <c r="L22" s="613">
        <v>15</v>
      </c>
      <c r="M22" s="613"/>
      <c r="N22" s="92"/>
      <c r="O22" s="115">
        <v>21</v>
      </c>
    </row>
    <row r="23" spans="1:15" ht="10.5" customHeight="1">
      <c r="A23" s="597" t="s">
        <v>559</v>
      </c>
      <c r="B23" s="593">
        <f t="shared" si="2"/>
        <v>0</v>
      </c>
      <c r="C23" s="651">
        <f t="shared" si="3"/>
        <v>0</v>
      </c>
      <c r="D23" s="21"/>
      <c r="E23" s="21"/>
      <c r="F23" s="21"/>
      <c r="G23" s="784"/>
      <c r="H23" s="650"/>
      <c r="K23" s="92"/>
      <c r="L23" s="92"/>
      <c r="M23" s="92"/>
      <c r="N23" s="92"/>
    </row>
    <row r="24" spans="1:15" ht="10.5" customHeight="1">
      <c r="A24" s="598" t="s">
        <v>560</v>
      </c>
      <c r="B24" s="593">
        <f t="shared" si="2"/>
        <v>1</v>
      </c>
      <c r="C24" s="651">
        <f t="shared" si="3"/>
        <v>0.24570024570024571</v>
      </c>
      <c r="D24" s="757"/>
      <c r="E24" s="757">
        <v>1</v>
      </c>
      <c r="F24" s="757"/>
      <c r="G24" s="783"/>
      <c r="H24" s="650"/>
      <c r="I24" s="99">
        <v>16</v>
      </c>
      <c r="J24" s="602" t="s">
        <v>560</v>
      </c>
      <c r="K24" s="613">
        <v>1</v>
      </c>
      <c r="L24" s="613">
        <v>3</v>
      </c>
      <c r="M24" s="613"/>
      <c r="N24" s="92"/>
      <c r="O24" s="115">
        <v>4</v>
      </c>
    </row>
    <row r="25" spans="1:15" ht="10.5" customHeight="1" thickBot="1">
      <c r="A25" s="654" t="s">
        <v>561</v>
      </c>
      <c r="B25" s="655">
        <f t="shared" si="2"/>
        <v>0</v>
      </c>
      <c r="C25" s="656">
        <f t="shared" si="3"/>
        <v>0</v>
      </c>
      <c r="D25" s="785"/>
      <c r="E25" s="785"/>
      <c r="F25" s="785"/>
      <c r="G25" s="786"/>
      <c r="H25" s="650"/>
      <c r="K25" s="92"/>
      <c r="L25" s="92"/>
      <c r="M25" s="92"/>
      <c r="N25" s="92"/>
    </row>
    <row r="26" spans="1:15" ht="12.75" customHeight="1" thickBot="1">
      <c r="A26" s="657" t="s">
        <v>562</v>
      </c>
      <c r="B26" s="658">
        <f>SUM(B27:B48)</f>
        <v>215</v>
      </c>
      <c r="C26" s="659">
        <f>SUM(C27:C48)</f>
        <v>52.825552825552826</v>
      </c>
      <c r="D26" s="787">
        <f>SUM(D27:D48)</f>
        <v>136</v>
      </c>
      <c r="E26" s="788">
        <f t="shared" ref="E26:G26" si="4">SUM(E27:E48)</f>
        <v>75</v>
      </c>
      <c r="F26" s="788">
        <f t="shared" si="4"/>
        <v>4</v>
      </c>
      <c r="G26" s="789">
        <f t="shared" si="4"/>
        <v>0</v>
      </c>
      <c r="H26" s="650"/>
      <c r="K26" s="92"/>
      <c r="L26" s="92"/>
      <c r="M26" s="92"/>
      <c r="N26" s="92"/>
    </row>
    <row r="27" spans="1:15" ht="11.25" customHeight="1">
      <c r="A27" s="592" t="s">
        <v>563</v>
      </c>
      <c r="B27" s="593">
        <f t="shared" ref="B27:B47" si="5">SUM(D27:G27)</f>
        <v>12</v>
      </c>
      <c r="C27" s="651">
        <f t="shared" si="3"/>
        <v>2.9484029484029484</v>
      </c>
      <c r="D27" s="757">
        <v>10</v>
      </c>
      <c r="E27" s="757">
        <v>2</v>
      </c>
      <c r="F27" s="757"/>
      <c r="G27" s="782"/>
      <c r="H27" s="650"/>
      <c r="I27" s="915">
        <v>18</v>
      </c>
      <c r="J27" s="602" t="s">
        <v>563</v>
      </c>
      <c r="K27" s="613">
        <v>10</v>
      </c>
      <c r="L27" s="613">
        <v>2</v>
      </c>
      <c r="M27" s="613"/>
      <c r="N27" s="92"/>
      <c r="O27" s="115">
        <v>12</v>
      </c>
    </row>
    <row r="28" spans="1:15" ht="11.25" customHeight="1">
      <c r="A28" s="595" t="s">
        <v>564</v>
      </c>
      <c r="B28" s="593">
        <f t="shared" si="5"/>
        <v>0</v>
      </c>
      <c r="C28" s="651">
        <f t="shared" si="3"/>
        <v>0</v>
      </c>
      <c r="D28" s="21"/>
      <c r="E28" s="21"/>
      <c r="F28" s="21"/>
      <c r="G28" s="784"/>
      <c r="H28"/>
      <c r="K28" s="92"/>
      <c r="L28" s="92"/>
      <c r="M28" s="92"/>
      <c r="N28" s="92"/>
    </row>
    <row r="29" spans="1:15" ht="11.25" customHeight="1">
      <c r="A29" s="595" t="s">
        <v>565</v>
      </c>
      <c r="B29" s="593">
        <f t="shared" si="5"/>
        <v>26</v>
      </c>
      <c r="C29" s="651">
        <f t="shared" si="3"/>
        <v>6.3882063882063882</v>
      </c>
      <c r="D29" s="757">
        <v>10</v>
      </c>
      <c r="E29" s="757">
        <v>15</v>
      </c>
      <c r="F29" s="757">
        <v>1</v>
      </c>
      <c r="G29" s="783"/>
      <c r="H29" s="115"/>
      <c r="I29" s="99">
        <v>20</v>
      </c>
      <c r="J29" s="602" t="s">
        <v>565</v>
      </c>
      <c r="K29" s="613">
        <v>10</v>
      </c>
      <c r="L29" s="613">
        <v>15</v>
      </c>
      <c r="M29" s="613">
        <v>1</v>
      </c>
      <c r="N29" s="92"/>
      <c r="O29" s="115">
        <v>26</v>
      </c>
    </row>
    <row r="30" spans="1:15" ht="11.25" customHeight="1">
      <c r="A30" s="595" t="s">
        <v>566</v>
      </c>
      <c r="B30" s="593">
        <f t="shared" si="5"/>
        <v>12</v>
      </c>
      <c r="C30" s="651">
        <f t="shared" si="3"/>
        <v>2.9484029484029484</v>
      </c>
      <c r="D30" s="757">
        <v>11</v>
      </c>
      <c r="E30" s="757">
        <v>1</v>
      </c>
      <c r="F30" s="757"/>
      <c r="G30" s="790"/>
      <c r="H30" s="115"/>
      <c r="I30" s="915">
        <v>21</v>
      </c>
      <c r="J30" s="602" t="s">
        <v>566</v>
      </c>
      <c r="K30" s="613">
        <v>11</v>
      </c>
      <c r="L30" s="613">
        <v>1</v>
      </c>
      <c r="M30" s="613"/>
      <c r="N30" s="92"/>
      <c r="O30" s="115">
        <v>12</v>
      </c>
    </row>
    <row r="31" spans="1:15" ht="11.25" customHeight="1">
      <c r="A31" s="594" t="s">
        <v>567</v>
      </c>
      <c r="B31" s="593">
        <f t="shared" si="5"/>
        <v>5</v>
      </c>
      <c r="C31" s="651">
        <f t="shared" si="3"/>
        <v>1.2285012285012284</v>
      </c>
      <c r="D31" s="757">
        <v>1</v>
      </c>
      <c r="E31" s="757">
        <v>4</v>
      </c>
      <c r="F31" s="757"/>
      <c r="G31" s="790"/>
      <c r="H31" s="115"/>
      <c r="I31" s="99">
        <v>22</v>
      </c>
      <c r="J31" s="602" t="s">
        <v>567</v>
      </c>
      <c r="K31" s="613">
        <v>1</v>
      </c>
      <c r="L31" s="613">
        <v>4</v>
      </c>
      <c r="M31" s="613"/>
      <c r="N31" s="92"/>
      <c r="O31" s="115">
        <v>5</v>
      </c>
    </row>
    <row r="32" spans="1:15" ht="11.25" customHeight="1">
      <c r="A32" s="594" t="s">
        <v>568</v>
      </c>
      <c r="B32" s="593">
        <f t="shared" si="5"/>
        <v>15</v>
      </c>
      <c r="C32" s="651">
        <f t="shared" si="3"/>
        <v>3.6855036855036856</v>
      </c>
      <c r="D32" s="757">
        <v>12</v>
      </c>
      <c r="E32" s="757">
        <v>3</v>
      </c>
      <c r="F32" s="757"/>
      <c r="G32" s="790"/>
      <c r="H32" s="115"/>
      <c r="I32" s="915">
        <v>23</v>
      </c>
      <c r="J32" s="602" t="s">
        <v>569</v>
      </c>
      <c r="K32" s="613">
        <v>11</v>
      </c>
      <c r="L32" s="613">
        <v>2</v>
      </c>
      <c r="M32" s="613"/>
      <c r="N32" s="92"/>
      <c r="O32" s="115">
        <v>13</v>
      </c>
    </row>
    <row r="33" spans="1:15" ht="11.25" customHeight="1">
      <c r="A33" s="595" t="s">
        <v>570</v>
      </c>
      <c r="B33" s="593">
        <f t="shared" si="5"/>
        <v>0</v>
      </c>
      <c r="C33" s="651">
        <f t="shared" si="3"/>
        <v>0</v>
      </c>
      <c r="D33" s="21"/>
      <c r="E33" s="21"/>
      <c r="F33" s="21"/>
      <c r="G33" s="791"/>
      <c r="H33"/>
      <c r="K33" s="92"/>
      <c r="L33" s="92"/>
      <c r="M33" s="92"/>
      <c r="N33" s="92"/>
    </row>
    <row r="34" spans="1:15" ht="11.25" customHeight="1">
      <c r="A34" s="599" t="s">
        <v>571</v>
      </c>
      <c r="B34" s="593">
        <f t="shared" si="5"/>
        <v>5</v>
      </c>
      <c r="C34" s="651">
        <f t="shared" si="3"/>
        <v>1.2285012285012284</v>
      </c>
      <c r="D34" s="757">
        <v>2</v>
      </c>
      <c r="E34" s="757">
        <v>3</v>
      </c>
      <c r="F34" s="757"/>
      <c r="G34" s="790"/>
      <c r="H34" s="115"/>
      <c r="I34" s="99">
        <v>25</v>
      </c>
      <c r="J34" s="602" t="s">
        <v>571</v>
      </c>
      <c r="K34" s="613">
        <v>2</v>
      </c>
      <c r="L34" s="613">
        <v>3</v>
      </c>
      <c r="M34" s="613"/>
      <c r="N34" s="92"/>
      <c r="O34" s="115">
        <v>5</v>
      </c>
    </row>
    <row r="35" spans="1:15" ht="11.25" customHeight="1">
      <c r="A35" s="594" t="s">
        <v>572</v>
      </c>
      <c r="B35" s="593">
        <f t="shared" si="5"/>
        <v>17</v>
      </c>
      <c r="C35" s="651">
        <f t="shared" si="3"/>
        <v>4.176904176904177</v>
      </c>
      <c r="D35" s="757">
        <v>9</v>
      </c>
      <c r="E35" s="757">
        <v>8</v>
      </c>
      <c r="F35" s="757"/>
      <c r="G35" s="790"/>
      <c r="H35" s="115"/>
      <c r="I35" s="915">
        <v>26</v>
      </c>
      <c r="J35" s="602" t="s">
        <v>572</v>
      </c>
      <c r="K35" s="613">
        <v>9</v>
      </c>
      <c r="L35" s="613">
        <v>8</v>
      </c>
      <c r="M35" s="613"/>
      <c r="N35" s="92"/>
      <c r="O35" s="115">
        <v>17</v>
      </c>
    </row>
    <row r="36" spans="1:15" ht="11.25" customHeight="1">
      <c r="A36" s="594" t="s">
        <v>573</v>
      </c>
      <c r="B36" s="593">
        <f t="shared" si="5"/>
        <v>27</v>
      </c>
      <c r="C36" s="651">
        <f t="shared" si="3"/>
        <v>6.6339066339066335</v>
      </c>
      <c r="D36" s="757">
        <v>18</v>
      </c>
      <c r="E36" s="757">
        <v>8</v>
      </c>
      <c r="F36" s="757">
        <v>1</v>
      </c>
      <c r="G36" s="790"/>
      <c r="H36" s="115"/>
      <c r="I36" s="99">
        <v>27</v>
      </c>
      <c r="J36" s="602" t="s">
        <v>574</v>
      </c>
      <c r="K36" s="613">
        <v>18</v>
      </c>
      <c r="L36" s="613">
        <v>8</v>
      </c>
      <c r="M36" s="613">
        <v>1</v>
      </c>
      <c r="N36" s="92"/>
      <c r="O36" s="115">
        <v>27</v>
      </c>
    </row>
    <row r="37" spans="1:15" ht="11.25" customHeight="1">
      <c r="A37" s="594" t="s">
        <v>575</v>
      </c>
      <c r="B37" s="593">
        <f t="shared" si="5"/>
        <v>0</v>
      </c>
      <c r="C37" s="651">
        <f t="shared" si="3"/>
        <v>0</v>
      </c>
      <c r="D37" s="21"/>
      <c r="E37" s="21"/>
      <c r="F37" s="21"/>
      <c r="G37" s="791"/>
      <c r="H37"/>
      <c r="K37" s="92"/>
      <c r="L37" s="92"/>
      <c r="M37" s="92"/>
      <c r="N37" s="92"/>
    </row>
    <row r="38" spans="1:15" ht="11.25" customHeight="1">
      <c r="A38" s="594" t="s">
        <v>576</v>
      </c>
      <c r="B38" s="593">
        <f t="shared" si="5"/>
        <v>12</v>
      </c>
      <c r="C38" s="651">
        <f t="shared" si="3"/>
        <v>2.9484029484029484</v>
      </c>
      <c r="D38" s="757">
        <v>4</v>
      </c>
      <c r="E38" s="757">
        <v>8</v>
      </c>
      <c r="F38" s="757"/>
      <c r="G38" s="790"/>
      <c r="H38" s="115"/>
      <c r="I38" s="99">
        <v>29</v>
      </c>
      <c r="J38" s="602" t="s">
        <v>577</v>
      </c>
      <c r="K38" s="613">
        <v>4</v>
      </c>
      <c r="L38" s="613">
        <v>8</v>
      </c>
      <c r="M38" s="613"/>
      <c r="N38" s="92"/>
      <c r="O38" s="115">
        <v>12</v>
      </c>
    </row>
    <row r="39" spans="1:15" ht="11.25" customHeight="1">
      <c r="A39" s="595" t="s">
        <v>578</v>
      </c>
      <c r="B39" s="593">
        <f t="shared" si="5"/>
        <v>0</v>
      </c>
      <c r="C39" s="651">
        <f t="shared" si="3"/>
        <v>0</v>
      </c>
      <c r="D39" s="21"/>
      <c r="E39" s="21"/>
      <c r="F39" s="21"/>
      <c r="G39" s="790"/>
      <c r="H39" s="115"/>
      <c r="K39" s="92"/>
      <c r="L39" s="92"/>
      <c r="M39" s="92"/>
      <c r="N39" s="92"/>
    </row>
    <row r="40" spans="1:15" ht="11.25" customHeight="1">
      <c r="A40" s="594" t="s">
        <v>579</v>
      </c>
      <c r="B40" s="593">
        <f t="shared" si="5"/>
        <v>19</v>
      </c>
      <c r="C40" s="651">
        <f t="shared" si="3"/>
        <v>4.6683046683046676</v>
      </c>
      <c r="D40" s="757">
        <v>12</v>
      </c>
      <c r="E40" s="757">
        <v>5</v>
      </c>
      <c r="F40" s="757">
        <v>2</v>
      </c>
      <c r="G40" s="790"/>
      <c r="H40" s="115"/>
      <c r="I40" s="99">
        <v>31</v>
      </c>
      <c r="J40" s="602" t="s">
        <v>579</v>
      </c>
      <c r="K40" s="613">
        <v>12</v>
      </c>
      <c r="L40" s="613">
        <v>5</v>
      </c>
      <c r="M40" s="613">
        <v>2</v>
      </c>
      <c r="N40" s="92"/>
      <c r="O40" s="115">
        <v>19</v>
      </c>
    </row>
    <row r="41" spans="1:15" ht="11.25" customHeight="1">
      <c r="A41" s="595" t="s">
        <v>580</v>
      </c>
      <c r="B41" s="593">
        <f t="shared" si="5"/>
        <v>9</v>
      </c>
      <c r="C41" s="651">
        <f t="shared" si="3"/>
        <v>2.2113022113022112</v>
      </c>
      <c r="D41" s="757">
        <v>8</v>
      </c>
      <c r="E41" s="757">
        <v>1</v>
      </c>
      <c r="F41" s="757"/>
      <c r="G41" s="783"/>
      <c r="H41" s="115"/>
      <c r="I41" s="99">
        <v>32</v>
      </c>
      <c r="J41" s="602" t="s">
        <v>580</v>
      </c>
      <c r="K41" s="613">
        <v>8</v>
      </c>
      <c r="L41" s="613">
        <v>1</v>
      </c>
      <c r="M41" s="613"/>
      <c r="N41" s="92"/>
      <c r="O41" s="115">
        <v>9</v>
      </c>
    </row>
    <row r="42" spans="1:15" ht="11.25" customHeight="1">
      <c r="A42" s="594" t="s">
        <v>581</v>
      </c>
      <c r="B42" s="593">
        <f t="shared" si="5"/>
        <v>21</v>
      </c>
      <c r="C42" s="651">
        <f t="shared" si="3"/>
        <v>5.1597051597051591</v>
      </c>
      <c r="D42" s="757">
        <v>12</v>
      </c>
      <c r="E42" s="757">
        <v>9</v>
      </c>
      <c r="F42" s="757"/>
      <c r="G42" s="790"/>
      <c r="H42" s="115"/>
      <c r="I42" s="99">
        <v>33</v>
      </c>
      <c r="J42" s="602" t="s">
        <v>581</v>
      </c>
      <c r="K42" s="613">
        <v>12</v>
      </c>
      <c r="L42" s="613">
        <v>9</v>
      </c>
      <c r="M42" s="613"/>
      <c r="N42" s="92"/>
      <c r="O42" s="115">
        <v>21</v>
      </c>
    </row>
    <row r="43" spans="1:15" ht="11.25" customHeight="1">
      <c r="A43" s="600" t="s">
        <v>582</v>
      </c>
      <c r="B43" s="593">
        <f t="shared" si="5"/>
        <v>2</v>
      </c>
      <c r="C43" s="651">
        <f t="shared" si="3"/>
        <v>0.49140049140049141</v>
      </c>
      <c r="D43" s="757">
        <v>2</v>
      </c>
      <c r="E43" s="757"/>
      <c r="F43" s="757"/>
      <c r="G43" s="783"/>
      <c r="H43" s="115"/>
      <c r="I43" s="99">
        <v>34</v>
      </c>
      <c r="J43" s="602" t="s">
        <v>582</v>
      </c>
      <c r="K43" s="613">
        <v>2</v>
      </c>
      <c r="L43" s="613"/>
      <c r="M43" s="613"/>
      <c r="N43" s="92"/>
      <c r="O43" s="115">
        <v>2</v>
      </c>
    </row>
    <row r="44" spans="1:15" ht="11.25" customHeight="1">
      <c r="A44" s="600" t="s">
        <v>583</v>
      </c>
      <c r="B44" s="593">
        <f t="shared" si="5"/>
        <v>0</v>
      </c>
      <c r="C44" s="651">
        <f t="shared" si="3"/>
        <v>0</v>
      </c>
      <c r="D44" s="21"/>
      <c r="E44" s="21"/>
      <c r="F44" s="21"/>
      <c r="G44" s="784"/>
      <c r="H44"/>
      <c r="K44" s="92"/>
      <c r="L44" s="92"/>
      <c r="M44" s="92"/>
      <c r="N44" s="92"/>
    </row>
    <row r="45" spans="1:15" ht="11.25" customHeight="1">
      <c r="A45" s="595" t="s">
        <v>584</v>
      </c>
      <c r="B45" s="593">
        <f t="shared" si="5"/>
        <v>24</v>
      </c>
      <c r="C45" s="651">
        <f t="shared" si="3"/>
        <v>5.8968058968058967</v>
      </c>
      <c r="D45" s="757">
        <v>21</v>
      </c>
      <c r="E45" s="757">
        <v>3</v>
      </c>
      <c r="F45" s="757"/>
      <c r="G45" s="783"/>
      <c r="H45" s="115"/>
      <c r="I45" s="99">
        <v>36</v>
      </c>
      <c r="J45" s="602" t="s">
        <v>584</v>
      </c>
      <c r="K45" s="613">
        <v>21</v>
      </c>
      <c r="L45" s="613">
        <v>3</v>
      </c>
      <c r="M45" s="613"/>
      <c r="N45" s="92"/>
      <c r="O45" s="115">
        <v>24</v>
      </c>
    </row>
    <row r="46" spans="1:15" ht="11.25" customHeight="1">
      <c r="A46" s="595" t="s">
        <v>585</v>
      </c>
      <c r="B46" s="593">
        <f t="shared" si="5"/>
        <v>0</v>
      </c>
      <c r="C46" s="651">
        <f t="shared" si="3"/>
        <v>0</v>
      </c>
      <c r="D46" s="21"/>
      <c r="E46" s="21"/>
      <c r="F46" s="21"/>
      <c r="G46" s="784"/>
      <c r="H46"/>
      <c r="K46" s="92"/>
      <c r="L46" s="92"/>
      <c r="M46" s="92"/>
      <c r="N46" s="92"/>
    </row>
    <row r="47" spans="1:15" ht="11.25" customHeight="1">
      <c r="A47" s="646" t="s">
        <v>586</v>
      </c>
      <c r="B47" s="647">
        <f t="shared" si="5"/>
        <v>0</v>
      </c>
      <c r="C47" s="652">
        <f t="shared" si="3"/>
        <v>0</v>
      </c>
      <c r="D47" s="757"/>
      <c r="E47" s="757"/>
      <c r="F47" s="757"/>
      <c r="G47" s="783"/>
      <c r="H47" s="115"/>
      <c r="I47" s="115"/>
      <c r="J47" s="644"/>
      <c r="K47" s="613"/>
      <c r="L47" s="613"/>
      <c r="M47" s="613"/>
      <c r="N47" s="613"/>
      <c r="O47" s="115"/>
    </row>
    <row r="48" spans="1:15" ht="11.25" customHeight="1" thickBot="1">
      <c r="A48" s="645" t="s">
        <v>587</v>
      </c>
      <c r="B48" s="601">
        <f t="shared" ref="B48" si="6">SUM(D48:G48)</f>
        <v>9</v>
      </c>
      <c r="C48" s="653">
        <f t="shared" ref="C48" si="7">SUM(B48/B$7)*100</f>
        <v>2.2113022113022112</v>
      </c>
      <c r="D48" s="760">
        <v>4</v>
      </c>
      <c r="E48" s="760">
        <v>5</v>
      </c>
      <c r="F48" s="760"/>
      <c r="G48" s="792"/>
      <c r="H48" s="115"/>
      <c r="I48" s="99">
        <v>39</v>
      </c>
      <c r="J48" s="602" t="s">
        <v>588</v>
      </c>
      <c r="K48" s="613">
        <v>4</v>
      </c>
      <c r="L48" s="613">
        <v>5</v>
      </c>
      <c r="M48" s="613"/>
      <c r="N48" s="92"/>
      <c r="O48" s="115">
        <v>9</v>
      </c>
    </row>
    <row r="50" spans="1:9" ht="15.75">
      <c r="A50" s="1089" t="s">
        <v>275</v>
      </c>
      <c r="B50" s="1089"/>
      <c r="C50" s="1089"/>
      <c r="D50" s="1089"/>
      <c r="E50" s="1089"/>
      <c r="F50" s="1089"/>
      <c r="G50" s="1089"/>
    </row>
    <row r="51" spans="1:9">
      <c r="H51" s="588" t="s">
        <v>589</v>
      </c>
      <c r="I51" s="58">
        <f>B8</f>
        <v>192</v>
      </c>
    </row>
    <row r="52" spans="1:9">
      <c r="H52" s="588" t="s">
        <v>590</v>
      </c>
      <c r="I52" s="58">
        <f>B26</f>
        <v>215</v>
      </c>
    </row>
  </sheetData>
  <sortState xmlns:xlrd2="http://schemas.microsoft.com/office/spreadsheetml/2017/richdata2" ref="I9:O33">
    <sortCondition ref="I9:I33"/>
  </sortState>
  <printOptions horizontalCentered="1"/>
  <pageMargins left="0.28999999999999998" right="0.28999999999999998" top="0.53" bottom="0.48" header="0.3" footer="0.22"/>
  <pageSetup orientation="portrait" r:id="rId1"/>
  <headerFooter alignWithMargins="0">
    <oddHeader>&amp;C&amp;"-,Bold"&amp;12DEPARTAMENTO DE CORRECCION Y REHABILITACION&amp;RTabla 13</oddHeader>
    <oddFooter>&amp;L&amp;"-,Regular"&amp;8FUENTE: NEGOCIADO DE INSTITUCIONES CORRECCIONALES&amp;R&amp;"-,Regular"&amp;8OFICINA DE DESARROLLO PROGRAMATICO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P45"/>
  <sheetViews>
    <sheetView workbookViewId="0">
      <selection activeCell="AE14" sqref="AE14"/>
    </sheetView>
  </sheetViews>
  <sheetFormatPr defaultRowHeight="11.25"/>
  <cols>
    <col min="1" max="1" width="12.140625" style="174" customWidth="1"/>
    <col min="2" max="2" width="3.42578125" style="174" customWidth="1"/>
    <col min="3" max="3" width="2.42578125" style="174" customWidth="1"/>
    <col min="4" max="4" width="4.5703125" style="174" customWidth="1"/>
    <col min="5" max="5" width="2.7109375" style="174" customWidth="1"/>
    <col min="6" max="6" width="4.5703125" style="174" customWidth="1"/>
    <col min="7" max="7" width="3.28515625" style="174" customWidth="1"/>
    <col min="8" max="8" width="4.5703125" style="174" customWidth="1"/>
    <col min="9" max="9" width="3.7109375" style="174" customWidth="1"/>
    <col min="10" max="10" width="4.5703125" style="174" customWidth="1"/>
    <col min="11" max="11" width="2.7109375" style="174" customWidth="1"/>
    <col min="12" max="12" width="4.5703125" style="174" customWidth="1"/>
    <col min="13" max="13" width="2.42578125" style="174" customWidth="1"/>
    <col min="14" max="14" width="4.5703125" style="174" customWidth="1"/>
    <col min="15" max="15" width="3" style="174" bestFit="1" customWidth="1"/>
    <col min="16" max="16" width="4.7109375" style="174" customWidth="1"/>
    <col min="17" max="17" width="2" style="174" customWidth="1"/>
    <col min="18" max="18" width="3.42578125" style="174" customWidth="1"/>
    <col min="19" max="19" width="2.5703125" style="174" customWidth="1"/>
    <col min="20" max="20" width="4.140625" style="174" customWidth="1"/>
    <col min="21" max="21" width="2" style="174" customWidth="1"/>
    <col min="22" max="22" width="3.85546875" style="174" customWidth="1"/>
    <col min="23" max="23" width="2" style="174" customWidth="1"/>
    <col min="24" max="24" width="3.7109375" style="174" customWidth="1"/>
    <col min="25" max="25" width="2" style="174" customWidth="1"/>
    <col min="26" max="26" width="3.140625" style="174" bestFit="1" customWidth="1"/>
    <col min="27" max="27" width="2.28515625" style="174" customWidth="1"/>
    <col min="28" max="28" width="3" style="174" customWidth="1"/>
    <col min="29" max="29" width="4" style="93" customWidth="1"/>
    <col min="30" max="30" width="5.42578125" style="93" customWidth="1"/>
    <col min="31" max="31" width="4" style="93" bestFit="1" customWidth="1"/>
    <col min="32" max="32" width="13.42578125" style="93" bestFit="1" customWidth="1"/>
    <col min="33" max="33" width="7.85546875" style="93" bestFit="1" customWidth="1"/>
    <col min="34" max="34" width="12.42578125" style="93" bestFit="1" customWidth="1"/>
    <col min="35" max="37" width="3" style="93" bestFit="1" customWidth="1"/>
    <col min="38" max="38" width="4.140625" style="93" customWidth="1"/>
    <col min="39" max="40" width="3" style="93" bestFit="1" customWidth="1"/>
    <col min="41" max="42" width="3.5703125" style="93" bestFit="1" customWidth="1"/>
    <col min="43" max="16384" width="9.140625" style="93"/>
  </cols>
  <sheetData>
    <row r="1" spans="1:42" ht="12.75">
      <c r="A1" s="149" t="s">
        <v>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</row>
    <row r="2" spans="1:42" ht="12.75">
      <c r="A2" s="150" t="s">
        <v>591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</row>
    <row r="3" spans="1:42" ht="14.25" customHeight="1">
      <c r="A3" s="149" t="s">
        <v>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</row>
    <row r="4" spans="1:42" ht="14.25" customHeight="1" thickBot="1">
      <c r="A4" s="161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</row>
    <row r="5" spans="1:42" ht="15" customHeight="1" thickBot="1">
      <c r="A5" s="305"/>
      <c r="B5" s="306"/>
      <c r="C5" s="307" t="s">
        <v>592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9"/>
      <c r="AB5" s="309"/>
      <c r="AC5" s="122"/>
    </row>
    <row r="6" spans="1:42" ht="66" thickBot="1">
      <c r="A6" s="310" t="s">
        <v>593</v>
      </c>
      <c r="B6" s="311" t="s">
        <v>3</v>
      </c>
      <c r="C6" s="312" t="s">
        <v>594</v>
      </c>
      <c r="D6" s="313" t="s">
        <v>5</v>
      </c>
      <c r="E6" s="314" t="s">
        <v>595</v>
      </c>
      <c r="F6" s="313" t="s">
        <v>5</v>
      </c>
      <c r="G6" s="314" t="s">
        <v>596</v>
      </c>
      <c r="H6" s="313" t="s">
        <v>5</v>
      </c>
      <c r="I6" s="314" t="s">
        <v>597</v>
      </c>
      <c r="J6" s="313" t="s">
        <v>5</v>
      </c>
      <c r="K6" s="314" t="s">
        <v>598</v>
      </c>
      <c r="L6" s="313" t="s">
        <v>5</v>
      </c>
      <c r="M6" s="314" t="s">
        <v>599</v>
      </c>
      <c r="N6" s="313" t="s">
        <v>5</v>
      </c>
      <c r="O6" s="314" t="s">
        <v>600</v>
      </c>
      <c r="P6" s="313" t="s">
        <v>5</v>
      </c>
      <c r="Q6" s="314" t="s">
        <v>601</v>
      </c>
      <c r="R6" s="313" t="s">
        <v>5</v>
      </c>
      <c r="S6" s="314" t="s">
        <v>602</v>
      </c>
      <c r="T6" s="313" t="s">
        <v>5</v>
      </c>
      <c r="U6" s="314" t="s">
        <v>603</v>
      </c>
      <c r="V6" s="313" t="s">
        <v>5</v>
      </c>
      <c r="W6" s="314" t="s">
        <v>604</v>
      </c>
      <c r="X6" s="313" t="s">
        <v>5</v>
      </c>
      <c r="Y6" s="314" t="s">
        <v>605</v>
      </c>
      <c r="Z6" s="313" t="s">
        <v>5</v>
      </c>
      <c r="AA6" s="315" t="s">
        <v>159</v>
      </c>
      <c r="AB6" s="316" t="s">
        <v>5</v>
      </c>
      <c r="AC6" s="118"/>
      <c r="AE6" s="94" t="s">
        <v>594</v>
      </c>
      <c r="AF6" s="94" t="s">
        <v>606</v>
      </c>
      <c r="AG6" s="94" t="s">
        <v>607</v>
      </c>
      <c r="AH6" s="94" t="s">
        <v>608</v>
      </c>
      <c r="AI6" s="94" t="s">
        <v>609</v>
      </c>
      <c r="AJ6" s="94" t="s">
        <v>610</v>
      </c>
      <c r="AK6" s="94" t="s">
        <v>611</v>
      </c>
      <c r="AL6" s="314" t="s">
        <v>601</v>
      </c>
      <c r="AM6" s="314" t="s">
        <v>602</v>
      </c>
      <c r="AN6" s="314" t="s">
        <v>603</v>
      </c>
      <c r="AO6" s="314" t="s">
        <v>604</v>
      </c>
      <c r="AP6" s="314"/>
    </row>
    <row r="7" spans="1:42" ht="13.5" thickBot="1">
      <c r="A7" s="317" t="s">
        <v>3</v>
      </c>
      <c r="B7" s="318">
        <f>SUM(B8:B20)</f>
        <v>407</v>
      </c>
      <c r="C7" s="319">
        <f t="shared" ref="C7:X7" si="0">SUM(C8:C20)</f>
        <v>14</v>
      </c>
      <c r="D7" s="320">
        <f t="shared" si="0"/>
        <v>100</v>
      </c>
      <c r="E7" s="321">
        <f t="shared" si="0"/>
        <v>43</v>
      </c>
      <c r="F7" s="320">
        <f t="shared" si="0"/>
        <v>99.999999999999986</v>
      </c>
      <c r="G7" s="321">
        <f t="shared" si="0"/>
        <v>107</v>
      </c>
      <c r="H7" s="320">
        <f t="shared" si="0"/>
        <v>100</v>
      </c>
      <c r="I7" s="321">
        <f t="shared" si="0"/>
        <v>189</v>
      </c>
      <c r="J7" s="320">
        <f t="shared" si="0"/>
        <v>100</v>
      </c>
      <c r="K7" s="321">
        <f t="shared" si="0"/>
        <v>30</v>
      </c>
      <c r="L7" s="320">
        <f t="shared" si="0"/>
        <v>100</v>
      </c>
      <c r="M7" s="321">
        <f t="shared" si="0"/>
        <v>21</v>
      </c>
      <c r="N7" s="320">
        <f t="shared" ref="N7" si="1">SUM(N8:N20)</f>
        <v>99.999999999999986</v>
      </c>
      <c r="O7" s="321">
        <f t="shared" si="0"/>
        <v>3</v>
      </c>
      <c r="P7" s="320">
        <f t="shared" ref="P7" si="2">SUM(P8:P20)</f>
        <v>100</v>
      </c>
      <c r="Q7" s="321">
        <f t="shared" si="0"/>
        <v>0</v>
      </c>
      <c r="R7" s="320">
        <f t="shared" si="0"/>
        <v>0</v>
      </c>
      <c r="S7" s="321">
        <f t="shared" si="0"/>
        <v>0</v>
      </c>
      <c r="T7" s="320">
        <f t="shared" si="0"/>
        <v>0</v>
      </c>
      <c r="U7" s="321">
        <f t="shared" si="0"/>
        <v>0</v>
      </c>
      <c r="V7" s="320">
        <f t="shared" si="0"/>
        <v>0</v>
      </c>
      <c r="W7" s="321">
        <f t="shared" si="0"/>
        <v>0</v>
      </c>
      <c r="X7" s="320">
        <f t="shared" si="0"/>
        <v>0</v>
      </c>
      <c r="Y7" s="321"/>
      <c r="Z7" s="320">
        <f t="shared" ref="Z7:AB7" si="3">SUM(Z8:Z20)</f>
        <v>0</v>
      </c>
      <c r="AA7" s="321"/>
      <c r="AB7" s="322">
        <f t="shared" si="3"/>
        <v>0</v>
      </c>
      <c r="AC7" s="119"/>
      <c r="AM7" s="115"/>
    </row>
    <row r="8" spans="1:42" ht="13.5" thickTop="1">
      <c r="A8" s="692" t="s">
        <v>594</v>
      </c>
      <c r="B8" s="826">
        <f>SUM(C8,E8,G8,I8,K8,M8,O8,Q8,S8,U8,W8,Y8,AA8)</f>
        <v>0</v>
      </c>
      <c r="C8" s="827"/>
      <c r="D8" s="828">
        <f>(C8/C$7)*100</f>
        <v>0</v>
      </c>
      <c r="E8" s="827"/>
      <c r="F8" s="828">
        <f>(E8/E$7)*100</f>
        <v>0</v>
      </c>
      <c r="G8" s="827"/>
      <c r="H8" s="828">
        <f t="shared" ref="H8:H20" si="4">(G8/G$7)*100</f>
        <v>0</v>
      </c>
      <c r="I8" s="827"/>
      <c r="J8" s="828">
        <f t="shared" ref="J8:J20" si="5">(I8/I$7)*100</f>
        <v>0</v>
      </c>
      <c r="K8" s="827"/>
      <c r="L8" s="828">
        <f t="shared" ref="L8:L20" si="6">(K8/K$7)*100</f>
        <v>0</v>
      </c>
      <c r="M8" s="827"/>
      <c r="N8" s="828">
        <f t="shared" ref="N8:N20" si="7">(M8/M$7)*100</f>
        <v>0</v>
      </c>
      <c r="O8" s="827"/>
      <c r="P8" s="828">
        <f t="shared" ref="P8:P20" si="8">(O8/O$7)*100</f>
        <v>0</v>
      </c>
      <c r="Q8" s="829"/>
      <c r="R8" s="828">
        <v>0</v>
      </c>
      <c r="S8" s="829"/>
      <c r="T8" s="828">
        <v>0</v>
      </c>
      <c r="U8" s="829"/>
      <c r="V8" s="828">
        <v>0</v>
      </c>
      <c r="W8" s="829"/>
      <c r="X8" s="828">
        <v>0</v>
      </c>
      <c r="Y8" s="829"/>
      <c r="Z8" s="828">
        <v>0</v>
      </c>
      <c r="AA8" s="829"/>
      <c r="AB8" s="830">
        <v>0</v>
      </c>
      <c r="AC8" s="119"/>
      <c r="AD8" s="116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</row>
    <row r="9" spans="1:42">
      <c r="A9" s="222" t="s">
        <v>595</v>
      </c>
      <c r="B9" s="323">
        <f t="shared" ref="B9:B20" si="9">SUM(C9,E9,G9,I9,K9,M9,O9,Q9,S9,U9,W9,Y9,AA9)</f>
        <v>0</v>
      </c>
      <c r="C9" s="816"/>
      <c r="D9" s="324">
        <f t="shared" ref="D9:F20" si="10">(C9/C$7)*100</f>
        <v>0</v>
      </c>
      <c r="E9" s="816"/>
      <c r="F9" s="324">
        <f t="shared" si="10"/>
        <v>0</v>
      </c>
      <c r="G9" s="816"/>
      <c r="H9" s="324">
        <f t="shared" si="4"/>
        <v>0</v>
      </c>
      <c r="I9" s="816"/>
      <c r="J9" s="324">
        <f t="shared" si="5"/>
        <v>0</v>
      </c>
      <c r="K9" s="816"/>
      <c r="L9" s="324">
        <f t="shared" si="6"/>
        <v>0</v>
      </c>
      <c r="M9" s="816"/>
      <c r="N9" s="324">
        <f t="shared" si="7"/>
        <v>0</v>
      </c>
      <c r="O9" s="816"/>
      <c r="P9" s="324">
        <f t="shared" si="8"/>
        <v>0</v>
      </c>
      <c r="Q9" s="816"/>
      <c r="R9" s="324">
        <v>0</v>
      </c>
      <c r="S9" s="325"/>
      <c r="T9" s="324">
        <v>0</v>
      </c>
      <c r="U9" s="325"/>
      <c r="V9" s="324">
        <v>0</v>
      </c>
      <c r="W9" s="325"/>
      <c r="X9" s="324">
        <v>0</v>
      </c>
      <c r="Y9" s="325"/>
      <c r="Z9" s="324">
        <v>0</v>
      </c>
      <c r="AA9" s="325"/>
      <c r="AB9" s="326">
        <v>0</v>
      </c>
      <c r="AC9" s="119"/>
    </row>
    <row r="10" spans="1:42" ht="12.75">
      <c r="A10" s="222" t="s">
        <v>596</v>
      </c>
      <c r="B10" s="323">
        <f t="shared" si="9"/>
        <v>40</v>
      </c>
      <c r="C10" s="816">
        <v>9</v>
      </c>
      <c r="D10" s="324">
        <f t="shared" si="10"/>
        <v>64.285714285714292</v>
      </c>
      <c r="E10" s="816">
        <v>14</v>
      </c>
      <c r="F10" s="324">
        <f t="shared" si="10"/>
        <v>32.558139534883722</v>
      </c>
      <c r="G10" s="816">
        <v>17</v>
      </c>
      <c r="H10" s="324">
        <f t="shared" si="4"/>
        <v>15.887850467289718</v>
      </c>
      <c r="I10" s="816"/>
      <c r="J10" s="324">
        <f t="shared" si="5"/>
        <v>0</v>
      </c>
      <c r="K10" s="816"/>
      <c r="L10" s="324">
        <f t="shared" si="6"/>
        <v>0</v>
      </c>
      <c r="M10" s="816"/>
      <c r="N10" s="324">
        <f t="shared" si="7"/>
        <v>0</v>
      </c>
      <c r="O10" s="815"/>
      <c r="P10" s="324">
        <f t="shared" si="8"/>
        <v>0</v>
      </c>
      <c r="Q10" s="816"/>
      <c r="R10" s="324">
        <v>0</v>
      </c>
      <c r="S10" s="325"/>
      <c r="T10" s="324">
        <v>0</v>
      </c>
      <c r="U10" s="325"/>
      <c r="V10" s="324">
        <v>0</v>
      </c>
      <c r="W10" s="325"/>
      <c r="X10" s="324">
        <v>0</v>
      </c>
      <c r="Y10" s="325"/>
      <c r="Z10" s="324">
        <v>0</v>
      </c>
      <c r="AA10" s="325"/>
      <c r="AB10" s="326">
        <v>0</v>
      </c>
      <c r="AC10" s="119"/>
      <c r="AD10" s="116">
        <v>3</v>
      </c>
      <c r="AE10" s="115">
        <v>9</v>
      </c>
      <c r="AF10" s="115">
        <v>14</v>
      </c>
      <c r="AG10" s="115">
        <v>17</v>
      </c>
      <c r="AH10" s="115"/>
      <c r="AI10" s="115"/>
      <c r="AJ10" s="115"/>
      <c r="AK10" s="115"/>
      <c r="AL10" s="115">
        <v>40</v>
      </c>
    </row>
    <row r="11" spans="1:42" ht="12.75">
      <c r="A11" s="222" t="s">
        <v>612</v>
      </c>
      <c r="B11" s="323">
        <f t="shared" si="9"/>
        <v>201</v>
      </c>
      <c r="C11" s="816">
        <v>4</v>
      </c>
      <c r="D11" s="324">
        <f t="shared" si="10"/>
        <v>28.571428571428569</v>
      </c>
      <c r="E11" s="816">
        <v>20</v>
      </c>
      <c r="F11" s="324">
        <f t="shared" si="10"/>
        <v>46.511627906976742</v>
      </c>
      <c r="G11" s="816">
        <v>63</v>
      </c>
      <c r="H11" s="324">
        <f t="shared" si="4"/>
        <v>58.878504672897193</v>
      </c>
      <c r="I11" s="816">
        <v>114</v>
      </c>
      <c r="J11" s="324">
        <f t="shared" si="5"/>
        <v>60.317460317460316</v>
      </c>
      <c r="K11" s="816"/>
      <c r="L11" s="324">
        <f t="shared" si="6"/>
        <v>0</v>
      </c>
      <c r="M11" s="816"/>
      <c r="N11" s="324">
        <f t="shared" si="7"/>
        <v>0</v>
      </c>
      <c r="O11" s="815"/>
      <c r="P11" s="324">
        <f t="shared" si="8"/>
        <v>0</v>
      </c>
      <c r="Q11" s="816"/>
      <c r="R11" s="324">
        <v>0</v>
      </c>
      <c r="S11" s="325"/>
      <c r="T11" s="324">
        <v>0</v>
      </c>
      <c r="U11" s="325"/>
      <c r="V11" s="324">
        <v>0</v>
      </c>
      <c r="W11" s="325"/>
      <c r="X11" s="324">
        <v>0</v>
      </c>
      <c r="Y11" s="325"/>
      <c r="Z11" s="324">
        <v>0</v>
      </c>
      <c r="AA11" s="325"/>
      <c r="AB11" s="326">
        <v>0</v>
      </c>
      <c r="AC11" s="119"/>
      <c r="AD11" s="116">
        <v>4</v>
      </c>
      <c r="AE11" s="115">
        <v>4</v>
      </c>
      <c r="AF11" s="115">
        <v>20</v>
      </c>
      <c r="AG11" s="115">
        <v>63</v>
      </c>
      <c r="AH11" s="115">
        <v>114</v>
      </c>
      <c r="AI11" s="115"/>
      <c r="AJ11" s="115"/>
      <c r="AK11" s="115"/>
      <c r="AL11" s="115">
        <v>201</v>
      </c>
    </row>
    <row r="12" spans="1:42" ht="12.75">
      <c r="A12" s="222" t="s">
        <v>598</v>
      </c>
      <c r="B12" s="323">
        <f t="shared" si="9"/>
        <v>83</v>
      </c>
      <c r="C12" s="816">
        <v>1</v>
      </c>
      <c r="D12" s="324">
        <f t="shared" si="10"/>
        <v>7.1428571428571423</v>
      </c>
      <c r="E12" s="816">
        <v>4</v>
      </c>
      <c r="F12" s="324">
        <f t="shared" si="10"/>
        <v>9.3023255813953494</v>
      </c>
      <c r="G12" s="816">
        <v>17</v>
      </c>
      <c r="H12" s="324">
        <f t="shared" si="4"/>
        <v>15.887850467289718</v>
      </c>
      <c r="I12" s="816">
        <v>54</v>
      </c>
      <c r="J12" s="324">
        <f t="shared" si="5"/>
        <v>28.571428571428569</v>
      </c>
      <c r="K12" s="816">
        <v>7</v>
      </c>
      <c r="L12" s="324">
        <f t="shared" si="6"/>
        <v>23.333333333333332</v>
      </c>
      <c r="M12" s="816"/>
      <c r="N12" s="324">
        <f t="shared" si="7"/>
        <v>0</v>
      </c>
      <c r="O12" s="815"/>
      <c r="P12" s="324">
        <f t="shared" si="8"/>
        <v>0</v>
      </c>
      <c r="Q12" s="816"/>
      <c r="R12" s="324">
        <v>0</v>
      </c>
      <c r="S12" s="325"/>
      <c r="T12" s="324">
        <v>0</v>
      </c>
      <c r="U12" s="325"/>
      <c r="V12" s="324">
        <v>0</v>
      </c>
      <c r="W12" s="325"/>
      <c r="X12" s="324">
        <v>0</v>
      </c>
      <c r="Y12" s="325"/>
      <c r="Z12" s="324">
        <v>0</v>
      </c>
      <c r="AA12" s="325"/>
      <c r="AB12" s="326">
        <v>0</v>
      </c>
      <c r="AC12" s="119"/>
      <c r="AD12" s="116">
        <v>5</v>
      </c>
      <c r="AE12" s="115">
        <v>1</v>
      </c>
      <c r="AF12" s="115">
        <v>4</v>
      </c>
      <c r="AG12" s="115">
        <v>17</v>
      </c>
      <c r="AH12" s="115">
        <v>54</v>
      </c>
      <c r="AI12" s="115">
        <v>7</v>
      </c>
      <c r="AJ12" s="115"/>
      <c r="AK12" s="115"/>
      <c r="AL12" s="115">
        <v>83</v>
      </c>
    </row>
    <row r="13" spans="1:42" ht="12.75">
      <c r="A13" s="222" t="s">
        <v>599</v>
      </c>
      <c r="B13" s="323">
        <f t="shared" si="9"/>
        <v>49</v>
      </c>
      <c r="C13" s="816"/>
      <c r="D13" s="324">
        <f t="shared" si="10"/>
        <v>0</v>
      </c>
      <c r="E13" s="816">
        <v>2</v>
      </c>
      <c r="F13" s="324">
        <f t="shared" si="10"/>
        <v>4.6511627906976747</v>
      </c>
      <c r="G13" s="816">
        <v>5</v>
      </c>
      <c r="H13" s="324">
        <f t="shared" si="4"/>
        <v>4.6728971962616823</v>
      </c>
      <c r="I13" s="816">
        <v>17</v>
      </c>
      <c r="J13" s="324">
        <f t="shared" si="5"/>
        <v>8.9947089947089935</v>
      </c>
      <c r="K13" s="816">
        <v>19</v>
      </c>
      <c r="L13" s="324">
        <f t="shared" si="6"/>
        <v>63.333333333333329</v>
      </c>
      <c r="M13" s="816">
        <v>6</v>
      </c>
      <c r="N13" s="324">
        <f t="shared" si="7"/>
        <v>28.571428571428569</v>
      </c>
      <c r="O13" s="815"/>
      <c r="P13" s="324">
        <f t="shared" si="8"/>
        <v>0</v>
      </c>
      <c r="Q13" s="816"/>
      <c r="R13" s="324">
        <v>0</v>
      </c>
      <c r="S13" s="325"/>
      <c r="T13" s="324">
        <v>0</v>
      </c>
      <c r="U13" s="325"/>
      <c r="V13" s="324">
        <v>0</v>
      </c>
      <c r="W13" s="325"/>
      <c r="X13" s="324">
        <v>0</v>
      </c>
      <c r="Y13" s="325"/>
      <c r="Z13" s="324">
        <v>0</v>
      </c>
      <c r="AA13" s="325"/>
      <c r="AB13" s="326">
        <v>0</v>
      </c>
      <c r="AC13" s="119"/>
      <c r="AD13" s="116">
        <v>6</v>
      </c>
      <c r="AE13" s="115">
        <f>SUM(C10:C11,E10:E11,G10:G11,I11)</f>
        <v>241</v>
      </c>
      <c r="AF13" s="115">
        <v>2</v>
      </c>
      <c r="AG13" s="115">
        <v>5</v>
      </c>
      <c r="AH13" s="115">
        <v>17</v>
      </c>
      <c r="AI13" s="115">
        <v>19</v>
      </c>
      <c r="AJ13" s="115">
        <v>6</v>
      </c>
      <c r="AK13" s="115"/>
      <c r="AL13" s="115">
        <v>49</v>
      </c>
    </row>
    <row r="14" spans="1:42" ht="12.75">
      <c r="A14" s="222" t="s">
        <v>600</v>
      </c>
      <c r="B14" s="323">
        <f t="shared" si="9"/>
        <v>18</v>
      </c>
      <c r="C14" s="816"/>
      <c r="D14" s="324">
        <f t="shared" si="10"/>
        <v>0</v>
      </c>
      <c r="E14" s="816">
        <v>2</v>
      </c>
      <c r="F14" s="324">
        <f t="shared" si="10"/>
        <v>4.6511627906976747</v>
      </c>
      <c r="G14" s="816">
        <v>3</v>
      </c>
      <c r="H14" s="324">
        <f t="shared" si="4"/>
        <v>2.8037383177570092</v>
      </c>
      <c r="I14" s="816">
        <v>2</v>
      </c>
      <c r="J14" s="324">
        <f t="shared" si="5"/>
        <v>1.0582010582010581</v>
      </c>
      <c r="K14" s="816">
        <v>2</v>
      </c>
      <c r="L14" s="324">
        <f t="shared" si="6"/>
        <v>6.666666666666667</v>
      </c>
      <c r="M14" s="816">
        <v>9</v>
      </c>
      <c r="N14" s="324">
        <f t="shared" si="7"/>
        <v>42.857142857142854</v>
      </c>
      <c r="O14" s="815"/>
      <c r="P14" s="324">
        <f t="shared" si="8"/>
        <v>0</v>
      </c>
      <c r="Q14" s="816"/>
      <c r="R14" s="324">
        <v>0</v>
      </c>
      <c r="S14" s="325"/>
      <c r="T14" s="324">
        <v>0</v>
      </c>
      <c r="U14" s="325"/>
      <c r="V14" s="324">
        <v>0</v>
      </c>
      <c r="W14" s="325"/>
      <c r="X14" s="324">
        <v>0</v>
      </c>
      <c r="Y14" s="325"/>
      <c r="Z14" s="324">
        <v>0</v>
      </c>
      <c r="AA14" s="325"/>
      <c r="AB14" s="326">
        <v>0</v>
      </c>
      <c r="AC14" s="119"/>
      <c r="AD14" s="116">
        <v>7</v>
      </c>
      <c r="AE14" s="115"/>
      <c r="AF14" s="115">
        <v>2</v>
      </c>
      <c r="AG14" s="115">
        <v>3</v>
      </c>
      <c r="AH14" s="115">
        <v>2</v>
      </c>
      <c r="AI14" s="115">
        <v>2</v>
      </c>
      <c r="AJ14" s="115">
        <v>9</v>
      </c>
      <c r="AK14" s="115"/>
      <c r="AL14" s="115">
        <v>18</v>
      </c>
    </row>
    <row r="15" spans="1:42" ht="12.75">
      <c r="A15" s="222" t="s">
        <v>601</v>
      </c>
      <c r="B15" s="323">
        <f t="shared" si="9"/>
        <v>8</v>
      </c>
      <c r="C15" s="816"/>
      <c r="D15" s="324">
        <f t="shared" si="10"/>
        <v>0</v>
      </c>
      <c r="E15" s="816">
        <v>1</v>
      </c>
      <c r="F15" s="324">
        <f t="shared" si="10"/>
        <v>2.3255813953488373</v>
      </c>
      <c r="G15" s="816"/>
      <c r="H15" s="324">
        <f t="shared" si="4"/>
        <v>0</v>
      </c>
      <c r="I15" s="816"/>
      <c r="J15" s="324">
        <f t="shared" si="5"/>
        <v>0</v>
      </c>
      <c r="K15" s="816">
        <v>2</v>
      </c>
      <c r="L15" s="324">
        <f t="shared" si="6"/>
        <v>6.666666666666667</v>
      </c>
      <c r="M15" s="816">
        <v>5</v>
      </c>
      <c r="N15" s="324">
        <f t="shared" si="7"/>
        <v>23.809523809523807</v>
      </c>
      <c r="O15" s="815"/>
      <c r="P15" s="324">
        <f t="shared" si="8"/>
        <v>0</v>
      </c>
      <c r="Q15" s="816"/>
      <c r="R15" s="324">
        <v>0</v>
      </c>
      <c r="S15" s="325"/>
      <c r="T15" s="324">
        <v>0</v>
      </c>
      <c r="U15" s="325"/>
      <c r="V15" s="324">
        <v>0</v>
      </c>
      <c r="W15" s="325"/>
      <c r="X15" s="324">
        <v>0</v>
      </c>
      <c r="Y15" s="325"/>
      <c r="Z15" s="324">
        <v>0</v>
      </c>
      <c r="AA15" s="325"/>
      <c r="AB15" s="326">
        <v>0</v>
      </c>
      <c r="AC15" s="119"/>
      <c r="AD15" s="116">
        <v>8</v>
      </c>
      <c r="AE15" s="115"/>
      <c r="AF15" s="115">
        <v>1</v>
      </c>
      <c r="AG15" s="115"/>
      <c r="AH15" s="115"/>
      <c r="AI15" s="115">
        <v>2</v>
      </c>
      <c r="AJ15" s="115">
        <v>5</v>
      </c>
      <c r="AK15" s="115"/>
      <c r="AL15" s="115">
        <v>8</v>
      </c>
    </row>
    <row r="16" spans="1:42" ht="12.75">
      <c r="A16" s="222" t="s">
        <v>602</v>
      </c>
      <c r="B16" s="323">
        <f t="shared" si="9"/>
        <v>3</v>
      </c>
      <c r="C16" s="816"/>
      <c r="D16" s="324">
        <f t="shared" si="10"/>
        <v>0</v>
      </c>
      <c r="E16" s="816"/>
      <c r="F16" s="324">
        <f t="shared" si="10"/>
        <v>0</v>
      </c>
      <c r="G16" s="816">
        <v>1</v>
      </c>
      <c r="H16" s="324">
        <f t="shared" si="4"/>
        <v>0.93457943925233633</v>
      </c>
      <c r="I16" s="816">
        <v>2</v>
      </c>
      <c r="J16" s="324">
        <f t="shared" si="5"/>
        <v>1.0582010582010581</v>
      </c>
      <c r="K16" s="816"/>
      <c r="L16" s="324">
        <f t="shared" si="6"/>
        <v>0</v>
      </c>
      <c r="M16" s="816"/>
      <c r="N16" s="324">
        <f t="shared" si="7"/>
        <v>0</v>
      </c>
      <c r="O16" s="815"/>
      <c r="P16" s="324">
        <f t="shared" si="8"/>
        <v>0</v>
      </c>
      <c r="Q16" s="816"/>
      <c r="R16" s="324">
        <v>0</v>
      </c>
      <c r="S16" s="325"/>
      <c r="T16" s="324">
        <v>0</v>
      </c>
      <c r="U16" s="325"/>
      <c r="V16" s="324">
        <v>0</v>
      </c>
      <c r="W16" s="325"/>
      <c r="X16" s="324">
        <v>0</v>
      </c>
      <c r="Y16" s="325"/>
      <c r="Z16" s="324">
        <v>0</v>
      </c>
      <c r="AA16" s="325"/>
      <c r="AB16" s="326">
        <v>0</v>
      </c>
      <c r="AC16" s="119"/>
      <c r="AD16" s="116">
        <v>9</v>
      </c>
      <c r="AE16" s="115"/>
      <c r="AF16" s="115"/>
      <c r="AG16" s="115">
        <v>1</v>
      </c>
      <c r="AH16" s="115">
        <v>2</v>
      </c>
      <c r="AI16" s="115"/>
      <c r="AJ16" s="115"/>
      <c r="AK16" s="115"/>
      <c r="AL16" s="115">
        <v>3</v>
      </c>
    </row>
    <row r="17" spans="1:42" ht="12.75">
      <c r="A17" s="222" t="s">
        <v>603</v>
      </c>
      <c r="B17" s="323">
        <f t="shared" si="9"/>
        <v>5</v>
      </c>
      <c r="C17" s="816"/>
      <c r="D17" s="324">
        <f t="shared" si="10"/>
        <v>0</v>
      </c>
      <c r="E17" s="816"/>
      <c r="F17" s="324">
        <f t="shared" si="10"/>
        <v>0</v>
      </c>
      <c r="G17" s="816">
        <v>1</v>
      </c>
      <c r="H17" s="324">
        <f t="shared" si="4"/>
        <v>0.93457943925233633</v>
      </c>
      <c r="I17" s="816"/>
      <c r="J17" s="324">
        <f t="shared" si="5"/>
        <v>0</v>
      </c>
      <c r="K17" s="816"/>
      <c r="L17" s="324">
        <f t="shared" si="6"/>
        <v>0</v>
      </c>
      <c r="M17" s="816">
        <v>1</v>
      </c>
      <c r="N17" s="324">
        <f t="shared" si="7"/>
        <v>4.7619047619047619</v>
      </c>
      <c r="O17" s="815">
        <v>3</v>
      </c>
      <c r="P17" s="324">
        <f t="shared" si="8"/>
        <v>100</v>
      </c>
      <c r="Q17" s="816"/>
      <c r="R17" s="324">
        <v>0</v>
      </c>
      <c r="S17" s="325"/>
      <c r="T17" s="324">
        <v>0</v>
      </c>
      <c r="U17" s="325"/>
      <c r="V17" s="324">
        <v>0</v>
      </c>
      <c r="W17" s="325"/>
      <c r="X17" s="324">
        <v>0</v>
      </c>
      <c r="Y17" s="325"/>
      <c r="Z17" s="324">
        <v>0</v>
      </c>
      <c r="AA17" s="325"/>
      <c r="AB17" s="326">
        <v>0</v>
      </c>
      <c r="AC17" s="119"/>
      <c r="AD17" s="116">
        <v>10</v>
      </c>
      <c r="AE17" s="115"/>
      <c r="AF17" s="115"/>
      <c r="AG17" s="115">
        <v>1</v>
      </c>
      <c r="AH17" s="115"/>
      <c r="AI17" s="115"/>
      <c r="AJ17" s="115">
        <v>1</v>
      </c>
      <c r="AK17" s="115">
        <v>3</v>
      </c>
      <c r="AL17" s="115">
        <v>5</v>
      </c>
    </row>
    <row r="18" spans="1:42" ht="12.75">
      <c r="A18" s="222" t="s">
        <v>604</v>
      </c>
      <c r="B18" s="323">
        <f t="shared" si="9"/>
        <v>0</v>
      </c>
      <c r="C18" s="816"/>
      <c r="D18" s="324">
        <f t="shared" si="10"/>
        <v>0</v>
      </c>
      <c r="E18" s="816"/>
      <c r="F18" s="324">
        <f t="shared" si="10"/>
        <v>0</v>
      </c>
      <c r="G18" s="816"/>
      <c r="H18" s="324">
        <f t="shared" si="4"/>
        <v>0</v>
      </c>
      <c r="I18" s="816"/>
      <c r="J18" s="324">
        <f t="shared" si="5"/>
        <v>0</v>
      </c>
      <c r="K18" s="816"/>
      <c r="L18" s="324">
        <f t="shared" si="6"/>
        <v>0</v>
      </c>
      <c r="M18" s="816"/>
      <c r="N18" s="324">
        <f t="shared" si="7"/>
        <v>0</v>
      </c>
      <c r="O18" s="816"/>
      <c r="P18" s="324">
        <f t="shared" si="8"/>
        <v>0</v>
      </c>
      <c r="Q18" s="816"/>
      <c r="R18" s="324">
        <v>0</v>
      </c>
      <c r="S18" s="325"/>
      <c r="T18" s="324">
        <v>0</v>
      </c>
      <c r="U18" s="325"/>
      <c r="V18" s="324">
        <v>0</v>
      </c>
      <c r="W18" s="325"/>
      <c r="X18" s="324">
        <v>0</v>
      </c>
      <c r="Y18" s="325"/>
      <c r="Z18" s="324">
        <v>0</v>
      </c>
      <c r="AA18" s="325"/>
      <c r="AB18" s="326">
        <v>0</v>
      </c>
      <c r="AC18" s="119"/>
      <c r="AD18" s="116"/>
      <c r="AE18" s="115">
        <f>SUM(AE10:AE17)</f>
        <v>255</v>
      </c>
      <c r="AF18" s="115">
        <f t="shared" ref="AF18:AL18" si="11">SUM(AF10:AF17)</f>
        <v>43</v>
      </c>
      <c r="AG18" s="115">
        <f t="shared" si="11"/>
        <v>107</v>
      </c>
      <c r="AH18" s="115">
        <f t="shared" si="11"/>
        <v>189</v>
      </c>
      <c r="AI18" s="115">
        <f t="shared" si="11"/>
        <v>30</v>
      </c>
      <c r="AJ18" s="115">
        <f t="shared" si="11"/>
        <v>21</v>
      </c>
      <c r="AK18" s="115">
        <f t="shared" si="11"/>
        <v>3</v>
      </c>
      <c r="AL18" s="115">
        <f t="shared" si="11"/>
        <v>407</v>
      </c>
      <c r="AM18" s="115"/>
      <c r="AN18" s="115"/>
      <c r="AO18" s="115"/>
      <c r="AP18" s="115"/>
    </row>
    <row r="19" spans="1:42" ht="12.75">
      <c r="A19" s="222" t="s">
        <v>605</v>
      </c>
      <c r="B19" s="323">
        <f t="shared" si="9"/>
        <v>0</v>
      </c>
      <c r="C19" s="816"/>
      <c r="D19" s="324">
        <f t="shared" si="10"/>
        <v>0</v>
      </c>
      <c r="E19" s="816"/>
      <c r="F19" s="324">
        <f t="shared" si="10"/>
        <v>0</v>
      </c>
      <c r="G19" s="816"/>
      <c r="H19" s="324">
        <f t="shared" si="4"/>
        <v>0</v>
      </c>
      <c r="I19" s="816"/>
      <c r="J19" s="324">
        <f t="shared" si="5"/>
        <v>0</v>
      </c>
      <c r="K19" s="816"/>
      <c r="L19" s="324">
        <f t="shared" si="6"/>
        <v>0</v>
      </c>
      <c r="M19" s="816"/>
      <c r="N19" s="324">
        <f t="shared" si="7"/>
        <v>0</v>
      </c>
      <c r="O19" s="816"/>
      <c r="P19" s="324">
        <f t="shared" si="8"/>
        <v>0</v>
      </c>
      <c r="Q19" s="816"/>
      <c r="R19" s="324">
        <v>0</v>
      </c>
      <c r="S19" s="325"/>
      <c r="T19" s="324">
        <v>0</v>
      </c>
      <c r="U19" s="325"/>
      <c r="V19" s="324">
        <v>0</v>
      </c>
      <c r="W19" s="325"/>
      <c r="X19" s="324">
        <v>0</v>
      </c>
      <c r="Y19" s="325"/>
      <c r="Z19" s="324">
        <v>0</v>
      </c>
      <c r="AA19" s="325"/>
      <c r="AB19" s="326">
        <v>0</v>
      </c>
      <c r="AC19" s="119"/>
      <c r="AD19" s="116"/>
    </row>
    <row r="20" spans="1:42" ht="12" thickBot="1">
      <c r="A20" s="224" t="s">
        <v>159</v>
      </c>
      <c r="B20" s="327">
        <f t="shared" si="9"/>
        <v>0</v>
      </c>
      <c r="C20" s="328"/>
      <c r="D20" s="329">
        <f t="shared" si="10"/>
        <v>0</v>
      </c>
      <c r="E20" s="330"/>
      <c r="F20" s="329">
        <f t="shared" si="10"/>
        <v>0</v>
      </c>
      <c r="G20" s="330"/>
      <c r="H20" s="329">
        <f t="shared" si="4"/>
        <v>0</v>
      </c>
      <c r="I20" s="330"/>
      <c r="J20" s="329">
        <f t="shared" si="5"/>
        <v>0</v>
      </c>
      <c r="K20" s="330"/>
      <c r="L20" s="329">
        <f t="shared" si="6"/>
        <v>0</v>
      </c>
      <c r="M20" s="330"/>
      <c r="N20" s="329">
        <f t="shared" si="7"/>
        <v>0</v>
      </c>
      <c r="O20" s="330"/>
      <c r="P20" s="329">
        <f t="shared" si="8"/>
        <v>0</v>
      </c>
      <c r="Q20" s="330"/>
      <c r="R20" s="329">
        <v>0</v>
      </c>
      <c r="S20" s="330"/>
      <c r="T20" s="329">
        <v>0</v>
      </c>
      <c r="U20" s="330"/>
      <c r="V20" s="329">
        <v>0</v>
      </c>
      <c r="W20" s="330"/>
      <c r="X20" s="329">
        <v>0</v>
      </c>
      <c r="Y20" s="330"/>
      <c r="Z20" s="329">
        <v>0</v>
      </c>
      <c r="AA20" s="330"/>
      <c r="AB20" s="331">
        <v>0</v>
      </c>
      <c r="AC20" s="119"/>
    </row>
    <row r="22" spans="1:42" ht="12.75">
      <c r="A22" s="332" t="s">
        <v>445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</row>
    <row r="33" spans="32:34">
      <c r="AG33" s="93" t="s">
        <v>613</v>
      </c>
      <c r="AH33" s="93" t="s">
        <v>614</v>
      </c>
    </row>
    <row r="34" spans="32:34">
      <c r="AF34" s="121" t="s">
        <v>594</v>
      </c>
      <c r="AG34" s="93">
        <f>B8</f>
        <v>0</v>
      </c>
      <c r="AH34" s="93">
        <f>C7</f>
        <v>14</v>
      </c>
    </row>
    <row r="35" spans="32:34">
      <c r="AF35" s="120" t="s">
        <v>595</v>
      </c>
      <c r="AG35" s="93">
        <f t="shared" ref="AG35:AG45" si="12">B9</f>
        <v>0</v>
      </c>
      <c r="AH35" s="93">
        <f>E7</f>
        <v>43</v>
      </c>
    </row>
    <row r="36" spans="32:34">
      <c r="AF36" s="120" t="s">
        <v>596</v>
      </c>
      <c r="AG36" s="93">
        <f t="shared" si="12"/>
        <v>40</v>
      </c>
      <c r="AH36" s="93">
        <f>G7</f>
        <v>107</v>
      </c>
    </row>
    <row r="37" spans="32:34">
      <c r="AF37" s="120" t="s">
        <v>612</v>
      </c>
      <c r="AG37" s="93">
        <f t="shared" si="12"/>
        <v>201</v>
      </c>
      <c r="AH37" s="93">
        <f>I7</f>
        <v>189</v>
      </c>
    </row>
    <row r="38" spans="32:34">
      <c r="AF38" s="120" t="s">
        <v>598</v>
      </c>
      <c r="AG38" s="93">
        <f t="shared" si="12"/>
        <v>83</v>
      </c>
      <c r="AH38" s="93">
        <f>K7</f>
        <v>30</v>
      </c>
    </row>
    <row r="39" spans="32:34">
      <c r="AF39" s="120" t="s">
        <v>599</v>
      </c>
      <c r="AG39" s="93">
        <f t="shared" si="12"/>
        <v>49</v>
      </c>
      <c r="AH39" s="93">
        <f>M7</f>
        <v>21</v>
      </c>
    </row>
    <row r="40" spans="32:34">
      <c r="AF40" s="120" t="s">
        <v>600</v>
      </c>
      <c r="AG40" s="93">
        <f t="shared" si="12"/>
        <v>18</v>
      </c>
      <c r="AH40" s="93">
        <f>O7</f>
        <v>3</v>
      </c>
    </row>
    <row r="41" spans="32:34">
      <c r="AF41" s="120" t="s">
        <v>601</v>
      </c>
      <c r="AG41" s="93">
        <f t="shared" si="12"/>
        <v>8</v>
      </c>
    </row>
    <row r="42" spans="32:34">
      <c r="AF42" s="120" t="s">
        <v>602</v>
      </c>
      <c r="AG42" s="93">
        <f t="shared" si="12"/>
        <v>3</v>
      </c>
    </row>
    <row r="43" spans="32:34">
      <c r="AF43" s="120" t="s">
        <v>603</v>
      </c>
      <c r="AG43" s="93">
        <f t="shared" si="12"/>
        <v>5</v>
      </c>
    </row>
    <row r="44" spans="32:34">
      <c r="AF44" s="120" t="s">
        <v>604</v>
      </c>
      <c r="AG44" s="93">
        <f t="shared" si="12"/>
        <v>0</v>
      </c>
    </row>
    <row r="45" spans="32:34">
      <c r="AF45" s="120" t="s">
        <v>605</v>
      </c>
      <c r="AG45" s="93">
        <f t="shared" si="12"/>
        <v>0</v>
      </c>
    </row>
  </sheetData>
  <phoneticPr fontId="4" type="noConversion"/>
  <printOptions horizontalCentered="1"/>
  <pageMargins left="0.28000000000000003" right="0.28000000000000003" top="0.48" bottom="0.48" header="0.26" footer="0.22"/>
  <pageSetup orientation="portrait" r:id="rId1"/>
  <headerFooter alignWithMargins="0">
    <oddHeader>&amp;C&amp;"MS Sans Serif,Bold"&amp;12DEPARTAMENTO DE CORRECCION Y REHABILITACION&amp;RTabla 14</oddHeader>
    <oddFooter>&amp;L&amp;"-,Regular"&amp;8FUENTE: NEGOCIADO DE INSTITUCIONES CORRECCIONALES&amp;R&amp;"-,Regular"&amp;8OFICINA DE DESARROLLO PROGRAMATICO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6"/>
  <sheetViews>
    <sheetView workbookViewId="0">
      <selection activeCell="L12" sqref="L12"/>
    </sheetView>
  </sheetViews>
  <sheetFormatPr defaultColWidth="10.5703125" defaultRowHeight="12.75"/>
  <cols>
    <col min="1" max="1" width="18.140625" style="148" customWidth="1"/>
    <col min="2" max="2" width="6.7109375" style="148" customWidth="1"/>
    <col min="3" max="3" width="7.140625" style="148" customWidth="1"/>
    <col min="4" max="4" width="7.5703125" style="148" customWidth="1"/>
    <col min="5" max="5" width="7.140625" style="148" customWidth="1"/>
    <col min="6" max="6" width="8.5703125" style="148" customWidth="1"/>
    <col min="7" max="7" width="7.140625" style="148" customWidth="1"/>
    <col min="8" max="8" width="8" style="148" customWidth="1"/>
    <col min="9" max="9" width="7.140625" style="148" customWidth="1"/>
    <col min="10" max="10" width="6.5703125" style="148" customWidth="1"/>
    <col min="11" max="11" width="7.140625" style="148" customWidth="1"/>
    <col min="12" max="12" width="10.5703125" customWidth="1"/>
    <col min="13" max="13" width="14.140625" customWidth="1"/>
    <col min="14" max="14" width="7.42578125" bestFit="1" customWidth="1"/>
    <col min="15" max="15" width="8.5703125" bestFit="1" customWidth="1"/>
    <col min="16" max="16" width="7.85546875" bestFit="1" customWidth="1"/>
    <col min="18" max="23" width="7.28515625" customWidth="1"/>
  </cols>
  <sheetData>
    <row r="1" spans="1:23" ht="15" customHeight="1">
      <c r="A1" s="160" t="s">
        <v>0</v>
      </c>
      <c r="B1" s="245"/>
      <c r="C1" s="245"/>
      <c r="D1" s="245"/>
      <c r="E1" s="245"/>
      <c r="F1" s="982"/>
      <c r="G1" s="982"/>
      <c r="H1" s="982"/>
      <c r="I1" s="982"/>
      <c r="J1" s="982"/>
      <c r="K1" s="982"/>
      <c r="L1" s="11"/>
    </row>
    <row r="2" spans="1:23" s="12" customFormat="1" ht="15" customHeight="1">
      <c r="A2" s="286" t="s">
        <v>615</v>
      </c>
      <c r="B2" s="246"/>
      <c r="C2" s="246"/>
      <c r="D2" s="246"/>
      <c r="E2" s="246"/>
      <c r="F2" s="247"/>
      <c r="G2" s="247"/>
      <c r="H2" s="247"/>
      <c r="I2" s="247"/>
      <c r="J2" s="247"/>
      <c r="K2" s="247"/>
      <c r="L2" s="983"/>
      <c r="Q2"/>
    </row>
    <row r="3" spans="1:23" ht="15.75">
      <c r="A3" s="160" t="s">
        <v>280</v>
      </c>
      <c r="B3" s="228"/>
      <c r="C3" s="228"/>
      <c r="D3" s="228"/>
      <c r="E3" s="228"/>
      <c r="F3" s="149"/>
      <c r="G3" s="248"/>
      <c r="H3" s="248"/>
      <c r="I3" s="248"/>
      <c r="J3" s="248"/>
      <c r="K3" s="248"/>
      <c r="L3" s="11"/>
      <c r="M3" s="12"/>
      <c r="N3" s="12"/>
      <c r="O3" s="12"/>
      <c r="P3" s="12"/>
      <c r="R3" s="12"/>
      <c r="S3" s="12"/>
      <c r="T3" s="12"/>
      <c r="U3" s="12"/>
      <c r="V3" s="12"/>
      <c r="W3" s="12"/>
    </row>
    <row r="4" spans="1:23" ht="16.5" thickBot="1">
      <c r="A4" s="249"/>
      <c r="B4" s="127"/>
      <c r="C4" s="127"/>
      <c r="D4" s="127"/>
      <c r="E4" s="127"/>
      <c r="F4" s="149"/>
      <c r="G4" s="248"/>
      <c r="H4" s="248"/>
      <c r="I4" s="248"/>
      <c r="J4" s="248"/>
      <c r="K4" s="248"/>
      <c r="L4" s="11"/>
      <c r="M4" s="12"/>
      <c r="N4" s="12"/>
      <c r="O4" s="12"/>
      <c r="P4" s="12"/>
      <c r="R4" s="12"/>
      <c r="S4" s="12"/>
      <c r="T4" s="12"/>
      <c r="U4" s="12"/>
      <c r="V4" s="12"/>
      <c r="W4" s="12"/>
    </row>
    <row r="5" spans="1:23" ht="16.5" thickBot="1">
      <c r="A5" s="250"/>
      <c r="B5" s="251"/>
      <c r="C5" s="984"/>
      <c r="D5" s="985" t="s">
        <v>537</v>
      </c>
      <c r="E5" s="986"/>
      <c r="F5" s="986"/>
      <c r="G5" s="986"/>
      <c r="H5" s="986"/>
      <c r="I5" s="986"/>
      <c r="J5" s="986"/>
      <c r="K5" s="987"/>
      <c r="M5" s="12"/>
      <c r="N5" s="12"/>
      <c r="O5" s="12"/>
      <c r="P5" s="12"/>
      <c r="R5" s="12"/>
      <c r="S5" s="12"/>
      <c r="T5" s="12"/>
      <c r="U5" s="12"/>
      <c r="V5" s="12"/>
      <c r="W5" s="12"/>
    </row>
    <row r="6" spans="1:23" ht="36.75" customHeight="1" thickTop="1" thickBot="1">
      <c r="A6" s="988" t="s">
        <v>593</v>
      </c>
      <c r="B6" s="989" t="s">
        <v>3</v>
      </c>
      <c r="C6" s="990" t="s">
        <v>5</v>
      </c>
      <c r="D6" s="991" t="s">
        <v>616</v>
      </c>
      <c r="E6" s="992" t="s">
        <v>5</v>
      </c>
      <c r="F6" s="993" t="s">
        <v>617</v>
      </c>
      <c r="G6" s="992" t="s">
        <v>5</v>
      </c>
      <c r="H6" s="994" t="s">
        <v>618</v>
      </c>
      <c r="I6" s="992" t="s">
        <v>5</v>
      </c>
      <c r="J6" s="994" t="s">
        <v>185</v>
      </c>
      <c r="K6" s="990" t="s">
        <v>5</v>
      </c>
      <c r="M6" s="12"/>
      <c r="N6" s="12"/>
      <c r="O6" s="12"/>
      <c r="P6" s="12"/>
      <c r="R6" s="12"/>
      <c r="S6" s="12"/>
      <c r="T6" s="12"/>
      <c r="U6" s="12"/>
      <c r="V6" s="12"/>
      <c r="W6" s="12"/>
    </row>
    <row r="7" spans="1:23" ht="36.75" customHeight="1" thickTop="1" thickBot="1">
      <c r="A7" s="395" t="s">
        <v>3</v>
      </c>
      <c r="B7" s="995">
        <f>SUM(B8:B20)</f>
        <v>0</v>
      </c>
      <c r="C7" s="996" t="e">
        <f t="shared" ref="C7:K7" si="0">SUM(C8:C20)</f>
        <v>#DIV/0!</v>
      </c>
      <c r="D7" s="997">
        <f t="shared" si="0"/>
        <v>0</v>
      </c>
      <c r="E7" s="998" t="e">
        <f t="shared" si="0"/>
        <v>#DIV/0!</v>
      </c>
      <c r="F7" s="999">
        <f t="shared" si="0"/>
        <v>0</v>
      </c>
      <c r="G7" s="998" t="e">
        <f t="shared" si="0"/>
        <v>#DIV/0!</v>
      </c>
      <c r="H7" s="999">
        <f t="shared" si="0"/>
        <v>0</v>
      </c>
      <c r="I7" s="998" t="e">
        <f t="shared" si="0"/>
        <v>#DIV/0!</v>
      </c>
      <c r="J7" s="1000">
        <f t="shared" si="0"/>
        <v>0</v>
      </c>
      <c r="K7" s="996" t="e">
        <f t="shared" si="0"/>
        <v>#DIV/0!</v>
      </c>
      <c r="M7" s="12"/>
      <c r="N7" s="12" t="s">
        <v>619</v>
      </c>
      <c r="O7" s="12" t="s">
        <v>620</v>
      </c>
      <c r="P7" s="12" t="s">
        <v>621</v>
      </c>
      <c r="Q7" s="1001" t="s">
        <v>185</v>
      </c>
      <c r="R7" s="1001" t="s">
        <v>191</v>
      </c>
      <c r="S7" s="12"/>
      <c r="T7" s="12"/>
      <c r="U7" s="12"/>
      <c r="V7" s="12"/>
      <c r="W7" s="12"/>
    </row>
    <row r="8" spans="1:23" ht="16.5" thickTop="1">
      <c r="A8" s="1002" t="s">
        <v>523</v>
      </c>
      <c r="B8" s="1003">
        <f>SUM(D8,F8,H8,J8)</f>
        <v>0</v>
      </c>
      <c r="C8" s="944" t="e">
        <f t="shared" ref="C8:C20" si="1">B8/B$7*100</f>
        <v>#DIV/0!</v>
      </c>
      <c r="D8" s="503"/>
      <c r="E8" s="943" t="e">
        <f t="shared" ref="E8:E20" si="2">D8/D$7*100</f>
        <v>#DIV/0!</v>
      </c>
      <c r="F8" s="503"/>
      <c r="G8" s="940" t="e">
        <f t="shared" ref="G8:K20" si="3">F8/F$7*100</f>
        <v>#DIV/0!</v>
      </c>
      <c r="H8" s="503"/>
      <c r="I8" s="940" t="e">
        <f t="shared" ref="I8:I20" si="4">H8/H$7*100</f>
        <v>#DIV/0!</v>
      </c>
      <c r="J8" s="503"/>
      <c r="K8" s="1004" t="e">
        <f t="shared" si="3"/>
        <v>#DIV/0!</v>
      </c>
      <c r="M8" s="116">
        <v>1</v>
      </c>
      <c r="N8" s="115"/>
      <c r="O8" s="115"/>
      <c r="P8" s="115"/>
      <c r="Q8" s="115"/>
      <c r="R8" s="12"/>
      <c r="S8" s="12"/>
      <c r="T8" s="12"/>
      <c r="U8" s="12"/>
      <c r="V8" s="12"/>
      <c r="W8" s="12"/>
    </row>
    <row r="9" spans="1:23" ht="15.75">
      <c r="A9" s="266" t="s">
        <v>525</v>
      </c>
      <c r="B9" s="267">
        <f t="shared" ref="B9:B20" si="5">SUM(D9,F9,H9,J9)</f>
        <v>0</v>
      </c>
      <c r="C9" s="938" t="e">
        <f t="shared" si="1"/>
        <v>#DIV/0!</v>
      </c>
      <c r="D9" s="702"/>
      <c r="E9" s="1005" t="e">
        <f t="shared" si="2"/>
        <v>#DIV/0!</v>
      </c>
      <c r="F9" s="702"/>
      <c r="G9" s="1006" t="e">
        <f t="shared" si="3"/>
        <v>#DIV/0!</v>
      </c>
      <c r="H9" s="702"/>
      <c r="I9" s="1006" t="e">
        <f t="shared" si="4"/>
        <v>#DIV/0!</v>
      </c>
      <c r="J9" s="702"/>
      <c r="K9" s="1007" t="e">
        <f t="shared" si="3"/>
        <v>#DIV/0!</v>
      </c>
      <c r="M9" s="116">
        <v>2</v>
      </c>
      <c r="N9" s="115"/>
      <c r="O9" s="115"/>
      <c r="P9" s="115"/>
      <c r="Q9" s="115"/>
      <c r="R9" s="12"/>
      <c r="S9" s="12"/>
      <c r="T9" s="12"/>
      <c r="U9" s="12"/>
      <c r="V9" s="12"/>
      <c r="W9" s="12"/>
    </row>
    <row r="10" spans="1:23" ht="13.5" customHeight="1">
      <c r="A10" s="275" t="s">
        <v>622</v>
      </c>
      <c r="B10" s="267">
        <f t="shared" si="5"/>
        <v>0</v>
      </c>
      <c r="C10" s="938" t="e">
        <f t="shared" si="1"/>
        <v>#DIV/0!</v>
      </c>
      <c r="D10" s="702"/>
      <c r="E10" s="1005" t="e">
        <f t="shared" si="2"/>
        <v>#DIV/0!</v>
      </c>
      <c r="F10" s="702"/>
      <c r="G10" s="1006" t="e">
        <f t="shared" si="3"/>
        <v>#DIV/0!</v>
      </c>
      <c r="H10" s="702"/>
      <c r="I10" s="1006" t="e">
        <f t="shared" si="4"/>
        <v>#DIV/0!</v>
      </c>
      <c r="J10" s="702"/>
      <c r="K10" s="1007" t="e">
        <f t="shared" si="3"/>
        <v>#DIV/0!</v>
      </c>
      <c r="M10" s="116">
        <v>3</v>
      </c>
      <c r="N10" s="115">
        <v>1</v>
      </c>
      <c r="O10" s="115"/>
      <c r="P10" s="115"/>
      <c r="Q10" s="115"/>
      <c r="R10" s="115">
        <v>1</v>
      </c>
      <c r="S10" s="12"/>
      <c r="T10" s="12"/>
      <c r="U10" s="12"/>
      <c r="V10" s="12"/>
      <c r="W10" s="12"/>
    </row>
    <row r="11" spans="1:23" ht="15.75">
      <c r="A11" s="275" t="s">
        <v>623</v>
      </c>
      <c r="B11" s="267">
        <f t="shared" si="5"/>
        <v>0</v>
      </c>
      <c r="C11" s="938" t="e">
        <f t="shared" si="1"/>
        <v>#DIV/0!</v>
      </c>
      <c r="D11" s="702"/>
      <c r="E11" s="1005" t="e">
        <f t="shared" si="2"/>
        <v>#DIV/0!</v>
      </c>
      <c r="F11" s="702"/>
      <c r="G11" s="1006" t="e">
        <f t="shared" si="3"/>
        <v>#DIV/0!</v>
      </c>
      <c r="H11" s="702"/>
      <c r="I11" s="1006" t="e">
        <f t="shared" si="4"/>
        <v>#DIV/0!</v>
      </c>
      <c r="J11" s="702"/>
      <c r="K11" s="1007" t="e">
        <f t="shared" si="3"/>
        <v>#DIV/0!</v>
      </c>
      <c r="M11" s="116">
        <v>4</v>
      </c>
      <c r="N11" s="115">
        <v>12</v>
      </c>
      <c r="O11" s="115">
        <v>11</v>
      </c>
      <c r="P11" s="115">
        <v>2</v>
      </c>
      <c r="Q11" s="115"/>
      <c r="R11" s="115">
        <v>25</v>
      </c>
      <c r="S11" s="12"/>
      <c r="T11" s="12"/>
      <c r="U11" s="12"/>
      <c r="V11" s="12"/>
      <c r="W11" s="12"/>
    </row>
    <row r="12" spans="1:23" ht="15.75">
      <c r="A12" s="275" t="s">
        <v>624</v>
      </c>
      <c r="B12" s="267">
        <f t="shared" si="5"/>
        <v>0</v>
      </c>
      <c r="C12" s="938" t="e">
        <f t="shared" si="1"/>
        <v>#DIV/0!</v>
      </c>
      <c r="D12" s="702"/>
      <c r="E12" s="1005" t="e">
        <f t="shared" si="2"/>
        <v>#DIV/0!</v>
      </c>
      <c r="F12" s="702"/>
      <c r="G12" s="1006" t="e">
        <f t="shared" si="3"/>
        <v>#DIV/0!</v>
      </c>
      <c r="H12" s="702"/>
      <c r="I12" s="1006" t="e">
        <f t="shared" si="4"/>
        <v>#DIV/0!</v>
      </c>
      <c r="J12" s="702"/>
      <c r="K12" s="1007" t="e">
        <f t="shared" si="3"/>
        <v>#DIV/0!</v>
      </c>
      <c r="M12" s="116">
        <v>5</v>
      </c>
      <c r="N12" s="115">
        <v>5</v>
      </c>
      <c r="O12" s="115">
        <v>8</v>
      </c>
      <c r="P12" s="115">
        <v>7</v>
      </c>
      <c r="Q12" s="115"/>
      <c r="R12" s="115">
        <v>20</v>
      </c>
      <c r="S12" s="12"/>
      <c r="T12" s="12"/>
      <c r="U12" s="12"/>
      <c r="V12" s="12"/>
      <c r="W12" s="12"/>
    </row>
    <row r="13" spans="1:23" ht="15.75">
      <c r="A13" s="275" t="s">
        <v>625</v>
      </c>
      <c r="B13" s="267">
        <f t="shared" si="5"/>
        <v>0</v>
      </c>
      <c r="C13" s="938" t="e">
        <f t="shared" si="1"/>
        <v>#DIV/0!</v>
      </c>
      <c r="D13" s="702"/>
      <c r="E13" s="1005" t="e">
        <f t="shared" si="2"/>
        <v>#DIV/0!</v>
      </c>
      <c r="F13" s="702"/>
      <c r="G13" s="1006" t="e">
        <f t="shared" si="3"/>
        <v>#DIV/0!</v>
      </c>
      <c r="H13" s="702"/>
      <c r="I13" s="1006" t="e">
        <f t="shared" si="4"/>
        <v>#DIV/0!</v>
      </c>
      <c r="J13" s="702"/>
      <c r="K13" s="1007" t="e">
        <f t="shared" si="3"/>
        <v>#DIV/0!</v>
      </c>
      <c r="M13" s="116">
        <v>6</v>
      </c>
      <c r="N13" s="115">
        <v>1</v>
      </c>
      <c r="O13" s="115">
        <v>19</v>
      </c>
      <c r="P13" s="115">
        <v>8</v>
      </c>
      <c r="Q13" s="115">
        <v>1</v>
      </c>
      <c r="R13" s="115">
        <v>29</v>
      </c>
      <c r="S13" s="12"/>
      <c r="T13" s="12"/>
      <c r="U13" s="12"/>
      <c r="V13" s="12"/>
      <c r="W13" s="12"/>
    </row>
    <row r="14" spans="1:23" ht="15.75">
      <c r="A14" s="276" t="s">
        <v>626</v>
      </c>
      <c r="B14" s="267">
        <f t="shared" si="5"/>
        <v>0</v>
      </c>
      <c r="C14" s="938" t="e">
        <f t="shared" si="1"/>
        <v>#DIV/0!</v>
      </c>
      <c r="D14" s="702"/>
      <c r="E14" s="1005" t="e">
        <f t="shared" si="2"/>
        <v>#DIV/0!</v>
      </c>
      <c r="F14" s="702"/>
      <c r="G14" s="1006" t="e">
        <f t="shared" si="3"/>
        <v>#DIV/0!</v>
      </c>
      <c r="H14" s="702"/>
      <c r="I14" s="1006" t="e">
        <f t="shared" si="4"/>
        <v>#DIV/0!</v>
      </c>
      <c r="J14" s="702"/>
      <c r="K14" s="1007" t="e">
        <f t="shared" si="3"/>
        <v>#DIV/0!</v>
      </c>
      <c r="M14" s="116">
        <v>7</v>
      </c>
      <c r="N14" s="115"/>
      <c r="O14" s="115">
        <v>4</v>
      </c>
      <c r="P14" s="115">
        <v>4</v>
      </c>
      <c r="Q14" s="115"/>
      <c r="R14" s="115">
        <v>8</v>
      </c>
      <c r="S14" s="12"/>
      <c r="T14" s="12"/>
      <c r="U14" s="12"/>
      <c r="V14" s="12"/>
      <c r="W14" s="12"/>
    </row>
    <row r="15" spans="1:23" ht="15.75">
      <c r="A15" s="276" t="s">
        <v>627</v>
      </c>
      <c r="B15" s="267">
        <f t="shared" si="5"/>
        <v>0</v>
      </c>
      <c r="C15" s="938" t="e">
        <f t="shared" si="1"/>
        <v>#DIV/0!</v>
      </c>
      <c r="D15" s="702"/>
      <c r="E15" s="1005" t="e">
        <f t="shared" si="2"/>
        <v>#DIV/0!</v>
      </c>
      <c r="F15" s="702"/>
      <c r="G15" s="1006" t="e">
        <f t="shared" si="3"/>
        <v>#DIV/0!</v>
      </c>
      <c r="H15" s="702"/>
      <c r="I15" s="1006" t="e">
        <f t="shared" si="4"/>
        <v>#DIV/0!</v>
      </c>
      <c r="J15" s="702"/>
      <c r="K15" s="1007" t="e">
        <f t="shared" si="3"/>
        <v>#DIV/0!</v>
      </c>
      <c r="M15" s="116">
        <v>8</v>
      </c>
      <c r="N15" s="115"/>
      <c r="O15" s="115"/>
      <c r="P15" s="115">
        <v>4</v>
      </c>
      <c r="Q15" s="115"/>
      <c r="R15" s="115">
        <v>4</v>
      </c>
      <c r="S15" s="12"/>
      <c r="T15" s="12"/>
      <c r="U15" s="12"/>
      <c r="V15" s="12"/>
      <c r="W15" s="12"/>
    </row>
    <row r="16" spans="1:23" ht="15.75">
      <c r="A16" s="276" t="s">
        <v>628</v>
      </c>
      <c r="B16" s="267">
        <f t="shared" si="5"/>
        <v>0</v>
      </c>
      <c r="C16" s="938" t="e">
        <f t="shared" si="1"/>
        <v>#DIV/0!</v>
      </c>
      <c r="D16" s="702"/>
      <c r="E16" s="1005" t="e">
        <f t="shared" si="2"/>
        <v>#DIV/0!</v>
      </c>
      <c r="F16" s="702"/>
      <c r="G16" s="1006" t="e">
        <f t="shared" si="3"/>
        <v>#DIV/0!</v>
      </c>
      <c r="H16" s="702"/>
      <c r="I16" s="1006" t="e">
        <f t="shared" si="4"/>
        <v>#DIV/0!</v>
      </c>
      <c r="J16" s="702"/>
      <c r="K16" s="1007" t="e">
        <f t="shared" si="3"/>
        <v>#DIV/0!</v>
      </c>
      <c r="M16" s="116">
        <v>9</v>
      </c>
      <c r="N16" s="115"/>
      <c r="O16" s="115"/>
      <c r="P16" s="115">
        <v>4</v>
      </c>
      <c r="Q16" s="115"/>
      <c r="R16" s="115">
        <v>4</v>
      </c>
      <c r="S16" s="12"/>
      <c r="T16" s="12"/>
      <c r="U16" s="12"/>
      <c r="V16" s="12"/>
      <c r="W16" s="12"/>
    </row>
    <row r="17" spans="1:25" ht="14.25" customHeight="1">
      <c r="A17" s="276" t="s">
        <v>629</v>
      </c>
      <c r="B17" s="267">
        <f t="shared" si="5"/>
        <v>0</v>
      </c>
      <c r="C17" s="938" t="e">
        <f t="shared" si="1"/>
        <v>#DIV/0!</v>
      </c>
      <c r="D17" s="702"/>
      <c r="E17" s="1005" t="e">
        <f t="shared" si="2"/>
        <v>#DIV/0!</v>
      </c>
      <c r="F17" s="702"/>
      <c r="G17" s="1006" t="e">
        <f t="shared" si="3"/>
        <v>#DIV/0!</v>
      </c>
      <c r="H17" s="702"/>
      <c r="I17" s="1006" t="e">
        <f t="shared" si="4"/>
        <v>#DIV/0!</v>
      </c>
      <c r="J17" s="702"/>
      <c r="K17" s="1007" t="e">
        <f t="shared" si="3"/>
        <v>#DIV/0!</v>
      </c>
      <c r="M17" s="116">
        <v>10</v>
      </c>
      <c r="N17" s="115"/>
      <c r="O17" s="115">
        <v>1</v>
      </c>
      <c r="P17" s="115"/>
      <c r="Q17" s="115"/>
      <c r="R17" s="115">
        <v>1</v>
      </c>
      <c r="S17" s="12"/>
      <c r="T17" s="12"/>
      <c r="U17" s="12"/>
      <c r="V17" s="12"/>
      <c r="W17" s="12"/>
    </row>
    <row r="18" spans="1:25" ht="14.25" customHeight="1">
      <c r="A18" s="276" t="s">
        <v>630</v>
      </c>
      <c r="B18" s="267">
        <f t="shared" si="5"/>
        <v>0</v>
      </c>
      <c r="C18" s="938" t="e">
        <f t="shared" si="1"/>
        <v>#DIV/0!</v>
      </c>
      <c r="D18" s="702"/>
      <c r="E18" s="1005" t="e">
        <f t="shared" si="2"/>
        <v>#DIV/0!</v>
      </c>
      <c r="F18" s="702"/>
      <c r="G18" s="1006" t="e">
        <f t="shared" si="3"/>
        <v>#DIV/0!</v>
      </c>
      <c r="H18" s="702"/>
      <c r="I18" s="1006" t="e">
        <f t="shared" si="4"/>
        <v>#DIV/0!</v>
      </c>
      <c r="J18" s="702"/>
      <c r="K18" s="1007" t="e">
        <f t="shared" si="3"/>
        <v>#DIV/0!</v>
      </c>
      <c r="M18" s="116">
        <v>11</v>
      </c>
      <c r="N18" s="115"/>
      <c r="O18" s="115"/>
      <c r="P18" s="115">
        <v>8</v>
      </c>
      <c r="Q18" s="115"/>
      <c r="R18" s="115">
        <v>8</v>
      </c>
      <c r="S18" s="12"/>
      <c r="T18" s="12"/>
      <c r="U18" s="12"/>
      <c r="V18" s="12"/>
      <c r="W18" s="12"/>
    </row>
    <row r="19" spans="1:25" ht="14.25" customHeight="1">
      <c r="A19" s="276" t="s">
        <v>631</v>
      </c>
      <c r="B19" s="267">
        <f t="shared" si="5"/>
        <v>0</v>
      </c>
      <c r="C19" s="938" t="e">
        <f t="shared" si="1"/>
        <v>#DIV/0!</v>
      </c>
      <c r="D19" s="702"/>
      <c r="E19" s="1005" t="e">
        <f t="shared" si="2"/>
        <v>#DIV/0!</v>
      </c>
      <c r="F19" s="702"/>
      <c r="G19" s="1006" t="e">
        <f t="shared" si="3"/>
        <v>#DIV/0!</v>
      </c>
      <c r="H19" s="702"/>
      <c r="I19" s="1006" t="e">
        <f t="shared" si="4"/>
        <v>#DIV/0!</v>
      </c>
      <c r="J19" s="702"/>
      <c r="K19" s="1007" t="e">
        <f t="shared" si="3"/>
        <v>#DIV/0!</v>
      </c>
      <c r="M19" s="116">
        <v>12</v>
      </c>
      <c r="N19" s="115"/>
      <c r="O19" s="115">
        <v>2</v>
      </c>
      <c r="P19" s="115">
        <v>10</v>
      </c>
      <c r="Q19" s="115"/>
      <c r="R19" s="115">
        <v>12</v>
      </c>
      <c r="S19" s="12"/>
      <c r="T19" s="12"/>
      <c r="U19" s="12"/>
      <c r="V19" s="12"/>
      <c r="W19" s="12"/>
    </row>
    <row r="20" spans="1:25" ht="14.25" customHeight="1" thickBot="1">
      <c r="A20" s="277" t="s">
        <v>30</v>
      </c>
      <c r="B20" s="278">
        <f t="shared" si="5"/>
        <v>0</v>
      </c>
      <c r="C20" s="951" t="e">
        <f t="shared" si="1"/>
        <v>#DIV/0!</v>
      </c>
      <c r="D20" s="1008"/>
      <c r="E20" s="1009" t="e">
        <f t="shared" si="2"/>
        <v>#DIV/0!</v>
      </c>
      <c r="F20" s="1010"/>
      <c r="G20" s="1011" t="e">
        <f t="shared" si="3"/>
        <v>#DIV/0!</v>
      </c>
      <c r="H20" s="1010"/>
      <c r="I20" s="1011" t="e">
        <f t="shared" si="4"/>
        <v>#DIV/0!</v>
      </c>
      <c r="J20" s="1012"/>
      <c r="K20" s="1013" t="e">
        <f t="shared" si="3"/>
        <v>#DIV/0!</v>
      </c>
      <c r="M20" s="12"/>
      <c r="N20" s="12">
        <f>SUM(N8:N19)</f>
        <v>19</v>
      </c>
      <c r="O20" s="12">
        <f t="shared" ref="O20:R20" si="6">SUM(O8:O19)</f>
        <v>45</v>
      </c>
      <c r="P20" s="12">
        <f t="shared" si="6"/>
        <v>47</v>
      </c>
      <c r="Q20" s="12">
        <f t="shared" si="6"/>
        <v>1</v>
      </c>
      <c r="R20" s="12">
        <f t="shared" si="6"/>
        <v>112</v>
      </c>
    </row>
    <row r="21" spans="1:25">
      <c r="A21" s="174"/>
    </row>
    <row r="22" spans="1:25">
      <c r="A22" s="149" t="s">
        <v>275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</row>
    <row r="23" spans="1:25" ht="11.25" customHeight="1" thickBot="1">
      <c r="R23" s="1014"/>
      <c r="S23" s="1015" t="s">
        <v>286</v>
      </c>
      <c r="T23" s="1015" t="s">
        <v>5</v>
      </c>
      <c r="U23" s="1015" t="s">
        <v>451</v>
      </c>
      <c r="V23" s="1014"/>
      <c r="W23" s="1015" t="s">
        <v>182</v>
      </c>
    </row>
    <row r="24" spans="1:25" ht="14.25" thickTop="1" thickBot="1">
      <c r="M24" s="6" t="s">
        <v>593</v>
      </c>
      <c r="N24" s="991" t="s">
        <v>616</v>
      </c>
      <c r="O24" s="993" t="s">
        <v>617</v>
      </c>
      <c r="P24" s="994" t="s">
        <v>618</v>
      </c>
      <c r="R24" s="1016" t="s">
        <v>542</v>
      </c>
      <c r="S24" s="1017">
        <v>19</v>
      </c>
      <c r="T24" s="1018">
        <f>S24/S$28*100</f>
        <v>17.592592592592592</v>
      </c>
      <c r="U24" s="1017"/>
      <c r="V24" s="1018">
        <f>U24/U$28*100</f>
        <v>0</v>
      </c>
      <c r="W24" s="1017">
        <v>19</v>
      </c>
    </row>
    <row r="25" spans="1:25" ht="14.25" thickTop="1" thickBot="1">
      <c r="M25" s="266" t="s">
        <v>523</v>
      </c>
      <c r="N25" s="1019">
        <f>D8</f>
        <v>0</v>
      </c>
      <c r="O25" s="1020">
        <f>F8</f>
        <v>0</v>
      </c>
      <c r="P25" s="1019">
        <f>H8</f>
        <v>0</v>
      </c>
      <c r="R25" s="1016" t="s">
        <v>543</v>
      </c>
      <c r="S25" s="1017">
        <v>42</v>
      </c>
      <c r="T25" s="1018">
        <f t="shared" ref="T25:V27" si="7">S25/S$28*100</f>
        <v>38.888888888888893</v>
      </c>
      <c r="U25" s="1017">
        <v>3</v>
      </c>
      <c r="V25" s="1018">
        <f t="shared" si="7"/>
        <v>75</v>
      </c>
      <c r="W25" s="1017">
        <v>45</v>
      </c>
    </row>
    <row r="26" spans="1:25" ht="14.25" thickTop="1" thickBot="1">
      <c r="M26" s="266" t="s">
        <v>525</v>
      </c>
      <c r="N26" s="1019">
        <f t="shared" ref="N26:N30" si="8">D9</f>
        <v>0</v>
      </c>
      <c r="O26" s="1020">
        <f t="shared" ref="O26:O36" si="9">F9</f>
        <v>0</v>
      </c>
      <c r="P26" s="1019">
        <f t="shared" ref="P26:P36" si="10">H9</f>
        <v>0</v>
      </c>
      <c r="R26" s="1016" t="s">
        <v>544</v>
      </c>
      <c r="S26" s="1017">
        <v>46</v>
      </c>
      <c r="T26" s="1018">
        <f t="shared" si="7"/>
        <v>42.592592592592595</v>
      </c>
      <c r="U26" s="1017">
        <v>1</v>
      </c>
      <c r="V26" s="1018">
        <f t="shared" si="7"/>
        <v>25</v>
      </c>
      <c r="W26" s="1017">
        <v>47</v>
      </c>
    </row>
    <row r="27" spans="1:25" ht="12" customHeight="1" thickTop="1" thickBot="1">
      <c r="M27" s="266" t="s">
        <v>514</v>
      </c>
      <c r="N27" s="1019">
        <f t="shared" si="8"/>
        <v>0</v>
      </c>
      <c r="O27" s="1020"/>
      <c r="P27" s="1019"/>
      <c r="R27" s="1016" t="s">
        <v>632</v>
      </c>
      <c r="S27" s="1017">
        <v>1</v>
      </c>
      <c r="T27" s="1018">
        <f t="shared" si="7"/>
        <v>0.92592592592592582</v>
      </c>
      <c r="V27" s="1018">
        <f t="shared" si="7"/>
        <v>0</v>
      </c>
      <c r="W27" s="1017">
        <v>1</v>
      </c>
    </row>
    <row r="28" spans="1:25" ht="12.75" customHeight="1" thickTop="1" thickBot="1">
      <c r="M28" s="266" t="s">
        <v>515</v>
      </c>
      <c r="N28" s="1019">
        <f t="shared" si="8"/>
        <v>0</v>
      </c>
      <c r="O28" s="1020">
        <f t="shared" si="9"/>
        <v>0</v>
      </c>
      <c r="P28" s="1019">
        <f t="shared" si="10"/>
        <v>0</v>
      </c>
      <c r="R28" s="1016" t="s">
        <v>182</v>
      </c>
      <c r="S28" s="1014">
        <f>SUM(S24:S27)</f>
        <v>108</v>
      </c>
      <c r="T28" s="1018">
        <f t="shared" ref="T28:W28" si="11">SUM(T24:T27)</f>
        <v>100</v>
      </c>
      <c r="U28" s="1014">
        <f t="shared" si="11"/>
        <v>4</v>
      </c>
      <c r="V28" s="1018">
        <f t="shared" si="11"/>
        <v>100</v>
      </c>
      <c r="W28" s="1014">
        <f t="shared" si="11"/>
        <v>112</v>
      </c>
    </row>
    <row r="29" spans="1:25" ht="15.75" customHeight="1" thickTop="1" thickBot="1">
      <c r="M29" s="266" t="s">
        <v>521</v>
      </c>
      <c r="N29" s="1019">
        <f t="shared" si="8"/>
        <v>0</v>
      </c>
      <c r="O29" s="1020">
        <f t="shared" si="9"/>
        <v>0</v>
      </c>
      <c r="P29" s="1019">
        <f t="shared" si="10"/>
        <v>0</v>
      </c>
    </row>
    <row r="30" spans="1:25" ht="14.25" thickTop="1" thickBot="1">
      <c r="M30" s="275" t="s">
        <v>522</v>
      </c>
      <c r="N30" s="1019">
        <f t="shared" si="8"/>
        <v>0</v>
      </c>
      <c r="O30" s="1020">
        <f t="shared" si="9"/>
        <v>0</v>
      </c>
      <c r="P30" s="1019">
        <f t="shared" si="10"/>
        <v>0</v>
      </c>
      <c r="R30" s="1016" t="s">
        <v>542</v>
      </c>
      <c r="S30" s="1017">
        <v>19</v>
      </c>
      <c r="T30" s="1018">
        <f>S30/S$33*100</f>
        <v>17.75700934579439</v>
      </c>
    </row>
    <row r="31" spans="1:25" ht="14.25" thickTop="1" thickBot="1">
      <c r="M31" s="276" t="s">
        <v>524</v>
      </c>
      <c r="N31" s="1019"/>
      <c r="O31" s="1020">
        <f t="shared" si="9"/>
        <v>0</v>
      </c>
      <c r="P31" s="1019">
        <f t="shared" si="10"/>
        <v>0</v>
      </c>
      <c r="R31" s="1016" t="s">
        <v>543</v>
      </c>
      <c r="S31" s="1017">
        <v>42</v>
      </c>
      <c r="T31" s="1018">
        <f t="shared" ref="T31:T32" si="12">S31/S$33*100</f>
        <v>39.252336448598129</v>
      </c>
    </row>
    <row r="32" spans="1:25" s="148" customFormat="1" ht="13.5" customHeight="1" thickTop="1" thickBot="1">
      <c r="L32"/>
      <c r="M32" s="276" t="s">
        <v>526</v>
      </c>
      <c r="N32" s="1019"/>
      <c r="O32" s="1020"/>
      <c r="P32" s="1019">
        <f t="shared" si="10"/>
        <v>0</v>
      </c>
      <c r="Q32"/>
      <c r="R32" s="1016" t="s">
        <v>544</v>
      </c>
      <c r="S32" s="1017">
        <v>46</v>
      </c>
      <c r="T32" s="1018">
        <f t="shared" si="12"/>
        <v>42.990654205607477</v>
      </c>
      <c r="U32"/>
      <c r="V32"/>
      <c r="W32"/>
      <c r="X32"/>
      <c r="Y32"/>
    </row>
    <row r="33" spans="13:19" ht="14.25" thickTop="1" thickBot="1">
      <c r="M33" s="276" t="s">
        <v>527</v>
      </c>
      <c r="N33" s="1019"/>
      <c r="O33" s="1020"/>
      <c r="P33" s="1019">
        <f t="shared" si="10"/>
        <v>0</v>
      </c>
      <c r="S33">
        <f>SUM(S30:S32)</f>
        <v>107</v>
      </c>
    </row>
    <row r="34" spans="13:19" ht="14.25" thickTop="1" thickBot="1">
      <c r="M34" s="276" t="s">
        <v>528</v>
      </c>
      <c r="N34" s="1019"/>
      <c r="O34" s="1020">
        <f t="shared" si="9"/>
        <v>0</v>
      </c>
      <c r="P34" s="1019"/>
    </row>
    <row r="35" spans="13:19" ht="13.5" customHeight="1" thickTop="1" thickBot="1">
      <c r="M35" s="276" t="s">
        <v>529</v>
      </c>
      <c r="N35" s="1019"/>
      <c r="O35" s="1020"/>
      <c r="P35" s="1019">
        <f t="shared" si="10"/>
        <v>0</v>
      </c>
    </row>
    <row r="36" spans="13:19" ht="13.5" thickTop="1">
      <c r="M36" s="276" t="s">
        <v>530</v>
      </c>
      <c r="N36" s="1019"/>
      <c r="O36" s="1020">
        <f t="shared" si="9"/>
        <v>0</v>
      </c>
      <c r="P36" s="1019">
        <f t="shared" si="10"/>
        <v>0</v>
      </c>
    </row>
  </sheetData>
  <printOptions horizontalCentered="1"/>
  <pageMargins left="0.39" right="0.39" top="0.48" bottom="0.56999999999999995" header="0.26" footer="0.28000000000000003"/>
  <pageSetup orientation="portrait" r:id="rId1"/>
  <headerFooter alignWithMargins="0">
    <oddHeader>&amp;C&amp;"MS Sans Serif,Bold"DEPARTAMENTO DE CORRECCION Y REHABILITACION&amp;RTabla 12</oddHeader>
    <oddFooter>&amp;L&amp;"-,Regular"&amp;8FUENTE: NEGOCIADO DE INSTITUCIONES CORRECCIONALES&amp;R&amp;"-,Regular"&amp;8OFICINA DE DESARROLLO PROGRAMATICO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8"/>
  <sheetViews>
    <sheetView zoomScale="130" zoomScaleNormal="130" workbookViewId="0">
      <selection activeCell="G14" sqref="G14"/>
    </sheetView>
  </sheetViews>
  <sheetFormatPr defaultColWidth="6.28515625" defaultRowHeight="12.75"/>
  <cols>
    <col min="1" max="1" width="8.5703125" style="148" customWidth="1"/>
    <col min="2" max="2" width="6.28515625" style="174"/>
    <col min="3" max="4" width="6.28515625" style="148"/>
    <col min="5" max="5" width="6.7109375" style="148" bestFit="1" customWidth="1"/>
    <col min="6" max="6" width="6.28515625" style="174"/>
    <col min="7" max="7" width="6.7109375" style="174" customWidth="1"/>
    <col min="8" max="13" width="6.28515625" style="174"/>
    <col min="14" max="14" width="4.140625" style="174" customWidth="1"/>
    <col min="15" max="15" width="6.5703125" style="174" customWidth="1"/>
    <col min="16" max="16" width="6.28515625" style="102"/>
    <col min="18" max="22" width="8.85546875" customWidth="1"/>
    <col min="23" max="31" width="3.85546875" customWidth="1"/>
  </cols>
  <sheetData>
    <row r="1" spans="1:31" ht="14.1" customHeight="1" thickBot="1">
      <c r="A1" s="149" t="s">
        <v>0</v>
      </c>
      <c r="B1" s="929"/>
      <c r="C1" s="287"/>
      <c r="D1" s="287"/>
      <c r="E1" s="287"/>
      <c r="F1" s="929"/>
      <c r="G1" s="929"/>
      <c r="H1" s="929"/>
      <c r="I1" s="929"/>
      <c r="J1" s="929"/>
      <c r="K1" s="929"/>
      <c r="L1" s="929"/>
      <c r="M1" s="736"/>
      <c r="N1" s="929"/>
      <c r="O1" s="736"/>
      <c r="P1" s="1099"/>
      <c r="R1" s="63" t="s">
        <v>633</v>
      </c>
      <c r="S1" s="63" t="s">
        <v>634</v>
      </c>
      <c r="T1" t="s">
        <v>635</v>
      </c>
      <c r="U1" t="s">
        <v>636</v>
      </c>
      <c r="V1" s="63" t="s">
        <v>637</v>
      </c>
      <c r="W1" s="63"/>
    </row>
    <row r="2" spans="1:31" ht="14.1" customHeight="1" thickTop="1">
      <c r="A2" s="127" t="s">
        <v>638</v>
      </c>
      <c r="B2" s="762"/>
      <c r="C2" s="288"/>
      <c r="D2" s="228"/>
      <c r="E2" s="228"/>
      <c r="F2" s="762"/>
      <c r="G2" s="762"/>
      <c r="H2" s="762"/>
      <c r="I2" s="762"/>
      <c r="J2" s="762"/>
      <c r="K2" s="762"/>
      <c r="L2" s="762"/>
      <c r="M2" s="806"/>
      <c r="N2" s="762"/>
      <c r="O2" s="806"/>
      <c r="P2" s="1099"/>
      <c r="Q2" t="s">
        <v>639</v>
      </c>
      <c r="R2">
        <f>SUM(T8:T9)</f>
        <v>0</v>
      </c>
      <c r="S2">
        <f>SUM(U8:U9)</f>
        <v>0</v>
      </c>
      <c r="T2">
        <f>SUM(S8:S9)</f>
        <v>0</v>
      </c>
      <c r="U2">
        <f>SUM(R8:R9)</f>
        <v>0</v>
      </c>
      <c r="V2">
        <f>SUM(V8:V9)</f>
        <v>0</v>
      </c>
    </row>
    <row r="3" spans="1:31" ht="13.5" customHeight="1" thickBot="1">
      <c r="A3" s="149" t="s">
        <v>280</v>
      </c>
      <c r="B3" s="929"/>
      <c r="C3" s="287"/>
      <c r="D3" s="287"/>
      <c r="E3" s="287"/>
      <c r="F3" s="929"/>
      <c r="G3" s="929"/>
      <c r="H3" s="929"/>
      <c r="I3" s="929"/>
      <c r="J3" s="929"/>
      <c r="K3" s="929"/>
      <c r="L3" s="929"/>
      <c r="M3" s="736"/>
      <c r="N3" s="929"/>
      <c r="O3" s="736"/>
      <c r="P3" s="1099"/>
      <c r="X3" s="63" t="s">
        <v>634</v>
      </c>
      <c r="Y3" s="63" t="s">
        <v>633</v>
      </c>
      <c r="Z3" s="63" t="s">
        <v>640</v>
      </c>
      <c r="AA3" s="63" t="s">
        <v>637</v>
      </c>
      <c r="AB3" s="64" t="s">
        <v>641</v>
      </c>
    </row>
    <row r="4" spans="1:31" ht="14.1" customHeight="1" thickTop="1">
      <c r="A4" s="171"/>
      <c r="B4" s="929"/>
      <c r="C4" s="287"/>
      <c r="D4" s="287"/>
      <c r="E4" s="287"/>
      <c r="F4" s="929"/>
      <c r="G4" s="929"/>
      <c r="H4" s="929"/>
      <c r="I4" s="929"/>
      <c r="J4" s="929"/>
      <c r="K4" s="929"/>
      <c r="L4" s="929"/>
      <c r="N4" s="929"/>
      <c r="Q4" t="s">
        <v>642</v>
      </c>
      <c r="R4" s="46">
        <f>SUM(R15:R25)</f>
        <v>43</v>
      </c>
      <c r="S4" s="46">
        <f>SUM(T15:T25)</f>
        <v>72</v>
      </c>
      <c r="T4" s="46">
        <f>SUM(U15:U25)</f>
        <v>46</v>
      </c>
      <c r="U4" s="46">
        <f>SUM(V15:V25)</f>
        <v>15</v>
      </c>
      <c r="V4" s="46">
        <f>SUM(W15:W25)</f>
        <v>7</v>
      </c>
      <c r="X4">
        <f>ABS(V16)</f>
        <v>2</v>
      </c>
      <c r="Y4">
        <f>ABS(U16)</f>
        <v>1</v>
      </c>
      <c r="Z4">
        <f>ABS(T16)</f>
        <v>0</v>
      </c>
      <c r="AA4">
        <f>ABS(W16)</f>
        <v>0</v>
      </c>
      <c r="AB4">
        <f>ABS(R16)</f>
        <v>1</v>
      </c>
      <c r="AC4">
        <f>SUM(X4:AB4)</f>
        <v>4</v>
      </c>
    </row>
    <row r="5" spans="1:31" ht="14.1" customHeight="1" thickBot="1">
      <c r="A5" s="126"/>
      <c r="B5" s="929"/>
      <c r="C5" s="287"/>
      <c r="D5" s="289"/>
      <c r="E5" s="287"/>
      <c r="F5" s="929"/>
      <c r="G5" s="930"/>
      <c r="H5" s="929"/>
      <c r="I5" s="929"/>
      <c r="J5" s="929"/>
      <c r="K5" s="929"/>
      <c r="L5" s="929"/>
      <c r="N5" s="929"/>
    </row>
    <row r="6" spans="1:31" ht="20.100000000000001" customHeight="1">
      <c r="A6" s="290" t="s">
        <v>643</v>
      </c>
      <c r="B6" s="931"/>
      <c r="C6" s="173"/>
      <c r="D6" s="173"/>
      <c r="E6" s="173"/>
      <c r="F6" s="931"/>
      <c r="G6" s="931"/>
      <c r="H6" s="932"/>
      <c r="I6" s="932"/>
      <c r="J6" s="931"/>
      <c r="K6" s="931"/>
      <c r="L6" s="931"/>
      <c r="M6" s="213"/>
      <c r="N6" s="931"/>
      <c r="O6" s="213"/>
      <c r="P6" s="106"/>
    </row>
    <row r="7" spans="1:31" ht="48.75" customHeight="1" thickBot="1">
      <c r="A7" s="291" t="s">
        <v>4</v>
      </c>
      <c r="B7" s="292" t="s">
        <v>3</v>
      </c>
      <c r="C7" s="293" t="s">
        <v>5</v>
      </c>
      <c r="D7" s="294" t="s">
        <v>644</v>
      </c>
      <c r="E7" s="823" t="s">
        <v>5</v>
      </c>
      <c r="F7" s="294" t="s">
        <v>645</v>
      </c>
      <c r="G7" s="823" t="s">
        <v>5</v>
      </c>
      <c r="H7" s="294" t="s">
        <v>633</v>
      </c>
      <c r="I7" s="823" t="s">
        <v>5</v>
      </c>
      <c r="J7" s="294" t="s">
        <v>646</v>
      </c>
      <c r="K7" s="823" t="s">
        <v>5</v>
      </c>
      <c r="L7" s="294" t="s">
        <v>637</v>
      </c>
      <c r="M7" s="823" t="s">
        <v>5</v>
      </c>
      <c r="N7" s="294" t="s">
        <v>185</v>
      </c>
      <c r="O7" s="295" t="s">
        <v>5</v>
      </c>
      <c r="P7" s="107"/>
      <c r="S7" s="64" t="s">
        <v>641</v>
      </c>
      <c r="T7" s="63" t="s">
        <v>640</v>
      </c>
      <c r="U7" s="63" t="s">
        <v>633</v>
      </c>
      <c r="V7" s="63" t="s">
        <v>634</v>
      </c>
      <c r="W7" s="63" t="s">
        <v>637</v>
      </c>
      <c r="X7" s="117" t="s">
        <v>182</v>
      </c>
    </row>
    <row r="8" spans="1:31" ht="14.25" thickTop="1" thickBot="1">
      <c r="A8" s="296" t="s">
        <v>3</v>
      </c>
      <c r="B8" s="952">
        <f>SUM(B9,B14,B20:B30)</f>
        <v>407</v>
      </c>
      <c r="C8" s="298">
        <f t="shared" ref="C8:O8" si="0">SUM(C9,C15,C21,C27:C29)</f>
        <v>25.307125307125304</v>
      </c>
      <c r="D8" s="952">
        <f>SUM(D9,D14,D20:D30)</f>
        <v>0</v>
      </c>
      <c r="E8" s="934">
        <f t="shared" ref="E8" si="1">SUM(E9,E15,E21,E27:E29)</f>
        <v>0</v>
      </c>
      <c r="F8" s="933">
        <f>SUM(F9,F14,F20:F30)</f>
        <v>0</v>
      </c>
      <c r="G8" s="934">
        <f t="shared" si="0"/>
        <v>0</v>
      </c>
      <c r="H8" s="933">
        <f>SUM(H9,H14,H20:H30)</f>
        <v>45</v>
      </c>
      <c r="I8" s="934">
        <f t="shared" si="0"/>
        <v>26.666666666666664</v>
      </c>
      <c r="J8" s="933">
        <f>SUM(J9,J14,J20:J30)</f>
        <v>282</v>
      </c>
      <c r="K8" s="934">
        <f t="shared" si="0"/>
        <v>28.368794326241137</v>
      </c>
      <c r="L8" s="933">
        <f>SUM(L9,L14,L20:L30)</f>
        <v>80</v>
      </c>
      <c r="M8" s="934">
        <f t="shared" si="0"/>
        <v>13.75</v>
      </c>
      <c r="N8" s="933">
        <f>SUM(N9,N14,N20:N30)</f>
        <v>0</v>
      </c>
      <c r="O8" s="935">
        <f t="shared" si="0"/>
        <v>0</v>
      </c>
      <c r="P8" s="104"/>
    </row>
    <row r="9" spans="1:31" ht="14.25" thickTop="1" thickBot="1">
      <c r="A9" s="883" t="s">
        <v>8</v>
      </c>
      <c r="B9" s="952">
        <f>SUM(B10:B13)</f>
        <v>0</v>
      </c>
      <c r="C9" s="298">
        <f t="shared" ref="C9:C30" si="2">B9/B$8*100</f>
        <v>0</v>
      </c>
      <c r="D9" s="297">
        <f>SUM(D10:D13)</f>
        <v>0</v>
      </c>
      <c r="E9" s="936">
        <f t="shared" ref="E9" si="3">SUM(E10:E13)</f>
        <v>0</v>
      </c>
      <c r="F9" s="742">
        <f>SUM(F10:F13)</f>
        <v>0</v>
      </c>
      <c r="G9" s="936">
        <f t="shared" ref="G9:M9" si="4">SUM(G10:G13)</f>
        <v>0</v>
      </c>
      <c r="H9" s="742">
        <f>SUM(H10:H13)</f>
        <v>0</v>
      </c>
      <c r="I9" s="936">
        <f t="shared" si="4"/>
        <v>0</v>
      </c>
      <c r="J9" s="742">
        <f>SUM(J10:J13)</f>
        <v>0</v>
      </c>
      <c r="K9" s="936">
        <f t="shared" si="4"/>
        <v>0</v>
      </c>
      <c r="L9" s="742">
        <f>SUM(L10:L13)</f>
        <v>0</v>
      </c>
      <c r="M9" s="936">
        <f t="shared" si="4"/>
        <v>0</v>
      </c>
      <c r="N9" s="742">
        <f>SUM(N10:N13)</f>
        <v>0</v>
      </c>
      <c r="O9" s="935">
        <f>SUM(O10:O13)</f>
        <v>0</v>
      </c>
      <c r="P9" s="104"/>
      <c r="R9" s="115"/>
      <c r="S9" s="115"/>
      <c r="T9" s="115"/>
      <c r="V9" s="822"/>
      <c r="W9" s="822"/>
    </row>
    <row r="10" spans="1:31" ht="12.6" customHeight="1" thickTop="1">
      <c r="A10" s="884">
        <v>16</v>
      </c>
      <c r="B10" s="953">
        <f>SUM(D10,F10,H10,J10,L10,N10)</f>
        <v>0</v>
      </c>
      <c r="C10" s="299">
        <f t="shared" si="2"/>
        <v>0</v>
      </c>
      <c r="D10" s="300"/>
      <c r="E10" s="268">
        <v>0</v>
      </c>
      <c r="F10" s="937"/>
      <c r="G10" s="268">
        <v>0</v>
      </c>
      <c r="H10" s="937"/>
      <c r="I10" s="268">
        <f>H10/H$8*100</f>
        <v>0</v>
      </c>
      <c r="J10" s="937"/>
      <c r="K10" s="268">
        <f>J10/J$8*100</f>
        <v>0</v>
      </c>
      <c r="L10" s="937"/>
      <c r="M10" s="268">
        <f>L10/L$8*100</f>
        <v>0</v>
      </c>
      <c r="N10" s="937"/>
      <c r="O10" s="938">
        <v>0</v>
      </c>
      <c r="P10" s="104"/>
      <c r="X10" s="115"/>
      <c r="Y10" s="115"/>
      <c r="Z10" s="115">
        <v>2</v>
      </c>
      <c r="AA10" s="613"/>
      <c r="AB10" s="613"/>
      <c r="AC10" s="613"/>
      <c r="AD10" s="613"/>
      <c r="AE10" s="115"/>
    </row>
    <row r="11" spans="1:31" ht="12.6" customHeight="1">
      <c r="A11" s="884">
        <v>17</v>
      </c>
      <c r="B11" s="953">
        <f t="shared" ref="B11:B30" si="5">SUM(D11,F11,H11,J11,L11,N11)</f>
        <v>0</v>
      </c>
      <c r="C11" s="299">
        <f t="shared" si="2"/>
        <v>0</v>
      </c>
      <c r="D11" s="300"/>
      <c r="E11" s="268">
        <v>0</v>
      </c>
      <c r="F11" s="937"/>
      <c r="G11" s="268">
        <v>0</v>
      </c>
      <c r="H11" s="937"/>
      <c r="I11" s="268">
        <f>H11/H$8*100</f>
        <v>0</v>
      </c>
      <c r="J11" s="937"/>
      <c r="K11" s="268">
        <f>J11/J$8*100</f>
        <v>0</v>
      </c>
      <c r="L11" s="937"/>
      <c r="M11" s="268">
        <f>L11/L$8*100</f>
        <v>0</v>
      </c>
      <c r="N11" s="937"/>
      <c r="O11" s="938">
        <v>0</v>
      </c>
      <c r="P11" s="105"/>
      <c r="X11" s="115"/>
      <c r="Y11" s="115"/>
      <c r="Z11" s="115">
        <v>8</v>
      </c>
      <c r="AA11" s="613"/>
      <c r="AB11" s="613"/>
      <c r="AC11" s="613"/>
      <c r="AD11" s="613"/>
      <c r="AE11" s="115"/>
    </row>
    <row r="12" spans="1:31" ht="12.6" customHeight="1">
      <c r="A12" s="884">
        <v>18</v>
      </c>
      <c r="B12" s="953">
        <f t="shared" si="5"/>
        <v>0</v>
      </c>
      <c r="C12" s="299">
        <f t="shared" si="2"/>
        <v>0</v>
      </c>
      <c r="D12" s="300"/>
      <c r="E12" s="268">
        <v>0</v>
      </c>
      <c r="F12" s="937"/>
      <c r="G12" s="268">
        <v>0</v>
      </c>
      <c r="H12" s="937"/>
      <c r="I12" s="268">
        <f>H12/H$8*100</f>
        <v>0</v>
      </c>
      <c r="J12" s="937"/>
      <c r="K12" s="268">
        <f>J12/J$8*100</f>
        <v>0</v>
      </c>
      <c r="L12" s="937"/>
      <c r="M12" s="268">
        <f>L12/L$8*100</f>
        <v>0</v>
      </c>
      <c r="N12" s="937"/>
      <c r="O12" s="938">
        <v>0</v>
      </c>
      <c r="P12" s="105"/>
      <c r="X12" s="115"/>
      <c r="Y12" s="115"/>
      <c r="Z12" s="115">
        <v>7</v>
      </c>
      <c r="AA12" s="613"/>
      <c r="AB12" s="613"/>
      <c r="AC12" s="613"/>
      <c r="AD12" s="613"/>
      <c r="AE12" s="115"/>
    </row>
    <row r="13" spans="1:31" ht="12.6" customHeight="1" thickBot="1">
      <c r="A13" s="884">
        <v>19</v>
      </c>
      <c r="B13" s="953">
        <f t="shared" si="5"/>
        <v>0</v>
      </c>
      <c r="C13" s="299">
        <f t="shared" si="2"/>
        <v>0</v>
      </c>
      <c r="D13" s="300"/>
      <c r="E13" s="268">
        <v>0</v>
      </c>
      <c r="F13" s="937"/>
      <c r="G13" s="268">
        <v>0</v>
      </c>
      <c r="H13" s="937"/>
      <c r="I13" s="268">
        <v>0</v>
      </c>
      <c r="J13" s="937"/>
      <c r="K13" s="268">
        <f>J13/J$8*100</f>
        <v>0</v>
      </c>
      <c r="L13" s="937"/>
      <c r="M13" s="268">
        <f>L13/L$8*100</f>
        <v>0</v>
      </c>
      <c r="N13" s="937"/>
      <c r="O13" s="938">
        <v>0</v>
      </c>
      <c r="P13" s="105"/>
      <c r="X13" s="115"/>
      <c r="Y13" s="115"/>
      <c r="Z13" s="115">
        <v>5</v>
      </c>
      <c r="AA13" s="613"/>
      <c r="AB13" s="613"/>
      <c r="AC13" s="613"/>
      <c r="AD13" s="613"/>
      <c r="AE13" s="115"/>
    </row>
    <row r="14" spans="1:31" ht="16.5" thickTop="1" thickBot="1">
      <c r="A14" s="883" t="s">
        <v>9</v>
      </c>
      <c r="B14" s="952">
        <f>SUM(B15:B19)</f>
        <v>45</v>
      </c>
      <c r="C14" s="298">
        <f t="shared" si="2"/>
        <v>11.056511056511056</v>
      </c>
      <c r="D14" s="297">
        <f>SUM(D15:D19)</f>
        <v>0</v>
      </c>
      <c r="E14" s="936">
        <f t="shared" ref="E14" si="6">SUM(E15:E19)</f>
        <v>0</v>
      </c>
      <c r="F14" s="742">
        <f>SUM(F15:F19)</f>
        <v>0</v>
      </c>
      <c r="G14" s="936">
        <f t="shared" ref="G14:M14" si="7">SUM(G15:G19)</f>
        <v>0</v>
      </c>
      <c r="H14" s="742">
        <f>SUM(H15:H19)</f>
        <v>3</v>
      </c>
      <c r="I14" s="936">
        <f t="shared" si="7"/>
        <v>6.666666666666667</v>
      </c>
      <c r="J14" s="742">
        <f>SUM(J15:J19)</f>
        <v>33</v>
      </c>
      <c r="K14" s="936">
        <f t="shared" si="7"/>
        <v>11.702127659574469</v>
      </c>
      <c r="L14" s="742">
        <f>SUM(L15:L19)</f>
        <v>9</v>
      </c>
      <c r="M14" s="936">
        <f t="shared" si="7"/>
        <v>11.25</v>
      </c>
      <c r="N14" s="742">
        <f>SUM(N15:N19)</f>
        <v>0</v>
      </c>
      <c r="O14" s="935">
        <f>SUM(O15:O19)</f>
        <v>0</v>
      </c>
      <c r="P14" s="104"/>
      <c r="R14" s="928">
        <v>3</v>
      </c>
      <c r="S14" s="928">
        <v>4</v>
      </c>
      <c r="T14" s="928">
        <v>5</v>
      </c>
      <c r="U14" s="928">
        <v>6</v>
      </c>
      <c r="V14" s="928">
        <v>7</v>
      </c>
      <c r="W14" s="928">
        <v>8</v>
      </c>
      <c r="X14" s="928">
        <v>9</v>
      </c>
      <c r="Y14" s="928">
        <v>10</v>
      </c>
      <c r="Z14" s="115">
        <v>23</v>
      </c>
      <c r="AA14" s="613"/>
      <c r="AB14" s="613"/>
      <c r="AC14" s="613"/>
      <c r="AD14" s="613"/>
      <c r="AE14" s="115"/>
    </row>
    <row r="15" spans="1:31" ht="12.6" customHeight="1" thickTop="1">
      <c r="A15" s="884">
        <v>20</v>
      </c>
      <c r="B15" s="953">
        <f t="shared" si="5"/>
        <v>2</v>
      </c>
      <c r="C15" s="299">
        <f t="shared" si="2"/>
        <v>0.49140049140049141</v>
      </c>
      <c r="D15" s="886"/>
      <c r="E15" s="955">
        <v>0</v>
      </c>
      <c r="F15" s="939"/>
      <c r="G15" s="955">
        <v>0</v>
      </c>
      <c r="H15" s="941">
        <f>R15</f>
        <v>0</v>
      </c>
      <c r="I15" s="940">
        <f t="shared" ref="I15:I30" si="8">H15/H$8*100</f>
        <v>0</v>
      </c>
      <c r="J15" s="942">
        <f>SUM(S15:T15)</f>
        <v>2</v>
      </c>
      <c r="K15" s="940">
        <f t="shared" ref="K15:K30" si="9">J15/J$8*100</f>
        <v>0.70921985815602839</v>
      </c>
      <c r="L15" s="942">
        <f>SUM(U15:Y15)</f>
        <v>0</v>
      </c>
      <c r="M15" s="943">
        <f t="shared" ref="M15:M30" si="10">L15/L$8*100</f>
        <v>0</v>
      </c>
      <c r="N15" s="941"/>
      <c r="O15" s="944">
        <v>0</v>
      </c>
      <c r="P15" s="110" t="e">
        <f>SUM(#REF!,#REF!)</f>
        <v>#REF!</v>
      </c>
      <c r="Q15" s="116">
        <v>20</v>
      </c>
      <c r="R15" s="115"/>
      <c r="S15" s="115">
        <v>2</v>
      </c>
      <c r="T15" s="115"/>
      <c r="U15" s="115"/>
      <c r="V15" s="115"/>
      <c r="W15" s="115"/>
      <c r="Z15" s="115">
        <v>82</v>
      </c>
      <c r="AE15" s="115"/>
    </row>
    <row r="16" spans="1:31" ht="12.6" customHeight="1">
      <c r="A16" s="884">
        <v>21</v>
      </c>
      <c r="B16" s="953">
        <f t="shared" si="5"/>
        <v>8</v>
      </c>
      <c r="C16" s="299">
        <f t="shared" si="2"/>
        <v>1.9656019656019657</v>
      </c>
      <c r="D16" s="887"/>
      <c r="E16" s="956">
        <v>0</v>
      </c>
      <c r="F16" s="945"/>
      <c r="G16" s="956">
        <v>0</v>
      </c>
      <c r="H16" s="946">
        <f t="shared" ref="H16:H30" si="11">R16</f>
        <v>1</v>
      </c>
      <c r="I16" s="272">
        <f t="shared" si="8"/>
        <v>2.2222222222222223</v>
      </c>
      <c r="J16" s="947">
        <f t="shared" ref="J16:J30" si="12">SUM(S16:T16)</f>
        <v>4</v>
      </c>
      <c r="K16" s="272">
        <f t="shared" si="9"/>
        <v>1.4184397163120568</v>
      </c>
      <c r="L16" s="947">
        <f t="shared" ref="L16:L30" si="13">SUM(U16:Y16)</f>
        <v>3</v>
      </c>
      <c r="M16" s="268">
        <f t="shared" si="10"/>
        <v>3.75</v>
      </c>
      <c r="N16" s="946"/>
      <c r="O16" s="938">
        <v>0</v>
      </c>
      <c r="P16" s="110">
        <f t="shared" ref="P16:P29" si="14">SUM(H16,J16)</f>
        <v>5</v>
      </c>
      <c r="Q16" s="116">
        <v>21</v>
      </c>
      <c r="R16" s="115">
        <v>1</v>
      </c>
      <c r="S16" s="115">
        <v>4</v>
      </c>
      <c r="T16" s="115"/>
      <c r="U16" s="115">
        <v>1</v>
      </c>
      <c r="V16" s="115">
        <v>2</v>
      </c>
      <c r="W16" s="115"/>
      <c r="Z16" s="115">
        <v>89</v>
      </c>
      <c r="AA16" s="613"/>
      <c r="AB16" s="613"/>
      <c r="AC16" s="613"/>
      <c r="AD16" s="613"/>
      <c r="AE16" s="115"/>
    </row>
    <row r="17" spans="1:31" ht="12.6" customHeight="1">
      <c r="A17" s="884">
        <v>22</v>
      </c>
      <c r="B17" s="953">
        <f t="shared" si="5"/>
        <v>7</v>
      </c>
      <c r="C17" s="299">
        <f t="shared" si="2"/>
        <v>1.7199017199017199</v>
      </c>
      <c r="D17" s="887"/>
      <c r="E17" s="956">
        <v>0</v>
      </c>
      <c r="F17" s="945"/>
      <c r="G17" s="956">
        <v>0</v>
      </c>
      <c r="H17" s="946">
        <f t="shared" si="11"/>
        <v>1</v>
      </c>
      <c r="I17" s="272">
        <f t="shared" si="8"/>
        <v>2.2222222222222223</v>
      </c>
      <c r="J17" s="947">
        <f t="shared" si="12"/>
        <v>5</v>
      </c>
      <c r="K17" s="272">
        <f t="shared" si="9"/>
        <v>1.773049645390071</v>
      </c>
      <c r="L17" s="947">
        <f t="shared" si="13"/>
        <v>1</v>
      </c>
      <c r="M17" s="268">
        <f t="shared" si="10"/>
        <v>1.25</v>
      </c>
      <c r="N17" s="946"/>
      <c r="O17" s="938">
        <v>0</v>
      </c>
      <c r="P17" s="110">
        <f>SUM(H17,J17)</f>
        <v>6</v>
      </c>
      <c r="Q17" s="116">
        <v>22</v>
      </c>
      <c r="R17" s="115">
        <v>1</v>
      </c>
      <c r="S17" s="115">
        <v>3</v>
      </c>
      <c r="T17" s="115">
        <v>2</v>
      </c>
      <c r="U17" s="115">
        <v>1</v>
      </c>
      <c r="V17" s="115"/>
      <c r="W17" s="115"/>
      <c r="Z17" s="115">
        <v>66</v>
      </c>
      <c r="AA17" s="613"/>
      <c r="AB17" s="613"/>
      <c r="AC17" s="613"/>
      <c r="AD17" s="613"/>
      <c r="AE17" s="115"/>
    </row>
    <row r="18" spans="1:31" ht="12.6" customHeight="1">
      <c r="A18" s="884">
        <v>23</v>
      </c>
      <c r="B18" s="953">
        <f t="shared" si="5"/>
        <v>5</v>
      </c>
      <c r="C18" s="299">
        <f t="shared" si="2"/>
        <v>1.2285012285012284</v>
      </c>
      <c r="D18" s="887"/>
      <c r="E18" s="956">
        <v>0</v>
      </c>
      <c r="F18" s="945"/>
      <c r="G18" s="956">
        <v>0</v>
      </c>
      <c r="H18" s="946">
        <f t="shared" si="11"/>
        <v>0</v>
      </c>
      <c r="I18" s="272">
        <f t="shared" si="8"/>
        <v>0</v>
      </c>
      <c r="J18" s="947">
        <f t="shared" si="12"/>
        <v>5</v>
      </c>
      <c r="K18" s="272">
        <f t="shared" si="9"/>
        <v>1.773049645390071</v>
      </c>
      <c r="L18" s="947">
        <f t="shared" si="13"/>
        <v>0</v>
      </c>
      <c r="M18" s="268">
        <f t="shared" si="10"/>
        <v>0</v>
      </c>
      <c r="N18" s="946"/>
      <c r="O18" s="938">
        <v>0</v>
      </c>
      <c r="P18" s="110">
        <f t="shared" si="14"/>
        <v>5</v>
      </c>
      <c r="Q18" s="116">
        <v>23</v>
      </c>
      <c r="R18" s="115"/>
      <c r="S18" s="115">
        <v>4</v>
      </c>
      <c r="T18" s="115">
        <v>1</v>
      </c>
      <c r="U18" s="115"/>
      <c r="V18" s="115"/>
      <c r="W18" s="115"/>
      <c r="Z18" s="115">
        <v>37</v>
      </c>
      <c r="AA18" s="613"/>
      <c r="AB18" s="613"/>
      <c r="AC18" s="613"/>
      <c r="AD18" s="613"/>
      <c r="AE18" s="115"/>
    </row>
    <row r="19" spans="1:31" ht="12.6" customHeight="1">
      <c r="A19" s="888">
        <v>24</v>
      </c>
      <c r="B19" s="953">
        <f t="shared" si="5"/>
        <v>23</v>
      </c>
      <c r="C19" s="889">
        <f t="shared" si="2"/>
        <v>5.6511056511056514</v>
      </c>
      <c r="D19" s="887"/>
      <c r="E19" s="956">
        <v>0</v>
      </c>
      <c r="F19" s="945"/>
      <c r="G19" s="956">
        <v>0</v>
      </c>
      <c r="H19" s="946">
        <f t="shared" si="11"/>
        <v>1</v>
      </c>
      <c r="I19" s="272">
        <f t="shared" si="8"/>
        <v>2.2222222222222223</v>
      </c>
      <c r="J19" s="947">
        <f t="shared" si="12"/>
        <v>17</v>
      </c>
      <c r="K19" s="272">
        <f t="shared" si="9"/>
        <v>6.0283687943262407</v>
      </c>
      <c r="L19" s="947">
        <f t="shared" si="13"/>
        <v>5</v>
      </c>
      <c r="M19" s="268">
        <f t="shared" si="10"/>
        <v>6.25</v>
      </c>
      <c r="N19" s="946"/>
      <c r="O19" s="938">
        <v>0</v>
      </c>
      <c r="P19" s="110">
        <f t="shared" si="14"/>
        <v>18</v>
      </c>
      <c r="Q19" s="116">
        <v>24</v>
      </c>
      <c r="R19" s="115">
        <v>1</v>
      </c>
      <c r="S19" s="115">
        <v>11</v>
      </c>
      <c r="T19" s="115">
        <v>6</v>
      </c>
      <c r="U19" s="115">
        <v>4</v>
      </c>
      <c r="V19" s="115"/>
      <c r="W19" s="115">
        <v>1</v>
      </c>
      <c r="Z19" s="115">
        <v>41</v>
      </c>
      <c r="AA19" s="613"/>
      <c r="AB19" s="613"/>
      <c r="AC19" s="613"/>
      <c r="AD19" s="613"/>
      <c r="AE19" s="115"/>
    </row>
    <row r="20" spans="1:31" ht="13.5" thickBot="1">
      <c r="A20" s="884" t="s">
        <v>10</v>
      </c>
      <c r="B20" s="953">
        <f t="shared" si="5"/>
        <v>82</v>
      </c>
      <c r="C20" s="299">
        <f t="shared" si="2"/>
        <v>20.147420147420149</v>
      </c>
      <c r="D20" s="887"/>
      <c r="E20" s="956">
        <v>0</v>
      </c>
      <c r="F20" s="945"/>
      <c r="G20" s="956">
        <v>0</v>
      </c>
      <c r="H20" s="946">
        <f t="shared" si="11"/>
        <v>10</v>
      </c>
      <c r="I20" s="272">
        <f t="shared" si="8"/>
        <v>22.222222222222221</v>
      </c>
      <c r="J20" s="947">
        <f t="shared" si="12"/>
        <v>55</v>
      </c>
      <c r="K20" s="272">
        <f t="shared" si="9"/>
        <v>19.50354609929078</v>
      </c>
      <c r="L20" s="947">
        <f t="shared" si="13"/>
        <v>17</v>
      </c>
      <c r="M20" s="268">
        <f t="shared" si="10"/>
        <v>21.25</v>
      </c>
      <c r="N20" s="946"/>
      <c r="O20" s="938">
        <v>0</v>
      </c>
      <c r="P20" s="817">
        <f t="shared" si="14"/>
        <v>65</v>
      </c>
      <c r="Q20" s="116">
        <v>1</v>
      </c>
      <c r="R20" s="115">
        <v>10</v>
      </c>
      <c r="S20" s="115">
        <v>40</v>
      </c>
      <c r="T20" s="115">
        <v>15</v>
      </c>
      <c r="U20" s="115">
        <v>14</v>
      </c>
      <c r="V20" s="115">
        <v>2</v>
      </c>
      <c r="W20" s="115"/>
      <c r="X20" s="115">
        <v>1</v>
      </c>
      <c r="Y20" s="115"/>
      <c r="Z20" s="115">
        <v>20</v>
      </c>
      <c r="AA20" s="613"/>
      <c r="AB20" s="613"/>
      <c r="AC20" s="613"/>
      <c r="AD20" s="613"/>
      <c r="AE20" s="115"/>
    </row>
    <row r="21" spans="1:31" ht="12.6" customHeight="1" thickTop="1" thickBot="1">
      <c r="A21" s="890" t="s">
        <v>11</v>
      </c>
      <c r="B21" s="953">
        <f t="shared" si="5"/>
        <v>90</v>
      </c>
      <c r="C21" s="891">
        <f t="shared" si="2"/>
        <v>22.113022113022112</v>
      </c>
      <c r="D21" s="887"/>
      <c r="E21" s="956">
        <v>0</v>
      </c>
      <c r="F21" s="945"/>
      <c r="G21" s="956">
        <v>0</v>
      </c>
      <c r="H21" s="946">
        <f t="shared" si="11"/>
        <v>11</v>
      </c>
      <c r="I21" s="272">
        <f t="shared" si="8"/>
        <v>24.444444444444443</v>
      </c>
      <c r="J21" s="947">
        <f t="shared" si="12"/>
        <v>69</v>
      </c>
      <c r="K21" s="272">
        <f t="shared" si="9"/>
        <v>24.468085106382979</v>
      </c>
      <c r="L21" s="947">
        <v>10</v>
      </c>
      <c r="M21" s="268">
        <f t="shared" si="10"/>
        <v>12.5</v>
      </c>
      <c r="N21" s="946"/>
      <c r="O21" s="938">
        <v>0</v>
      </c>
      <c r="P21" s="819">
        <f t="shared" si="14"/>
        <v>80</v>
      </c>
      <c r="Q21" s="116">
        <v>2</v>
      </c>
      <c r="R21" s="115">
        <v>11</v>
      </c>
      <c r="S21" s="115">
        <v>47</v>
      </c>
      <c r="T21" s="115">
        <v>22</v>
      </c>
      <c r="U21" s="115">
        <v>6</v>
      </c>
      <c r="V21" s="115">
        <v>2</v>
      </c>
      <c r="W21" s="115">
        <v>1</v>
      </c>
      <c r="X21" s="115"/>
      <c r="Y21" s="115"/>
      <c r="Z21" s="115">
        <v>9</v>
      </c>
      <c r="AE21" s="115"/>
    </row>
    <row r="22" spans="1:31" ht="12.6" customHeight="1" thickTop="1">
      <c r="A22" s="884" t="s">
        <v>12</v>
      </c>
      <c r="B22" s="953">
        <f t="shared" si="5"/>
        <v>66</v>
      </c>
      <c r="C22" s="299">
        <f t="shared" si="2"/>
        <v>16.216216216216218</v>
      </c>
      <c r="D22" s="887"/>
      <c r="E22" s="956">
        <v>0</v>
      </c>
      <c r="F22" s="945"/>
      <c r="G22" s="956">
        <v>0</v>
      </c>
      <c r="H22" s="946">
        <f t="shared" si="11"/>
        <v>8</v>
      </c>
      <c r="I22" s="272">
        <f t="shared" si="8"/>
        <v>17.777777777777779</v>
      </c>
      <c r="J22" s="947">
        <f t="shared" si="12"/>
        <v>43</v>
      </c>
      <c r="K22" s="272">
        <f t="shared" si="9"/>
        <v>15.24822695035461</v>
      </c>
      <c r="L22" s="947">
        <f t="shared" si="13"/>
        <v>15</v>
      </c>
      <c r="M22" s="268">
        <f t="shared" si="10"/>
        <v>18.75</v>
      </c>
      <c r="N22" s="946"/>
      <c r="O22" s="938">
        <v>0</v>
      </c>
      <c r="P22" s="818">
        <f t="shared" si="14"/>
        <v>51</v>
      </c>
      <c r="Q22" s="116">
        <v>3</v>
      </c>
      <c r="R22" s="115">
        <v>8</v>
      </c>
      <c r="S22" s="115">
        <v>31</v>
      </c>
      <c r="T22" s="115">
        <v>12</v>
      </c>
      <c r="U22" s="115">
        <v>10</v>
      </c>
      <c r="V22" s="115">
        <v>3</v>
      </c>
      <c r="W22" s="115"/>
      <c r="X22" s="115">
        <v>1</v>
      </c>
      <c r="Y22" s="115">
        <v>1</v>
      </c>
      <c r="Z22" s="115">
        <v>7</v>
      </c>
      <c r="AA22" s="613"/>
      <c r="AB22" s="613"/>
      <c r="AC22" s="613"/>
      <c r="AD22" s="613"/>
      <c r="AE22" s="115"/>
    </row>
    <row r="23" spans="1:31" ht="12.6" customHeight="1">
      <c r="A23" s="884" t="s">
        <v>13</v>
      </c>
      <c r="B23" s="953">
        <f t="shared" si="5"/>
        <v>37</v>
      </c>
      <c r="C23" s="299">
        <f t="shared" si="2"/>
        <v>9.0909090909090917</v>
      </c>
      <c r="D23" s="887"/>
      <c r="E23" s="956">
        <v>0</v>
      </c>
      <c r="F23" s="945"/>
      <c r="G23" s="956">
        <v>0</v>
      </c>
      <c r="H23" s="946">
        <f t="shared" si="11"/>
        <v>4</v>
      </c>
      <c r="I23" s="272">
        <f t="shared" si="8"/>
        <v>8.8888888888888893</v>
      </c>
      <c r="J23" s="947">
        <f t="shared" si="12"/>
        <v>24</v>
      </c>
      <c r="K23" s="272">
        <f t="shared" si="9"/>
        <v>8.5106382978723403</v>
      </c>
      <c r="L23" s="947">
        <f t="shared" si="13"/>
        <v>9</v>
      </c>
      <c r="M23" s="268">
        <f t="shared" si="10"/>
        <v>11.25</v>
      </c>
      <c r="N23" s="946"/>
      <c r="O23" s="938">
        <v>0</v>
      </c>
      <c r="P23" s="110">
        <f t="shared" si="14"/>
        <v>28</v>
      </c>
      <c r="Q23" s="116">
        <v>4</v>
      </c>
      <c r="R23" s="115">
        <v>4</v>
      </c>
      <c r="S23" s="115">
        <v>17</v>
      </c>
      <c r="T23" s="115">
        <v>7</v>
      </c>
      <c r="U23" s="115">
        <v>5</v>
      </c>
      <c r="V23" s="115">
        <v>3</v>
      </c>
      <c r="W23" s="115">
        <v>1</v>
      </c>
      <c r="X23" s="115"/>
      <c r="Y23" s="115"/>
      <c r="Z23" s="115">
        <v>4</v>
      </c>
      <c r="AA23" s="613"/>
      <c r="AB23" s="613"/>
      <c r="AC23" s="613"/>
      <c r="AD23" s="613"/>
      <c r="AE23" s="115"/>
    </row>
    <row r="24" spans="1:31" ht="12.6" customHeight="1">
      <c r="A24" s="884" t="s">
        <v>14</v>
      </c>
      <c r="B24" s="953">
        <f t="shared" si="5"/>
        <v>41</v>
      </c>
      <c r="C24" s="299">
        <f t="shared" si="2"/>
        <v>10.073710073710075</v>
      </c>
      <c r="D24" s="887"/>
      <c r="E24" s="956">
        <v>0</v>
      </c>
      <c r="F24" s="945"/>
      <c r="G24" s="956">
        <v>0</v>
      </c>
      <c r="H24" s="946">
        <f t="shared" si="11"/>
        <v>3</v>
      </c>
      <c r="I24" s="272">
        <f t="shared" si="8"/>
        <v>6.666666666666667</v>
      </c>
      <c r="J24" s="947">
        <f t="shared" si="12"/>
        <v>28</v>
      </c>
      <c r="K24" s="272">
        <f t="shared" si="9"/>
        <v>9.9290780141843982</v>
      </c>
      <c r="L24" s="947">
        <f t="shared" si="13"/>
        <v>10</v>
      </c>
      <c r="M24" s="268">
        <f t="shared" si="10"/>
        <v>12.5</v>
      </c>
      <c r="N24" s="946"/>
      <c r="O24" s="938">
        <v>0</v>
      </c>
      <c r="P24" s="110">
        <f t="shared" si="14"/>
        <v>31</v>
      </c>
      <c r="Q24" s="116">
        <v>5</v>
      </c>
      <c r="R24" s="115">
        <v>3</v>
      </c>
      <c r="S24" s="115">
        <v>23</v>
      </c>
      <c r="T24" s="115">
        <v>5</v>
      </c>
      <c r="U24" s="115">
        <v>4</v>
      </c>
      <c r="V24" s="115">
        <v>3</v>
      </c>
      <c r="W24" s="115"/>
      <c r="X24" s="115">
        <v>1</v>
      </c>
      <c r="Y24" s="115">
        <v>2</v>
      </c>
      <c r="AA24" s="613"/>
      <c r="AB24" s="613"/>
      <c r="AC24" s="613"/>
      <c r="AD24" s="613"/>
      <c r="AE24" s="115"/>
    </row>
    <row r="25" spans="1:31" ht="12.6" customHeight="1">
      <c r="A25" s="884" t="s">
        <v>15</v>
      </c>
      <c r="B25" s="953">
        <f t="shared" si="5"/>
        <v>20</v>
      </c>
      <c r="C25" s="299">
        <f t="shared" si="2"/>
        <v>4.9140049140049138</v>
      </c>
      <c r="D25" s="887"/>
      <c r="E25" s="956">
        <v>0</v>
      </c>
      <c r="F25" s="945"/>
      <c r="G25" s="956">
        <v>0</v>
      </c>
      <c r="H25" s="946">
        <f t="shared" si="11"/>
        <v>4</v>
      </c>
      <c r="I25" s="272">
        <f t="shared" si="8"/>
        <v>8.8888888888888893</v>
      </c>
      <c r="J25" s="947">
        <f t="shared" si="12"/>
        <v>11</v>
      </c>
      <c r="K25" s="272">
        <f t="shared" si="9"/>
        <v>3.9007092198581561</v>
      </c>
      <c r="L25" s="947">
        <f t="shared" si="13"/>
        <v>5</v>
      </c>
      <c r="M25" s="268">
        <f t="shared" si="10"/>
        <v>6.25</v>
      </c>
      <c r="N25" s="946"/>
      <c r="O25" s="938">
        <v>0</v>
      </c>
      <c r="P25" s="110">
        <f t="shared" si="14"/>
        <v>15</v>
      </c>
      <c r="Q25" s="116">
        <v>6</v>
      </c>
      <c r="R25" s="115">
        <v>4</v>
      </c>
      <c r="S25" s="115">
        <v>9</v>
      </c>
      <c r="T25" s="115">
        <v>2</v>
      </c>
      <c r="U25" s="115">
        <v>1</v>
      </c>
      <c r="V25" s="115"/>
      <c r="W25" s="115">
        <v>4</v>
      </c>
      <c r="X25" s="115"/>
      <c r="Y25" s="115"/>
      <c r="AA25" s="613"/>
      <c r="AB25" s="613"/>
      <c r="AC25" s="613"/>
      <c r="AD25" s="613"/>
      <c r="AE25" s="115"/>
    </row>
    <row r="26" spans="1:31" ht="12.6" customHeight="1" thickBot="1">
      <c r="A26" s="884" t="s">
        <v>16</v>
      </c>
      <c r="B26" s="953">
        <f t="shared" si="5"/>
        <v>9</v>
      </c>
      <c r="C26" s="299">
        <f t="shared" si="2"/>
        <v>2.2113022113022112</v>
      </c>
      <c r="D26" s="887"/>
      <c r="E26" s="956">
        <v>0</v>
      </c>
      <c r="F26" s="945"/>
      <c r="G26" s="956">
        <v>0</v>
      </c>
      <c r="H26" s="946">
        <f t="shared" si="11"/>
        <v>1</v>
      </c>
      <c r="I26" s="272">
        <f t="shared" si="8"/>
        <v>2.2222222222222223</v>
      </c>
      <c r="J26" s="947">
        <f t="shared" si="12"/>
        <v>5</v>
      </c>
      <c r="K26" s="272">
        <f t="shared" si="9"/>
        <v>1.773049645390071</v>
      </c>
      <c r="L26" s="947">
        <f t="shared" si="13"/>
        <v>3</v>
      </c>
      <c r="M26" s="268">
        <f t="shared" si="10"/>
        <v>3.75</v>
      </c>
      <c r="N26" s="946"/>
      <c r="O26" s="938">
        <v>0</v>
      </c>
      <c r="P26" s="817">
        <f t="shared" si="14"/>
        <v>6</v>
      </c>
      <c r="Q26" s="116">
        <v>7</v>
      </c>
      <c r="R26" s="115">
        <v>1</v>
      </c>
      <c r="S26" s="115">
        <v>4</v>
      </c>
      <c r="T26" s="115">
        <v>1</v>
      </c>
      <c r="U26" s="115"/>
      <c r="V26" s="115">
        <v>1</v>
      </c>
      <c r="W26" s="115"/>
      <c r="X26" s="115"/>
      <c r="Y26" s="115">
        <v>2</v>
      </c>
      <c r="AA26" s="613"/>
      <c r="AB26" s="613"/>
      <c r="AC26" s="613"/>
      <c r="AD26" s="613"/>
      <c r="AE26" s="115"/>
    </row>
    <row r="27" spans="1:31" ht="12.6" customHeight="1" thickTop="1" thickBot="1">
      <c r="A27" s="884" t="s">
        <v>17</v>
      </c>
      <c r="B27" s="953">
        <f t="shared" si="5"/>
        <v>7</v>
      </c>
      <c r="C27" s="299">
        <f t="shared" si="2"/>
        <v>1.7199017199017199</v>
      </c>
      <c r="D27" s="887"/>
      <c r="E27" s="956">
        <v>0</v>
      </c>
      <c r="F27" s="945"/>
      <c r="G27" s="956">
        <v>0</v>
      </c>
      <c r="H27" s="946">
        <f t="shared" si="11"/>
        <v>1</v>
      </c>
      <c r="I27" s="272">
        <f t="shared" si="8"/>
        <v>2.2222222222222223</v>
      </c>
      <c r="J27" s="947">
        <f t="shared" si="12"/>
        <v>5</v>
      </c>
      <c r="K27" s="272">
        <f t="shared" si="9"/>
        <v>1.773049645390071</v>
      </c>
      <c r="L27" s="947">
        <f t="shared" si="13"/>
        <v>1</v>
      </c>
      <c r="M27" s="268">
        <f t="shared" si="10"/>
        <v>1.25</v>
      </c>
      <c r="N27" s="946"/>
      <c r="O27" s="938">
        <v>0</v>
      </c>
      <c r="P27" s="821">
        <f t="shared" si="14"/>
        <v>6</v>
      </c>
      <c r="Q27" s="116">
        <v>8</v>
      </c>
      <c r="R27" s="115">
        <v>1</v>
      </c>
      <c r="S27" s="115">
        <v>3</v>
      </c>
      <c r="T27" s="115">
        <v>2</v>
      </c>
      <c r="U27" s="115"/>
      <c r="V27" s="115">
        <v>1</v>
      </c>
      <c r="W27" s="115"/>
      <c r="X27" s="115"/>
      <c r="Y27" s="115"/>
      <c r="AA27" s="613"/>
      <c r="AB27" s="613"/>
      <c r="AC27" s="613"/>
      <c r="AD27" s="613"/>
      <c r="AE27" s="115"/>
    </row>
    <row r="28" spans="1:31" ht="12.6" customHeight="1" thickTop="1" thickBot="1">
      <c r="A28" s="884" t="s">
        <v>18</v>
      </c>
      <c r="B28" s="953">
        <f t="shared" si="5"/>
        <v>4</v>
      </c>
      <c r="C28" s="299">
        <f t="shared" si="2"/>
        <v>0.98280098280098283</v>
      </c>
      <c r="D28" s="887"/>
      <c r="E28" s="956">
        <v>0</v>
      </c>
      <c r="F28" s="945"/>
      <c r="G28" s="956">
        <v>0</v>
      </c>
      <c r="H28" s="946">
        <f t="shared" si="11"/>
        <v>0</v>
      </c>
      <c r="I28" s="272">
        <f t="shared" si="8"/>
        <v>0</v>
      </c>
      <c r="J28" s="947">
        <f t="shared" si="12"/>
        <v>4</v>
      </c>
      <c r="K28" s="272">
        <f t="shared" si="9"/>
        <v>1.4184397163120568</v>
      </c>
      <c r="L28" s="947">
        <f t="shared" si="13"/>
        <v>0</v>
      </c>
      <c r="M28" s="268">
        <f t="shared" si="10"/>
        <v>0</v>
      </c>
      <c r="N28" s="946"/>
      <c r="O28" s="938">
        <v>0</v>
      </c>
      <c r="P28" s="821">
        <f t="shared" si="14"/>
        <v>4</v>
      </c>
      <c r="Q28" s="116">
        <v>9</v>
      </c>
      <c r="R28" s="115"/>
      <c r="S28" s="115">
        <v>3</v>
      </c>
      <c r="T28" s="115">
        <v>1</v>
      </c>
      <c r="U28" s="115"/>
      <c r="V28" s="115"/>
      <c r="W28" s="115"/>
      <c r="X28" s="115"/>
      <c r="Y28" s="115"/>
      <c r="AA28" s="613"/>
      <c r="AB28" s="613"/>
      <c r="AC28" s="613"/>
      <c r="AD28" s="613"/>
      <c r="AE28" s="115"/>
    </row>
    <row r="29" spans="1:31" ht="13.5" thickTop="1">
      <c r="A29" s="892" t="s">
        <v>19</v>
      </c>
      <c r="B29" s="953">
        <f t="shared" si="5"/>
        <v>0</v>
      </c>
      <c r="C29" s="889">
        <f t="shared" si="2"/>
        <v>0</v>
      </c>
      <c r="D29" s="887"/>
      <c r="E29" s="956">
        <v>0</v>
      </c>
      <c r="F29" s="945"/>
      <c r="G29" s="956">
        <v>0</v>
      </c>
      <c r="H29" s="946">
        <f t="shared" si="11"/>
        <v>0</v>
      </c>
      <c r="I29" s="272">
        <f t="shared" si="8"/>
        <v>0</v>
      </c>
      <c r="J29" s="947">
        <f t="shared" si="12"/>
        <v>0</v>
      </c>
      <c r="K29" s="272">
        <f t="shared" si="9"/>
        <v>0</v>
      </c>
      <c r="L29" s="947">
        <f t="shared" si="13"/>
        <v>0</v>
      </c>
      <c r="M29" s="268">
        <f t="shared" si="10"/>
        <v>0</v>
      </c>
      <c r="N29" s="946"/>
      <c r="O29" s="938">
        <v>0</v>
      </c>
      <c r="P29" s="818">
        <f t="shared" si="14"/>
        <v>0</v>
      </c>
      <c r="AA29" s="613"/>
      <c r="AB29" s="613"/>
      <c r="AC29" s="613"/>
      <c r="AD29" s="613"/>
      <c r="AE29" s="115"/>
    </row>
    <row r="30" spans="1:31" ht="16.5" customHeight="1" thickBot="1">
      <c r="A30" s="893" t="s">
        <v>20</v>
      </c>
      <c r="B30" s="954">
        <f t="shared" si="5"/>
        <v>6</v>
      </c>
      <c r="C30" s="894">
        <f t="shared" si="2"/>
        <v>1.4742014742014742</v>
      </c>
      <c r="D30" s="895"/>
      <c r="E30" s="956">
        <v>0</v>
      </c>
      <c r="F30" s="948"/>
      <c r="G30" s="956">
        <v>0</v>
      </c>
      <c r="H30" s="949">
        <f t="shared" si="11"/>
        <v>0</v>
      </c>
      <c r="I30" s="283">
        <f t="shared" si="8"/>
        <v>0</v>
      </c>
      <c r="J30" s="950">
        <f t="shared" si="12"/>
        <v>5</v>
      </c>
      <c r="K30" s="283">
        <f t="shared" si="9"/>
        <v>1.773049645390071</v>
      </c>
      <c r="L30" s="950">
        <f t="shared" si="13"/>
        <v>1</v>
      </c>
      <c r="M30" s="279">
        <f t="shared" si="10"/>
        <v>1.25</v>
      </c>
      <c r="N30" s="949"/>
      <c r="O30" s="951">
        <v>0</v>
      </c>
      <c r="Q30" s="116">
        <v>500</v>
      </c>
      <c r="R30" s="115"/>
      <c r="S30" s="115">
        <v>3</v>
      </c>
      <c r="T30" s="115">
        <v>2</v>
      </c>
      <c r="U30" s="115">
        <v>1</v>
      </c>
      <c r="V30" s="115"/>
      <c r="W30" s="115"/>
      <c r="X30" s="115"/>
      <c r="Y30" s="115"/>
      <c r="Z30" s="115">
        <v>6</v>
      </c>
      <c r="AA30" s="613"/>
      <c r="AB30" s="613"/>
      <c r="AC30" s="613"/>
      <c r="AD30" s="613"/>
      <c r="AE30" s="115"/>
    </row>
    <row r="31" spans="1:31">
      <c r="A31" s="301" t="s">
        <v>647</v>
      </c>
      <c r="B31" s="736"/>
      <c r="C31" s="248"/>
      <c r="D31" s="248"/>
      <c r="E31" s="248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103"/>
      <c r="R31" s="820"/>
      <c r="S31" s="92"/>
      <c r="T31" s="613"/>
      <c r="U31" s="613"/>
      <c r="V31" s="613"/>
      <c r="W31" s="613"/>
      <c r="X31" s="613"/>
      <c r="Y31" s="613"/>
      <c r="Z31" s="613"/>
      <c r="AA31" s="613"/>
      <c r="AB31" s="613"/>
      <c r="AC31" s="613"/>
      <c r="AD31" s="613"/>
      <c r="AE31" s="115"/>
    </row>
    <row r="32" spans="1:31">
      <c r="A32" s="302"/>
      <c r="R32" s="820"/>
      <c r="S32" s="92"/>
      <c r="T32" s="613"/>
      <c r="U32" s="613"/>
      <c r="V32" s="613"/>
      <c r="W32" s="613"/>
      <c r="X32" s="613"/>
      <c r="Y32" s="613"/>
      <c r="Z32" s="613"/>
      <c r="AA32" s="613"/>
      <c r="AB32" s="613"/>
      <c r="AC32" s="613"/>
      <c r="AD32" s="613"/>
    </row>
    <row r="33" spans="1:30">
      <c r="R33" s="820"/>
      <c r="S33" s="92"/>
      <c r="T33" s="613"/>
      <c r="U33" s="613"/>
      <c r="V33" s="613"/>
      <c r="W33" s="613"/>
      <c r="X33" s="613"/>
      <c r="Y33" s="613"/>
      <c r="Z33" s="613"/>
      <c r="AA33" s="613"/>
      <c r="AB33" s="613"/>
      <c r="AC33" s="613"/>
      <c r="AD33" s="613"/>
    </row>
    <row r="34" spans="1:30" ht="11.25" customHeight="1"/>
    <row r="36" spans="1:30">
      <c r="R36" s="6" t="s">
        <v>648</v>
      </c>
    </row>
    <row r="37" spans="1:30" ht="23.25" thickBot="1">
      <c r="Q37" s="291" t="s">
        <v>4</v>
      </c>
      <c r="R37" s="294" t="s">
        <v>644</v>
      </c>
      <c r="S37" s="294" t="s">
        <v>645</v>
      </c>
      <c r="T37" s="294" t="s">
        <v>633</v>
      </c>
      <c r="U37" s="294" t="s">
        <v>646</v>
      </c>
      <c r="V37" s="294" t="s">
        <v>637</v>
      </c>
    </row>
    <row r="38" spans="1:30" ht="14.25" thickTop="1" thickBot="1">
      <c r="Q38" s="334" t="s">
        <v>649</v>
      </c>
      <c r="R38" s="8">
        <f>D9</f>
        <v>0</v>
      </c>
      <c r="S38" s="8">
        <f>F9</f>
        <v>0</v>
      </c>
      <c r="T38" s="8">
        <f>H9</f>
        <v>0</v>
      </c>
      <c r="U38" s="8">
        <f>J9</f>
        <v>0</v>
      </c>
      <c r="V38" s="8">
        <f>L9</f>
        <v>0</v>
      </c>
    </row>
    <row r="39" spans="1:30" ht="14.25" thickTop="1" thickBot="1">
      <c r="Q39" s="334" t="s">
        <v>650</v>
      </c>
      <c r="R39" s="8">
        <f>D15</f>
        <v>0</v>
      </c>
      <c r="S39" s="8">
        <f>F15</f>
        <v>0</v>
      </c>
      <c r="T39" s="8">
        <f>H15</f>
        <v>0</v>
      </c>
      <c r="U39" s="8">
        <f>J15</f>
        <v>2</v>
      </c>
      <c r="V39" s="8">
        <f>L15</f>
        <v>0</v>
      </c>
    </row>
    <row r="40" spans="1:30" ht="14.25" thickTop="1" thickBot="1">
      <c r="Q40" s="334" t="s">
        <v>651</v>
      </c>
      <c r="R40" s="8">
        <f>D21</f>
        <v>0</v>
      </c>
      <c r="S40" s="8">
        <f>F21</f>
        <v>0</v>
      </c>
      <c r="T40" s="8">
        <f>H21</f>
        <v>11</v>
      </c>
      <c r="U40" s="8">
        <f>J21</f>
        <v>69</v>
      </c>
      <c r="V40" s="8">
        <f>L21</f>
        <v>10</v>
      </c>
    </row>
    <row r="41" spans="1:30" ht="14.25" thickTop="1" thickBot="1">
      <c r="Q41" s="334" t="s">
        <v>652</v>
      </c>
      <c r="R41" s="8">
        <f>D27</f>
        <v>0</v>
      </c>
      <c r="S41" s="8">
        <f>F27</f>
        <v>0</v>
      </c>
      <c r="T41" s="8">
        <f>H27</f>
        <v>1</v>
      </c>
      <c r="U41" s="8">
        <f>J27</f>
        <v>5</v>
      </c>
      <c r="V41" s="8">
        <f>L27</f>
        <v>1</v>
      </c>
    </row>
    <row r="42" spans="1:30" ht="14.25" thickTop="1" thickBot="1">
      <c r="Q42" s="334" t="s">
        <v>653</v>
      </c>
      <c r="R42" s="8">
        <f>D28</f>
        <v>0</v>
      </c>
      <c r="S42" s="8">
        <f>F28</f>
        <v>0</v>
      </c>
      <c r="T42" s="8">
        <f>H28</f>
        <v>0</v>
      </c>
      <c r="U42" s="8">
        <f>J28</f>
        <v>4</v>
      </c>
      <c r="V42" s="8">
        <f>L28</f>
        <v>0</v>
      </c>
    </row>
    <row r="43" spans="1:30" ht="13.5" thickTop="1">
      <c r="R43" s="8">
        <f>SUM(R38:R42)</f>
        <v>0</v>
      </c>
      <c r="S43" s="8">
        <f t="shared" ref="S43:V43" si="15">SUM(S38:S42)</f>
        <v>0</v>
      </c>
      <c r="T43" s="8">
        <f t="shared" si="15"/>
        <v>12</v>
      </c>
      <c r="U43" s="8">
        <f t="shared" si="15"/>
        <v>80</v>
      </c>
      <c r="V43" s="8">
        <f t="shared" si="15"/>
        <v>11</v>
      </c>
    </row>
    <row r="44" spans="1:30">
      <c r="V44" s="8">
        <f>SUM(R43:V43)</f>
        <v>103</v>
      </c>
    </row>
    <row r="48" spans="1:30" ht="22.5" customHeight="1">
      <c r="A48" s="303"/>
    </row>
    <row r="67" ht="20.25" customHeight="1"/>
    <row r="68" ht="15.75" customHeight="1"/>
  </sheetData>
  <phoneticPr fontId="4" type="noConversion"/>
  <printOptions horizontalCentered="1"/>
  <pageMargins left="0.53" right="0.6" top="0.6" bottom="0.56000000000000005" header="0.32" footer="0.26"/>
  <pageSetup orientation="portrait" r:id="rId1"/>
  <headerFooter alignWithMargins="0">
    <oddHeader>&amp;C&amp;"-,Bold"&amp;12DEPARTAMENTO DE CORRECCION Y REHABILITACION&amp;RTabla 13</oddHeader>
    <oddFooter>&amp;L&amp;"-,Regular"&amp;8FUENTE: NEGOCIADO DE INSTITUCIONES CORRECCIONALES&amp;R&amp;"-,Regular"&amp;8OFICINA DE DESARROLLO PROGRAMATICO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2"/>
  <sheetViews>
    <sheetView workbookViewId="0">
      <selection activeCell="H6" sqref="H6"/>
    </sheetView>
  </sheetViews>
  <sheetFormatPr defaultColWidth="10.5703125" defaultRowHeight="12.75"/>
  <cols>
    <col min="1" max="1" width="23.42578125" customWidth="1"/>
    <col min="2" max="2" width="11.140625" customWidth="1"/>
    <col min="3" max="3" width="10.85546875" customWidth="1"/>
    <col min="4" max="4" width="12.42578125" customWidth="1"/>
    <col min="5" max="5" width="9.85546875" customWidth="1"/>
    <col min="6" max="6" width="12.5703125" customWidth="1"/>
    <col min="7" max="7" width="10.85546875" customWidth="1"/>
    <col min="8" max="9" width="10.5703125" customWidth="1"/>
    <col min="10" max="10" width="14.140625" customWidth="1"/>
  </cols>
  <sheetData>
    <row r="1" spans="1:12">
      <c r="A1" s="111" t="s">
        <v>654</v>
      </c>
      <c r="B1" s="1096"/>
      <c r="C1" s="1096"/>
      <c r="D1" s="1096"/>
      <c r="E1" s="1096"/>
      <c r="F1" s="1096"/>
      <c r="G1" s="1096"/>
    </row>
    <row r="2" spans="1:12" ht="15" customHeight="1">
      <c r="A2" s="111" t="s">
        <v>655</v>
      </c>
      <c r="B2" s="23"/>
      <c r="C2" s="23"/>
      <c r="D2" s="23"/>
      <c r="E2" s="23"/>
      <c r="F2" s="24"/>
      <c r="G2" s="24"/>
    </row>
    <row r="3" spans="1:12" ht="15" customHeight="1">
      <c r="A3" s="111" t="s">
        <v>656</v>
      </c>
      <c r="B3" s="23"/>
      <c r="C3" s="23"/>
      <c r="D3" s="23"/>
      <c r="E3" s="23"/>
      <c r="F3" s="24"/>
      <c r="G3" s="24"/>
    </row>
    <row r="4" spans="1:12" ht="15.75">
      <c r="A4" s="112" t="s">
        <v>280</v>
      </c>
      <c r="B4" s="23"/>
      <c r="C4" s="23"/>
      <c r="D4" s="23"/>
      <c r="E4" s="23"/>
      <c r="F4" s="24"/>
      <c r="G4" s="24"/>
    </row>
    <row r="5" spans="1:12" ht="16.5" thickBot="1">
      <c r="A5" s="25"/>
      <c r="B5" s="2"/>
      <c r="C5" s="2"/>
      <c r="D5" s="26"/>
      <c r="E5" s="26"/>
      <c r="F5" s="26"/>
      <c r="G5" s="26"/>
      <c r="J5" t="s">
        <v>657</v>
      </c>
      <c r="K5" t="s">
        <v>658</v>
      </c>
    </row>
    <row r="6" spans="1:12" ht="17.100000000000001" customHeight="1">
      <c r="A6" s="27"/>
      <c r="B6" s="28"/>
      <c r="C6" s="29"/>
      <c r="D6" s="30"/>
      <c r="E6" s="31"/>
      <c r="F6" s="31"/>
      <c r="G6" s="32"/>
      <c r="J6">
        <f>ABS(D8)</f>
        <v>0</v>
      </c>
      <c r="K6" t="e">
        <f>ABS(F8)</f>
        <v>#DIV/0!</v>
      </c>
    </row>
    <row r="7" spans="1:12" ht="17.100000000000001" customHeight="1" thickBot="1">
      <c r="A7" s="33" t="s">
        <v>592</v>
      </c>
      <c r="B7" s="34" t="s">
        <v>3</v>
      </c>
      <c r="C7" s="35" t="s">
        <v>5</v>
      </c>
      <c r="D7" s="77" t="s">
        <v>7</v>
      </c>
      <c r="E7" s="77"/>
      <c r="F7" s="80" t="s">
        <v>5</v>
      </c>
      <c r="G7" s="81"/>
    </row>
    <row r="8" spans="1:12" ht="17.100000000000001" customHeight="1" thickTop="1" thickBot="1">
      <c r="A8" s="89" t="s">
        <v>3</v>
      </c>
      <c r="B8" s="36">
        <f>SUM(B9:B19)</f>
        <v>0</v>
      </c>
      <c r="C8" s="37" t="e">
        <f>SUM(C9:C19)</f>
        <v>#DIV/0!</v>
      </c>
      <c r="D8" s="78">
        <f>SUM(D9:D19)</f>
        <v>0</v>
      </c>
      <c r="E8" s="78"/>
      <c r="F8" s="82" t="e">
        <f>SUM(F9:F19)</f>
        <v>#DIV/0!</v>
      </c>
      <c r="G8" s="83"/>
      <c r="K8" t="s">
        <v>7</v>
      </c>
      <c r="L8" t="s">
        <v>6</v>
      </c>
    </row>
    <row r="9" spans="1:12" ht="17.100000000000001" customHeight="1" thickTop="1">
      <c r="A9" s="90" t="s">
        <v>30</v>
      </c>
      <c r="B9" s="38">
        <f>SUM(D9)</f>
        <v>0</v>
      </c>
      <c r="C9" s="39" t="e">
        <f t="shared" ref="C9:C19" si="0">B9/B$8*100</f>
        <v>#DIV/0!</v>
      </c>
      <c r="D9" s="1100"/>
      <c r="E9" s="79"/>
      <c r="F9" s="86" t="e">
        <f>D9/D$8*100</f>
        <v>#DIV/0!</v>
      </c>
      <c r="G9" s="84"/>
      <c r="J9" s="40" t="s">
        <v>644</v>
      </c>
      <c r="K9">
        <f t="shared" ref="K9:K18" si="1">ABS(D10)</f>
        <v>0</v>
      </c>
      <c r="L9" t="e">
        <f t="shared" ref="L9:L18" si="2">ABS(F10)</f>
        <v>#DIV/0!</v>
      </c>
    </row>
    <row r="10" spans="1:12" ht="17.100000000000001" customHeight="1">
      <c r="A10" s="90" t="s">
        <v>644</v>
      </c>
      <c r="B10" s="38">
        <f t="shared" ref="B10:B19" si="3">SUM(D10)</f>
        <v>0</v>
      </c>
      <c r="C10" s="39" t="e">
        <f t="shared" si="0"/>
        <v>#DIV/0!</v>
      </c>
      <c r="D10" s="1100"/>
      <c r="E10" s="79"/>
      <c r="F10" s="86" t="e">
        <f t="shared" ref="F10:F19" si="4">D10/D$8*100</f>
        <v>#DIV/0!</v>
      </c>
      <c r="G10" s="84"/>
      <c r="J10" s="40" t="s">
        <v>645</v>
      </c>
      <c r="K10">
        <f t="shared" si="1"/>
        <v>0</v>
      </c>
      <c r="L10" t="e">
        <f t="shared" si="2"/>
        <v>#DIV/0!</v>
      </c>
    </row>
    <row r="11" spans="1:12" ht="17.100000000000001" customHeight="1">
      <c r="A11" s="90" t="s">
        <v>645</v>
      </c>
      <c r="B11" s="38">
        <f t="shared" si="3"/>
        <v>0</v>
      </c>
      <c r="C11" s="39" t="e">
        <f t="shared" si="0"/>
        <v>#DIV/0!</v>
      </c>
      <c r="D11" s="1100"/>
      <c r="E11" s="79"/>
      <c r="F11" s="86" t="e">
        <f t="shared" si="4"/>
        <v>#DIV/0!</v>
      </c>
      <c r="G11" s="84"/>
      <c r="J11" s="40" t="s">
        <v>659</v>
      </c>
      <c r="K11">
        <f t="shared" si="1"/>
        <v>0</v>
      </c>
      <c r="L11" t="e">
        <f t="shared" si="2"/>
        <v>#DIV/0!</v>
      </c>
    </row>
    <row r="12" spans="1:12" ht="17.100000000000001" customHeight="1">
      <c r="A12" s="90" t="s">
        <v>659</v>
      </c>
      <c r="B12" s="38">
        <f t="shared" si="3"/>
        <v>0</v>
      </c>
      <c r="C12" s="39" t="e">
        <f t="shared" si="0"/>
        <v>#DIV/0!</v>
      </c>
      <c r="D12" s="1100"/>
      <c r="E12" s="79"/>
      <c r="F12" s="86" t="e">
        <f t="shared" si="4"/>
        <v>#DIV/0!</v>
      </c>
      <c r="G12" s="84"/>
      <c r="J12" s="40" t="s">
        <v>660</v>
      </c>
      <c r="K12">
        <f t="shared" si="1"/>
        <v>0</v>
      </c>
      <c r="L12" t="e">
        <f t="shared" si="2"/>
        <v>#DIV/0!</v>
      </c>
    </row>
    <row r="13" spans="1:12" ht="17.100000000000001" customHeight="1">
      <c r="A13" s="90" t="s">
        <v>660</v>
      </c>
      <c r="B13" s="38">
        <f t="shared" si="3"/>
        <v>0</v>
      </c>
      <c r="C13" s="39" t="e">
        <f t="shared" si="0"/>
        <v>#DIV/0!</v>
      </c>
      <c r="D13" s="1100"/>
      <c r="E13" s="79"/>
      <c r="F13" s="86" t="e">
        <f t="shared" si="4"/>
        <v>#DIV/0!</v>
      </c>
      <c r="G13" s="84"/>
      <c r="J13" s="40" t="s">
        <v>661</v>
      </c>
      <c r="K13">
        <f t="shared" si="1"/>
        <v>0</v>
      </c>
      <c r="L13" t="e">
        <f t="shared" si="2"/>
        <v>#DIV/0!</v>
      </c>
    </row>
    <row r="14" spans="1:12" ht="17.100000000000001" customHeight="1">
      <c r="A14" s="90" t="s">
        <v>661</v>
      </c>
      <c r="B14" s="38">
        <f t="shared" si="3"/>
        <v>0</v>
      </c>
      <c r="C14" s="39" t="e">
        <f t="shared" si="0"/>
        <v>#DIV/0!</v>
      </c>
      <c r="D14" s="1101"/>
      <c r="E14" s="108"/>
      <c r="F14" s="86" t="e">
        <f t="shared" si="4"/>
        <v>#DIV/0!</v>
      </c>
      <c r="G14" s="84"/>
      <c r="J14" s="40" t="s">
        <v>662</v>
      </c>
      <c r="K14">
        <f t="shared" si="1"/>
        <v>0</v>
      </c>
      <c r="L14" t="e">
        <f t="shared" si="2"/>
        <v>#DIV/0!</v>
      </c>
    </row>
    <row r="15" spans="1:12" ht="17.100000000000001" customHeight="1">
      <c r="A15" s="90" t="s">
        <v>662</v>
      </c>
      <c r="B15" s="38">
        <f t="shared" si="3"/>
        <v>0</v>
      </c>
      <c r="C15" s="39" t="e">
        <f t="shared" si="0"/>
        <v>#DIV/0!</v>
      </c>
      <c r="D15" s="1101"/>
      <c r="E15" s="108"/>
      <c r="F15" s="86" t="e">
        <f t="shared" si="4"/>
        <v>#DIV/0!</v>
      </c>
      <c r="G15" s="84"/>
      <c r="J15" s="40" t="s">
        <v>663</v>
      </c>
      <c r="K15">
        <f t="shared" si="1"/>
        <v>0</v>
      </c>
      <c r="L15" t="e">
        <f t="shared" si="2"/>
        <v>#DIV/0!</v>
      </c>
    </row>
    <row r="16" spans="1:12" ht="17.100000000000001" customHeight="1">
      <c r="A16" s="90" t="s">
        <v>663</v>
      </c>
      <c r="B16" s="38">
        <f t="shared" si="3"/>
        <v>0</v>
      </c>
      <c r="C16" s="39" t="e">
        <f t="shared" si="0"/>
        <v>#DIV/0!</v>
      </c>
      <c r="D16" s="1101"/>
      <c r="E16" s="108"/>
      <c r="F16" s="86" t="e">
        <f t="shared" si="4"/>
        <v>#DIV/0!</v>
      </c>
      <c r="G16" s="84"/>
      <c r="J16" s="40" t="s">
        <v>664</v>
      </c>
      <c r="K16">
        <f t="shared" si="1"/>
        <v>0</v>
      </c>
      <c r="L16" t="e">
        <f t="shared" si="2"/>
        <v>#DIV/0!</v>
      </c>
    </row>
    <row r="17" spans="1:12" ht="17.100000000000001" customHeight="1">
      <c r="A17" s="90" t="s">
        <v>664</v>
      </c>
      <c r="B17" s="38">
        <f t="shared" si="3"/>
        <v>0</v>
      </c>
      <c r="C17" s="39" t="e">
        <f t="shared" si="0"/>
        <v>#DIV/0!</v>
      </c>
      <c r="D17" s="1101"/>
      <c r="E17" s="108"/>
      <c r="F17" s="86" t="e">
        <f t="shared" si="4"/>
        <v>#DIV/0!</v>
      </c>
      <c r="G17" s="84"/>
      <c r="J17" s="40" t="s">
        <v>665</v>
      </c>
      <c r="K17">
        <f t="shared" si="1"/>
        <v>0</v>
      </c>
      <c r="L17" t="e">
        <f t="shared" si="2"/>
        <v>#DIV/0!</v>
      </c>
    </row>
    <row r="18" spans="1:12" ht="17.100000000000001" customHeight="1" thickBot="1">
      <c r="A18" s="90" t="s">
        <v>665</v>
      </c>
      <c r="B18" s="38">
        <f t="shared" si="3"/>
        <v>0</v>
      </c>
      <c r="C18" s="39" t="e">
        <f t="shared" si="0"/>
        <v>#DIV/0!</v>
      </c>
      <c r="D18" s="1101"/>
      <c r="E18" s="108"/>
      <c r="F18" s="86" t="e">
        <f t="shared" si="4"/>
        <v>#DIV/0!</v>
      </c>
      <c r="G18" s="84"/>
      <c r="J18" s="41" t="s">
        <v>666</v>
      </c>
      <c r="K18">
        <f t="shared" si="1"/>
        <v>0</v>
      </c>
      <c r="L18" t="e">
        <f t="shared" si="2"/>
        <v>#DIV/0!</v>
      </c>
    </row>
    <row r="19" spans="1:12" ht="17.100000000000001" customHeight="1" thickBot="1">
      <c r="A19" s="91" t="s">
        <v>666</v>
      </c>
      <c r="B19" s="42">
        <f t="shared" si="3"/>
        <v>0</v>
      </c>
      <c r="C19" s="43" t="e">
        <f t="shared" si="0"/>
        <v>#DIV/0!</v>
      </c>
      <c r="D19" s="1102"/>
      <c r="E19" s="109"/>
      <c r="F19" s="87" t="e">
        <f t="shared" si="4"/>
        <v>#DIV/0!</v>
      </c>
      <c r="G19" s="85"/>
      <c r="J19" s="44" t="s">
        <v>30</v>
      </c>
      <c r="K19">
        <f>ABS(D9)</f>
        <v>0</v>
      </c>
      <c r="L19" t="e">
        <f>ABS(F9)</f>
        <v>#DIV/0!</v>
      </c>
    </row>
    <row r="21" spans="1:12">
      <c r="A21" s="22"/>
    </row>
    <row r="22" spans="1:12">
      <c r="A22" s="1103" t="s">
        <v>667</v>
      </c>
      <c r="B22" s="1104" t="s">
        <v>668</v>
      </c>
      <c r="C22" s="1104"/>
      <c r="D22" s="1104"/>
      <c r="E22" s="1104"/>
      <c r="F22" s="1104"/>
      <c r="G22" s="1104"/>
    </row>
    <row r="23" spans="1:12">
      <c r="A23" s="1104"/>
      <c r="B23" s="1104"/>
      <c r="C23" s="1104"/>
      <c r="D23" s="1104"/>
      <c r="E23" s="1104"/>
      <c r="F23" s="1104"/>
      <c r="G23" s="1104"/>
    </row>
    <row r="26" spans="1:12" ht="16.5" customHeight="1"/>
    <row r="27" spans="1:12" ht="16.5" customHeight="1"/>
    <row r="28" spans="1:12" ht="16.5" customHeight="1"/>
    <row r="29" spans="1:12" ht="16.5" customHeight="1"/>
    <row r="38" ht="18" customHeight="1"/>
    <row r="39" ht="18" customHeight="1"/>
    <row r="40" ht="18" customHeight="1"/>
    <row r="41" ht="18" customHeight="1"/>
    <row r="42" ht="18" customHeight="1"/>
  </sheetData>
  <phoneticPr fontId="4" type="noConversion"/>
  <printOptions horizontalCentered="1"/>
  <pageMargins left="0.34" right="0.75" top="1" bottom="1" header="0.5" footer="0.5"/>
  <pageSetup orientation="portrait" r:id="rId1"/>
  <headerFooter alignWithMargins="0">
    <oddHeader>&amp;C&amp;"MS Sans Serif,Bold"ADMINISTRACION DE CORRECCION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"/>
  <sheetViews>
    <sheetView topLeftCell="J1" workbookViewId="0">
      <selection activeCell="W23" sqref="W23"/>
    </sheetView>
  </sheetViews>
  <sheetFormatPr defaultColWidth="10.5703125" defaultRowHeight="12.75"/>
  <cols>
    <col min="1" max="1" width="29.140625" style="148" customWidth="1"/>
    <col min="2" max="7" width="11" style="148" customWidth="1"/>
    <col min="8" max="8" width="9.7109375" style="148" customWidth="1"/>
    <col min="9" max="12" width="7.28515625" style="148" customWidth="1"/>
    <col min="13" max="17" width="11.5703125" customWidth="1"/>
    <col min="18" max="18" width="14" customWidth="1"/>
    <col min="19" max="19" width="18.28515625" customWidth="1"/>
    <col min="20" max="20" width="13.7109375" customWidth="1"/>
    <col min="21" max="22" width="11.5703125" customWidth="1"/>
  </cols>
  <sheetData>
    <row r="1" spans="1:28" ht="14.1" customHeight="1">
      <c r="A1" s="149" t="s">
        <v>0</v>
      </c>
      <c r="B1" s="336"/>
      <c r="C1" s="336"/>
      <c r="D1" s="336"/>
      <c r="E1" s="336"/>
      <c r="F1" s="336"/>
      <c r="G1" s="336"/>
      <c r="H1" s="831"/>
      <c r="I1" s="336"/>
      <c r="J1" s="336"/>
      <c r="K1" s="336"/>
      <c r="L1" s="336"/>
      <c r="M1" s="67"/>
      <c r="X1" s="60" t="s">
        <v>22</v>
      </c>
      <c r="Y1" s="68">
        <f>ABS(B14)</f>
        <v>149</v>
      </c>
      <c r="Z1" s="95" t="e">
        <f>Y1/#REF!*100</f>
        <v>#REF!</v>
      </c>
      <c r="AA1" s="22" t="s">
        <v>23</v>
      </c>
      <c r="AB1" s="68">
        <f>ABS(B33)</f>
        <v>298</v>
      </c>
    </row>
    <row r="2" spans="1:28" ht="14.1" customHeight="1">
      <c r="A2" s="150" t="s">
        <v>24</v>
      </c>
      <c r="B2" s="336"/>
      <c r="C2" s="336"/>
      <c r="D2" s="336"/>
      <c r="E2" s="336"/>
      <c r="F2" s="336"/>
      <c r="G2" s="336"/>
      <c r="H2" s="831"/>
      <c r="I2" s="336"/>
      <c r="J2" s="336"/>
      <c r="K2" s="336"/>
      <c r="L2" s="336"/>
      <c r="M2" s="1021" t="s">
        <v>25</v>
      </c>
      <c r="N2" s="1096"/>
      <c r="O2" s="1096"/>
      <c r="P2" s="1096"/>
      <c r="Q2" s="24"/>
      <c r="R2" s="1021" t="s">
        <v>26</v>
      </c>
      <c r="S2" s="24"/>
      <c r="T2" s="24"/>
      <c r="U2" s="24"/>
      <c r="V2" s="24"/>
      <c r="X2" s="59" t="s">
        <v>27</v>
      </c>
      <c r="Y2" s="68">
        <f>ABS(B17)</f>
        <v>0</v>
      </c>
      <c r="Z2" s="95" t="e">
        <f>Y2/#REF!*100</f>
        <v>#REF!</v>
      </c>
      <c r="AA2" s="22" t="s">
        <v>28</v>
      </c>
      <c r="AB2" s="68">
        <f>SUM(B32)</f>
        <v>91</v>
      </c>
    </row>
    <row r="3" spans="1:28" ht="14.1" customHeight="1">
      <c r="A3" s="150" t="s">
        <v>2</v>
      </c>
      <c r="B3" s="125"/>
      <c r="C3" s="125"/>
      <c r="D3" s="125"/>
      <c r="E3" s="125"/>
      <c r="F3" s="336"/>
      <c r="G3" s="336"/>
      <c r="H3" s="831"/>
      <c r="I3" s="336"/>
      <c r="J3" s="336"/>
      <c r="K3" s="336"/>
      <c r="L3" s="336"/>
      <c r="M3" s="1021"/>
      <c r="N3" s="24"/>
      <c r="O3" s="24"/>
      <c r="P3" s="24"/>
      <c r="Q3" s="24"/>
      <c r="X3" s="59" t="s">
        <v>29</v>
      </c>
      <c r="Y3" s="68">
        <f>ABS(B15)</f>
        <v>103</v>
      </c>
      <c r="Z3" s="95" t="e">
        <f>Y3/#REF!*100</f>
        <v>#REF!</v>
      </c>
      <c r="AA3" s="59" t="s">
        <v>30</v>
      </c>
      <c r="AB3" s="68">
        <f>ABS(B40)</f>
        <v>18</v>
      </c>
    </row>
    <row r="4" spans="1:28" ht="6.75" customHeight="1">
      <c r="A4" s="152"/>
      <c r="B4" s="153"/>
      <c r="C4" s="153"/>
      <c r="D4" s="150"/>
      <c r="E4" s="150"/>
      <c r="F4" s="150"/>
      <c r="G4" s="150"/>
      <c r="H4" s="150"/>
      <c r="I4" s="150"/>
      <c r="J4" s="150"/>
      <c r="K4" s="150"/>
      <c r="L4" s="150"/>
      <c r="M4" s="69"/>
      <c r="X4" s="60" t="s">
        <v>31</v>
      </c>
      <c r="Y4" s="68">
        <f>ABS(B18)</f>
        <v>14</v>
      </c>
      <c r="Z4" s="95" t="e">
        <f>Y4/#REF!*100</f>
        <v>#REF!</v>
      </c>
      <c r="AB4" s="46">
        <f>SUM(AB1:AB3)</f>
        <v>407</v>
      </c>
    </row>
    <row r="5" spans="1:28" ht="14.1" customHeight="1" thickBot="1">
      <c r="A5" s="126"/>
      <c r="B5" s="287"/>
      <c r="C5" s="287"/>
      <c r="D5" s="289"/>
      <c r="F5" s="123" t="s">
        <v>32</v>
      </c>
      <c r="G5" s="123" t="s">
        <v>33</v>
      </c>
      <c r="H5" s="673"/>
      <c r="I5" s="673"/>
      <c r="J5" s="673"/>
      <c r="K5" s="123"/>
      <c r="L5" s="123"/>
      <c r="M5" s="70"/>
      <c r="X5" s="59" t="s">
        <v>34</v>
      </c>
      <c r="Y5" s="68">
        <f>ABS(B16)</f>
        <v>3</v>
      </c>
      <c r="Z5" s="95" t="e">
        <f>Y5/#REF!*100</f>
        <v>#REF!</v>
      </c>
    </row>
    <row r="6" spans="1:28" ht="16.5" customHeight="1">
      <c r="A6" s="337" t="s">
        <v>35</v>
      </c>
      <c r="B6" s="338" t="s">
        <v>3</v>
      </c>
      <c r="C6" s="339"/>
      <c r="D6" s="340"/>
      <c r="E6" s="506"/>
      <c r="F6" s="341" t="s">
        <v>32</v>
      </c>
      <c r="G6" s="342"/>
      <c r="X6" s="59" t="s">
        <v>30</v>
      </c>
      <c r="Y6" s="68">
        <f>ABS(B20)</f>
        <v>0</v>
      </c>
      <c r="AA6" s="71" t="s">
        <v>36</v>
      </c>
      <c r="AB6" s="68">
        <f>ABS(B44)</f>
        <v>83</v>
      </c>
    </row>
    <row r="7" spans="1:28" ht="21" customHeight="1" thickBot="1">
      <c r="A7" s="343"/>
      <c r="B7" s="344" t="s">
        <v>37</v>
      </c>
      <c r="C7" s="345" t="s">
        <v>5</v>
      </c>
      <c r="D7" s="346" t="s">
        <v>38</v>
      </c>
      <c r="E7" s="507" t="s">
        <v>5</v>
      </c>
      <c r="F7" s="348" t="s">
        <v>39</v>
      </c>
      <c r="G7" s="347" t="s">
        <v>5</v>
      </c>
      <c r="AA7" s="71" t="s">
        <v>40</v>
      </c>
      <c r="AB7" s="68">
        <f>ABS(B45)</f>
        <v>101</v>
      </c>
    </row>
    <row r="8" spans="1:28" ht="14.25" thickTop="1" thickBot="1">
      <c r="A8" s="349" t="s">
        <v>41</v>
      </c>
      <c r="B8" s="350">
        <f t="shared" ref="B8:G8" si="0">SUM(B9:B12)</f>
        <v>407</v>
      </c>
      <c r="C8" s="351">
        <f t="shared" si="0"/>
        <v>100</v>
      </c>
      <c r="D8" s="728">
        <f t="shared" si="0"/>
        <v>406</v>
      </c>
      <c r="E8" s="508">
        <f t="shared" si="0"/>
        <v>100</v>
      </c>
      <c r="F8" s="704">
        <f t="shared" si="0"/>
        <v>1</v>
      </c>
      <c r="G8" s="352">
        <f t="shared" si="0"/>
        <v>100</v>
      </c>
      <c r="H8" s="747"/>
      <c r="X8" s="60" t="s">
        <v>42</v>
      </c>
      <c r="Y8" s="68">
        <f>ABS(B22)</f>
        <v>177</v>
      </c>
      <c r="AA8" s="71" t="s">
        <v>43</v>
      </c>
      <c r="AB8" s="68">
        <f>ABS(B46)</f>
        <v>68</v>
      </c>
    </row>
    <row r="9" spans="1:28" ht="12.75" customHeight="1" thickTop="1">
      <c r="A9" s="222" t="s">
        <v>44</v>
      </c>
      <c r="B9" s="353">
        <f>SUM(D9+F9)</f>
        <v>285</v>
      </c>
      <c r="C9" s="675">
        <f>B9/B$8*100</f>
        <v>70.024570024570025</v>
      </c>
      <c r="D9" s="922">
        <f>J9</f>
        <v>284</v>
      </c>
      <c r="E9" s="676">
        <f>D9/D$8*100</f>
        <v>69.950738916256157</v>
      </c>
      <c r="F9" s="713">
        <f>K9</f>
        <v>1</v>
      </c>
      <c r="G9" s="677">
        <f>F9/F$8*100</f>
        <v>100</v>
      </c>
      <c r="I9" s="602">
        <v>1</v>
      </c>
      <c r="J9" s="115">
        <v>284</v>
      </c>
      <c r="K9" s="115">
        <v>1</v>
      </c>
      <c r="L9" s="115">
        <v>285</v>
      </c>
      <c r="X9" s="60" t="s">
        <v>45</v>
      </c>
      <c r="Y9" s="68">
        <f>ABS(B27)</f>
        <v>0</v>
      </c>
      <c r="AA9" s="71" t="s">
        <v>46</v>
      </c>
      <c r="AB9" s="68">
        <f>ABS(B47)</f>
        <v>27</v>
      </c>
    </row>
    <row r="10" spans="1:28" ht="12.75" customHeight="1">
      <c r="A10" s="356" t="s">
        <v>47</v>
      </c>
      <c r="B10" s="353">
        <f>SUM(D10+F10)</f>
        <v>98</v>
      </c>
      <c r="C10" s="358">
        <f>B10/B$8*100</f>
        <v>24.078624078624077</v>
      </c>
      <c r="D10" s="923">
        <v>98</v>
      </c>
      <c r="E10" s="467">
        <f>D10/D$8*100</f>
        <v>24.137931034482758</v>
      </c>
      <c r="F10" s="697">
        <f t="shared" ref="F10:F12" si="1">K10</f>
        <v>0</v>
      </c>
      <c r="G10" s="357">
        <f>F10/F$8*100</f>
        <v>0</v>
      </c>
      <c r="I10" s="602">
        <v>2</v>
      </c>
      <c r="J10" s="115">
        <v>97</v>
      </c>
      <c r="K10" s="115"/>
      <c r="L10" s="115">
        <v>97</v>
      </c>
      <c r="X10" s="60" t="s">
        <v>48</v>
      </c>
      <c r="Y10" s="68">
        <f>ABS(B29)</f>
        <v>0</v>
      </c>
      <c r="AA10" s="71" t="s">
        <v>49</v>
      </c>
      <c r="AB10" s="68">
        <f>ABS(B48)</f>
        <v>15</v>
      </c>
    </row>
    <row r="11" spans="1:28" ht="12.75" customHeight="1">
      <c r="A11" s="356" t="s">
        <v>50</v>
      </c>
      <c r="B11" s="353">
        <f>SUM(D11+F11)</f>
        <v>1</v>
      </c>
      <c r="C11" s="358">
        <f>B11/B$8*100</f>
        <v>0.24570024570024571</v>
      </c>
      <c r="D11" s="923">
        <v>1</v>
      </c>
      <c r="E11" s="467">
        <f>D11/D$8*100</f>
        <v>0.24630541871921183</v>
      </c>
      <c r="F11" s="697">
        <f t="shared" si="1"/>
        <v>0</v>
      </c>
      <c r="G11" s="357">
        <f>F11/F$8*100</f>
        <v>0</v>
      </c>
      <c r="I11" s="602">
        <v>3</v>
      </c>
      <c r="J11" s="115">
        <v>1</v>
      </c>
      <c r="K11" s="115"/>
      <c r="L11" s="115">
        <v>1</v>
      </c>
      <c r="X11" s="60"/>
      <c r="Y11" s="68"/>
      <c r="AA11" s="71"/>
      <c r="AB11" s="68"/>
    </row>
    <row r="12" spans="1:28" ht="14.1" customHeight="1" thickBot="1">
      <c r="A12" s="222" t="s">
        <v>51</v>
      </c>
      <c r="B12" s="353">
        <f>SUM(D12+F12)</f>
        <v>23</v>
      </c>
      <c r="C12" s="354">
        <f>B12/B$8*100</f>
        <v>5.6511056511056514</v>
      </c>
      <c r="D12" s="924">
        <v>23</v>
      </c>
      <c r="E12" s="682">
        <f>D12/D$8*100</f>
        <v>5.6650246305418719</v>
      </c>
      <c r="F12" s="698">
        <f t="shared" si="1"/>
        <v>0</v>
      </c>
      <c r="G12" s="355">
        <f>F12/F$8*100</f>
        <v>0</v>
      </c>
      <c r="I12" s="602">
        <v>4</v>
      </c>
      <c r="J12" s="115">
        <v>23</v>
      </c>
      <c r="K12" s="115"/>
      <c r="L12" s="115">
        <v>23</v>
      </c>
      <c r="X12" s="60" t="s">
        <v>52</v>
      </c>
      <c r="Y12" s="68">
        <f>ABS(B28)</f>
        <v>21</v>
      </c>
      <c r="AA12" s="72" t="s">
        <v>53</v>
      </c>
      <c r="AB12" s="68">
        <f t="shared" ref="AB12" si="2">ABS(B50)</f>
        <v>18</v>
      </c>
    </row>
    <row r="13" spans="1:28" ht="14.25" customHeight="1" thickTop="1" thickBot="1">
      <c r="A13" s="349" t="s">
        <v>54</v>
      </c>
      <c r="B13" s="350">
        <f t="shared" ref="B13:G13" si="3">SUM(B14:B20)</f>
        <v>407</v>
      </c>
      <c r="C13" s="351">
        <f t="shared" si="3"/>
        <v>100</v>
      </c>
      <c r="D13" s="728">
        <f t="shared" si="3"/>
        <v>406</v>
      </c>
      <c r="E13" s="508">
        <f t="shared" si="3"/>
        <v>100</v>
      </c>
      <c r="F13" s="704">
        <f t="shared" si="3"/>
        <v>1</v>
      </c>
      <c r="G13" s="352">
        <f t="shared" si="3"/>
        <v>100</v>
      </c>
      <c r="H13" s="746"/>
      <c r="X13" s="60" t="s">
        <v>55</v>
      </c>
      <c r="Y13" s="68">
        <f>ABS(B26)</f>
        <v>120</v>
      </c>
      <c r="AB13" s="46">
        <f>SUM(AB6:AB12)</f>
        <v>312</v>
      </c>
    </row>
    <row r="14" spans="1:28" ht="14.1" customHeight="1" thickTop="1">
      <c r="A14" s="222" t="s">
        <v>56</v>
      </c>
      <c r="B14" s="678">
        <f t="shared" ref="B14:B20" si="4">SUM(D14+F14)</f>
        <v>149</v>
      </c>
      <c r="C14" s="675">
        <f t="shared" ref="C14:C20" si="5">B14/B$8*100</f>
        <v>36.609336609336609</v>
      </c>
      <c r="D14" s="922">
        <f>J14</f>
        <v>148</v>
      </c>
      <c r="E14" s="676">
        <f t="shared" ref="E14:G20" si="6">D14/D$8*100</f>
        <v>36.453201970443352</v>
      </c>
      <c r="F14" s="713">
        <f>K14</f>
        <v>1</v>
      </c>
      <c r="G14" s="677">
        <f t="shared" si="6"/>
        <v>100</v>
      </c>
      <c r="H14" s="1092">
        <f>SUM(B14:B18)</f>
        <v>269</v>
      </c>
      <c r="I14" s="602">
        <v>1</v>
      </c>
      <c r="J14" s="115">
        <v>148</v>
      </c>
      <c r="K14" s="115">
        <v>1</v>
      </c>
      <c r="L14" s="115">
        <v>149</v>
      </c>
      <c r="X14" s="60" t="s">
        <v>57</v>
      </c>
      <c r="Y14" s="68">
        <f>ABS(B23)</f>
        <v>77</v>
      </c>
    </row>
    <row r="15" spans="1:28" ht="14.1" customHeight="1">
      <c r="A15" s="222" t="s">
        <v>58</v>
      </c>
      <c r="B15" s="679">
        <f t="shared" si="4"/>
        <v>103</v>
      </c>
      <c r="C15" s="358">
        <f t="shared" si="5"/>
        <v>25.307125307125304</v>
      </c>
      <c r="D15" s="923">
        <f t="shared" ref="D15:D20" si="7">J15</f>
        <v>103</v>
      </c>
      <c r="E15" s="467">
        <f t="shared" si="6"/>
        <v>25.369458128078819</v>
      </c>
      <c r="F15" s="697">
        <f t="shared" ref="F15:F20" si="8">K15</f>
        <v>0</v>
      </c>
      <c r="G15" s="357">
        <f t="shared" si="6"/>
        <v>0</v>
      </c>
      <c r="I15" s="602">
        <v>2</v>
      </c>
      <c r="J15" s="115">
        <v>103</v>
      </c>
      <c r="K15" s="115"/>
      <c r="L15" s="115">
        <v>103</v>
      </c>
      <c r="X15" s="88" t="s">
        <v>30</v>
      </c>
      <c r="Y15" s="46">
        <v>94</v>
      </c>
    </row>
    <row r="16" spans="1:28" ht="14.1" customHeight="1">
      <c r="A16" s="232" t="s">
        <v>59</v>
      </c>
      <c r="B16" s="679">
        <f t="shared" si="4"/>
        <v>3</v>
      </c>
      <c r="C16" s="358">
        <f t="shared" si="5"/>
        <v>0.73710073710073709</v>
      </c>
      <c r="D16" s="923">
        <f t="shared" si="7"/>
        <v>3</v>
      </c>
      <c r="E16" s="467">
        <f t="shared" si="6"/>
        <v>0.73891625615763545</v>
      </c>
      <c r="F16" s="697">
        <f t="shared" si="8"/>
        <v>0</v>
      </c>
      <c r="G16" s="357">
        <f t="shared" si="6"/>
        <v>0</v>
      </c>
      <c r="I16" s="602">
        <v>3</v>
      </c>
      <c r="J16" s="115">
        <v>3</v>
      </c>
      <c r="K16" s="115"/>
      <c r="L16" s="115">
        <v>3</v>
      </c>
      <c r="X16" s="60"/>
    </row>
    <row r="17" spans="1:25" ht="14.1" customHeight="1">
      <c r="A17" s="232" t="s">
        <v>60</v>
      </c>
      <c r="B17" s="679">
        <f t="shared" si="4"/>
        <v>0</v>
      </c>
      <c r="C17" s="358">
        <f t="shared" si="5"/>
        <v>0</v>
      </c>
      <c r="D17" s="923">
        <f t="shared" si="7"/>
        <v>0</v>
      </c>
      <c r="E17" s="467">
        <f t="shared" si="6"/>
        <v>0</v>
      </c>
      <c r="F17" s="697">
        <f t="shared" si="8"/>
        <v>0</v>
      </c>
      <c r="G17" s="357">
        <f t="shared" si="6"/>
        <v>0</v>
      </c>
      <c r="Y17" s="46">
        <v>292</v>
      </c>
    </row>
    <row r="18" spans="1:25" ht="14.1" customHeight="1">
      <c r="A18" s="222" t="s">
        <v>61</v>
      </c>
      <c r="B18" s="679">
        <f t="shared" si="4"/>
        <v>14</v>
      </c>
      <c r="C18" s="358">
        <f t="shared" si="5"/>
        <v>3.4398034398034398</v>
      </c>
      <c r="D18" s="923">
        <f t="shared" si="7"/>
        <v>14</v>
      </c>
      <c r="E18" s="467">
        <f t="shared" si="6"/>
        <v>3.4482758620689653</v>
      </c>
      <c r="F18" s="697">
        <f t="shared" si="8"/>
        <v>0</v>
      </c>
      <c r="G18" s="357">
        <f t="shared" si="6"/>
        <v>0</v>
      </c>
      <c r="I18" s="602">
        <v>5</v>
      </c>
      <c r="J18" s="115">
        <v>14</v>
      </c>
      <c r="K18" s="115"/>
      <c r="L18" s="115">
        <v>14</v>
      </c>
    </row>
    <row r="19" spans="1:25" ht="14.1" customHeight="1">
      <c r="A19" s="232" t="s">
        <v>62</v>
      </c>
      <c r="B19" s="679">
        <f t="shared" si="4"/>
        <v>138</v>
      </c>
      <c r="C19" s="358">
        <f t="shared" si="5"/>
        <v>33.906633906633907</v>
      </c>
      <c r="D19" s="923">
        <v>138</v>
      </c>
      <c r="E19" s="467">
        <f t="shared" si="6"/>
        <v>33.990147783251231</v>
      </c>
      <c r="F19" s="697">
        <f t="shared" si="8"/>
        <v>0</v>
      </c>
      <c r="G19" s="357">
        <f t="shared" si="6"/>
        <v>0</v>
      </c>
      <c r="I19" s="602">
        <v>6</v>
      </c>
      <c r="J19" s="115">
        <v>137</v>
      </c>
      <c r="K19" s="115"/>
      <c r="L19" s="115">
        <v>137</v>
      </c>
    </row>
    <row r="20" spans="1:25" ht="15.75" customHeight="1" thickBot="1">
      <c r="A20" s="232" t="s">
        <v>63</v>
      </c>
      <c r="B20" s="680">
        <f t="shared" si="4"/>
        <v>0</v>
      </c>
      <c r="C20" s="681">
        <f t="shared" si="5"/>
        <v>0</v>
      </c>
      <c r="D20" s="924">
        <f t="shared" si="7"/>
        <v>0</v>
      </c>
      <c r="E20" s="682">
        <f t="shared" si="6"/>
        <v>0</v>
      </c>
      <c r="F20" s="698">
        <f t="shared" si="8"/>
        <v>0</v>
      </c>
      <c r="G20" s="683">
        <f t="shared" si="6"/>
        <v>0</v>
      </c>
      <c r="I20" s="602"/>
      <c r="J20" s="115"/>
      <c r="K20" s="115"/>
      <c r="L20" s="115"/>
      <c r="M20" s="1021" t="s">
        <v>64</v>
      </c>
      <c r="N20" s="1096"/>
      <c r="O20" s="1096"/>
      <c r="P20" s="1096"/>
      <c r="Q20" s="24"/>
      <c r="R20" s="1021" t="s">
        <v>65</v>
      </c>
      <c r="S20" s="9"/>
      <c r="T20" s="9"/>
      <c r="U20" s="9"/>
      <c r="V20" s="9"/>
      <c r="X20" s="66">
        <f>SUM(Y10,Y13:Y14)/Y17*100</f>
        <v>67.465753424657535</v>
      </c>
    </row>
    <row r="21" spans="1:25" ht="14.25" thickTop="1" thickBot="1">
      <c r="A21" s="359" t="s">
        <v>66</v>
      </c>
      <c r="B21" s="350">
        <f t="shared" ref="B21:G21" si="9">SUM(B22:B23,B26:B30)</f>
        <v>407</v>
      </c>
      <c r="C21" s="360">
        <f t="shared" si="9"/>
        <v>100</v>
      </c>
      <c r="D21" s="729">
        <f t="shared" si="9"/>
        <v>406</v>
      </c>
      <c r="E21" s="508">
        <f t="shared" si="9"/>
        <v>100</v>
      </c>
      <c r="F21" s="711">
        <f t="shared" si="9"/>
        <v>1</v>
      </c>
      <c r="G21" s="352">
        <f t="shared" si="9"/>
        <v>100</v>
      </c>
      <c r="H21" s="746"/>
    </row>
    <row r="22" spans="1:25" ht="14.1" customHeight="1" thickTop="1">
      <c r="A22" s="222" t="s">
        <v>67</v>
      </c>
      <c r="B22" s="353">
        <f t="shared" ref="B22:B30" si="10">SUM(D22+F22)</f>
        <v>177</v>
      </c>
      <c r="C22" s="675">
        <f t="shared" ref="C22:C30" si="11">B22/B$8*100</f>
        <v>43.488943488943491</v>
      </c>
      <c r="D22" s="734">
        <f>J22</f>
        <v>176</v>
      </c>
      <c r="E22" s="676">
        <f t="shared" ref="E22:G30" si="12">D22/D$8*100</f>
        <v>43.349753694581281</v>
      </c>
      <c r="F22" s="734">
        <f>K22</f>
        <v>1</v>
      </c>
      <c r="G22" s="677">
        <f t="shared" si="12"/>
        <v>100</v>
      </c>
      <c r="I22" s="602">
        <v>4</v>
      </c>
      <c r="J22" s="115">
        <v>176</v>
      </c>
      <c r="K22" s="115">
        <v>1</v>
      </c>
      <c r="L22" s="115">
        <v>176</v>
      </c>
    </row>
    <row r="23" spans="1:25" ht="14.1" customHeight="1">
      <c r="A23" s="222" t="s">
        <v>68</v>
      </c>
      <c r="B23" s="353">
        <f t="shared" si="10"/>
        <v>77</v>
      </c>
      <c r="C23" s="358">
        <f t="shared" si="11"/>
        <v>18.918918918918919</v>
      </c>
      <c r="D23" s="735">
        <f>SUM(D24:D25)</f>
        <v>77</v>
      </c>
      <c r="E23" s="467">
        <f t="shared" si="12"/>
        <v>18.96551724137931</v>
      </c>
      <c r="F23" s="735">
        <f>SUM(F24:F25)</f>
        <v>0</v>
      </c>
      <c r="G23" s="357">
        <f t="shared" si="12"/>
        <v>0</v>
      </c>
      <c r="H23" s="1092">
        <f>SUM(B23,B26)</f>
        <v>197</v>
      </c>
      <c r="I23" s="602">
        <v>1</v>
      </c>
      <c r="J23" s="115">
        <v>33</v>
      </c>
      <c r="K23" s="115"/>
      <c r="L23" s="115">
        <v>33</v>
      </c>
    </row>
    <row r="24" spans="1:25" ht="14.1" customHeight="1">
      <c r="A24" s="356" t="s">
        <v>69</v>
      </c>
      <c r="B24" s="353">
        <f t="shared" si="10"/>
        <v>35</v>
      </c>
      <c r="C24" s="358">
        <f t="shared" si="11"/>
        <v>8.5995085995085994</v>
      </c>
      <c r="D24" s="735">
        <f>J24</f>
        <v>35</v>
      </c>
      <c r="E24" s="467">
        <f t="shared" si="12"/>
        <v>8.6206896551724146</v>
      </c>
      <c r="F24" s="735">
        <f t="shared" ref="F24:F30" si="13">K24</f>
        <v>0</v>
      </c>
      <c r="G24" s="357">
        <f t="shared" si="12"/>
        <v>0</v>
      </c>
      <c r="I24" s="602">
        <v>2</v>
      </c>
      <c r="J24" s="115">
        <v>35</v>
      </c>
      <c r="K24" s="115"/>
      <c r="L24" s="115">
        <v>35</v>
      </c>
    </row>
    <row r="25" spans="1:25" ht="14.1" customHeight="1">
      <c r="A25" s="356" t="s">
        <v>70</v>
      </c>
      <c r="B25" s="353">
        <f t="shared" si="10"/>
        <v>42</v>
      </c>
      <c r="C25" s="358">
        <f t="shared" si="11"/>
        <v>10.319410319410318</v>
      </c>
      <c r="D25" s="735">
        <f>J23+J25</f>
        <v>42</v>
      </c>
      <c r="E25" s="467">
        <f t="shared" si="12"/>
        <v>10.344827586206897</v>
      </c>
      <c r="F25" s="735">
        <f t="shared" si="13"/>
        <v>0</v>
      </c>
      <c r="G25" s="357">
        <f t="shared" si="12"/>
        <v>0</v>
      </c>
      <c r="I25" s="602">
        <v>3</v>
      </c>
      <c r="J25" s="115">
        <v>9</v>
      </c>
      <c r="K25" s="115"/>
      <c r="L25" s="115">
        <v>9</v>
      </c>
    </row>
    <row r="26" spans="1:25" ht="14.1" customHeight="1">
      <c r="A26" s="222" t="s">
        <v>71</v>
      </c>
      <c r="B26" s="353">
        <f t="shared" si="10"/>
        <v>120</v>
      </c>
      <c r="C26" s="358">
        <f t="shared" si="11"/>
        <v>29.484029484029485</v>
      </c>
      <c r="D26" s="735">
        <f>J26</f>
        <v>120</v>
      </c>
      <c r="E26" s="467">
        <f t="shared" si="12"/>
        <v>29.55665024630542</v>
      </c>
      <c r="F26" s="735">
        <f t="shared" si="13"/>
        <v>0</v>
      </c>
      <c r="G26" s="357">
        <f t="shared" si="12"/>
        <v>0</v>
      </c>
      <c r="I26" s="602">
        <v>5</v>
      </c>
      <c r="J26" s="115">
        <v>120</v>
      </c>
      <c r="K26" s="115"/>
      <c r="L26" s="115">
        <v>120</v>
      </c>
    </row>
    <row r="27" spans="1:25" ht="13.5" customHeight="1">
      <c r="A27" s="222" t="s">
        <v>72</v>
      </c>
      <c r="B27" s="353">
        <f t="shared" si="10"/>
        <v>0</v>
      </c>
      <c r="C27" s="358">
        <f t="shared" si="11"/>
        <v>0</v>
      </c>
      <c r="D27" s="735">
        <f t="shared" ref="D27:D30" si="14">J27</f>
        <v>0</v>
      </c>
      <c r="E27" s="467">
        <f t="shared" si="12"/>
        <v>0</v>
      </c>
      <c r="F27" s="735">
        <f t="shared" si="13"/>
        <v>0</v>
      </c>
      <c r="G27" s="357">
        <f t="shared" si="12"/>
        <v>0</v>
      </c>
    </row>
    <row r="28" spans="1:25" ht="14.1" customHeight="1">
      <c r="A28" s="222" t="s">
        <v>73</v>
      </c>
      <c r="B28" s="353">
        <f t="shared" si="10"/>
        <v>21</v>
      </c>
      <c r="C28" s="358">
        <f t="shared" si="11"/>
        <v>5.1597051597051591</v>
      </c>
      <c r="D28" s="735">
        <f t="shared" si="14"/>
        <v>21</v>
      </c>
      <c r="E28" s="467">
        <f t="shared" si="12"/>
        <v>5.1724137931034484</v>
      </c>
      <c r="F28" s="735">
        <f t="shared" si="13"/>
        <v>0</v>
      </c>
      <c r="G28" s="357">
        <f t="shared" si="12"/>
        <v>0</v>
      </c>
      <c r="I28" s="602">
        <v>7</v>
      </c>
      <c r="J28" s="115">
        <v>21</v>
      </c>
      <c r="K28" s="115"/>
      <c r="L28" s="115">
        <v>21</v>
      </c>
    </row>
    <row r="29" spans="1:25" ht="14.1" customHeight="1">
      <c r="A29" s="222" t="s">
        <v>74</v>
      </c>
      <c r="B29" s="353">
        <f t="shared" si="10"/>
        <v>0</v>
      </c>
      <c r="C29" s="358">
        <f t="shared" si="11"/>
        <v>0</v>
      </c>
      <c r="D29" s="735">
        <f t="shared" si="14"/>
        <v>0</v>
      </c>
      <c r="E29" s="467">
        <f t="shared" si="12"/>
        <v>0</v>
      </c>
      <c r="F29" s="735">
        <f t="shared" si="13"/>
        <v>0</v>
      </c>
      <c r="G29" s="357">
        <f t="shared" si="12"/>
        <v>0</v>
      </c>
    </row>
    <row r="30" spans="1:25" ht="14.1" customHeight="1" thickBot="1">
      <c r="A30" s="232" t="s">
        <v>63</v>
      </c>
      <c r="B30" s="353">
        <f t="shared" si="10"/>
        <v>12</v>
      </c>
      <c r="C30" s="354">
        <f t="shared" si="11"/>
        <v>2.9484029484029484</v>
      </c>
      <c r="D30" s="735">
        <f t="shared" si="14"/>
        <v>12</v>
      </c>
      <c r="E30" s="509">
        <f t="shared" si="12"/>
        <v>2.9556650246305418</v>
      </c>
      <c r="F30" s="735">
        <f t="shared" si="13"/>
        <v>0</v>
      </c>
      <c r="G30" s="355">
        <f t="shared" si="12"/>
        <v>0</v>
      </c>
      <c r="I30" s="602">
        <v>8</v>
      </c>
      <c r="J30" s="115">
        <v>12</v>
      </c>
      <c r="K30" s="115"/>
      <c r="L30" s="115">
        <v>12</v>
      </c>
    </row>
    <row r="31" spans="1:25" ht="14.25" thickTop="1" thickBot="1">
      <c r="A31" s="349" t="s">
        <v>75</v>
      </c>
      <c r="B31" s="350">
        <f t="shared" ref="B31:G31" si="15">SUM(B32:B33,B40)</f>
        <v>407</v>
      </c>
      <c r="C31" s="351">
        <f t="shared" si="15"/>
        <v>100</v>
      </c>
      <c r="D31" s="729">
        <f t="shared" si="15"/>
        <v>406</v>
      </c>
      <c r="E31" s="508">
        <f t="shared" si="15"/>
        <v>100</v>
      </c>
      <c r="F31" s="711">
        <f t="shared" si="15"/>
        <v>1</v>
      </c>
      <c r="G31" s="352">
        <f t="shared" si="15"/>
        <v>100</v>
      </c>
      <c r="H31" s="748"/>
    </row>
    <row r="32" spans="1:25" ht="14.25" customHeight="1" thickTop="1">
      <c r="A32" s="222" t="s">
        <v>76</v>
      </c>
      <c r="B32" s="353">
        <f t="shared" ref="B32:B40" si="16">SUM(D32+F32)</f>
        <v>91</v>
      </c>
      <c r="C32" s="675">
        <f t="shared" ref="C32:C40" si="17">B32/B$8*100</f>
        <v>22.358722358722357</v>
      </c>
      <c r="D32" s="734">
        <f>J32</f>
        <v>90</v>
      </c>
      <c r="E32" s="676">
        <f t="shared" ref="E32:G40" si="18">D32/D$8*100</f>
        <v>22.167487684729064</v>
      </c>
      <c r="F32" s="713">
        <f>K32</f>
        <v>1</v>
      </c>
      <c r="G32" s="677">
        <f t="shared" si="18"/>
        <v>100</v>
      </c>
      <c r="I32" s="602">
        <v>0</v>
      </c>
      <c r="J32" s="115">
        <v>90</v>
      </c>
      <c r="K32" s="115">
        <v>1</v>
      </c>
      <c r="L32" s="115">
        <v>90</v>
      </c>
    </row>
    <row r="33" spans="1:12" ht="14.25" customHeight="1">
      <c r="A33" s="222" t="s">
        <v>77</v>
      </c>
      <c r="B33" s="353">
        <f>SUM(B34:B39)</f>
        <v>298</v>
      </c>
      <c r="C33" s="358">
        <f t="shared" si="17"/>
        <v>73.218673218673217</v>
      </c>
      <c r="D33" s="735">
        <f>SUM(D34:D39)</f>
        <v>298</v>
      </c>
      <c r="E33" s="467">
        <f t="shared" si="18"/>
        <v>73.399014778325125</v>
      </c>
      <c r="F33" s="688">
        <f>SUM(F34:F39)</f>
        <v>0</v>
      </c>
      <c r="G33" s="357">
        <f t="shared" si="18"/>
        <v>0</v>
      </c>
      <c r="I33" s="602">
        <v>1</v>
      </c>
      <c r="J33" s="115">
        <v>78</v>
      </c>
      <c r="K33" s="115"/>
      <c r="L33" s="115">
        <v>78</v>
      </c>
    </row>
    <row r="34" spans="1:12" ht="14.25" customHeight="1">
      <c r="A34" s="361" t="s">
        <v>78</v>
      </c>
      <c r="B34" s="353">
        <f t="shared" si="16"/>
        <v>78</v>
      </c>
      <c r="C34" s="358">
        <f t="shared" si="17"/>
        <v>19.164619164619165</v>
      </c>
      <c r="D34" s="735">
        <f>J33</f>
        <v>78</v>
      </c>
      <c r="E34" s="467">
        <f t="shared" si="18"/>
        <v>19.21182266009852</v>
      </c>
      <c r="F34" s="697">
        <f>K33</f>
        <v>0</v>
      </c>
      <c r="G34" s="357">
        <f t="shared" si="18"/>
        <v>0</v>
      </c>
      <c r="I34" s="602">
        <v>2</v>
      </c>
      <c r="J34" s="115">
        <v>97</v>
      </c>
      <c r="K34" s="115"/>
      <c r="L34" s="115">
        <v>97</v>
      </c>
    </row>
    <row r="35" spans="1:12" ht="14.25" customHeight="1">
      <c r="A35" s="361" t="s">
        <v>79</v>
      </c>
      <c r="B35" s="353">
        <f t="shared" si="16"/>
        <v>97</v>
      </c>
      <c r="C35" s="358">
        <f t="shared" si="17"/>
        <v>23.832923832923832</v>
      </c>
      <c r="D35" s="735">
        <f t="shared" ref="D35:D38" si="19">J34</f>
        <v>97</v>
      </c>
      <c r="E35" s="467">
        <f t="shared" si="18"/>
        <v>23.891625615763548</v>
      </c>
      <c r="F35" s="697">
        <f t="shared" ref="F35:F38" si="20">K34</f>
        <v>0</v>
      </c>
      <c r="G35" s="357">
        <f t="shared" si="18"/>
        <v>0</v>
      </c>
      <c r="I35" s="602">
        <v>3</v>
      </c>
      <c r="J35" s="115">
        <v>65</v>
      </c>
      <c r="K35" s="115"/>
      <c r="L35" s="115">
        <v>65</v>
      </c>
    </row>
    <row r="36" spans="1:12" ht="14.25" customHeight="1">
      <c r="A36" s="361" t="s">
        <v>80</v>
      </c>
      <c r="B36" s="353">
        <f t="shared" si="16"/>
        <v>65</v>
      </c>
      <c r="C36" s="358">
        <f t="shared" si="17"/>
        <v>15.970515970515969</v>
      </c>
      <c r="D36" s="735">
        <f t="shared" si="19"/>
        <v>65</v>
      </c>
      <c r="E36" s="467">
        <f t="shared" si="18"/>
        <v>16.009852216748769</v>
      </c>
      <c r="F36" s="697">
        <f t="shared" si="20"/>
        <v>0</v>
      </c>
      <c r="G36" s="357">
        <f t="shared" si="18"/>
        <v>0</v>
      </c>
      <c r="I36" s="602">
        <v>4</v>
      </c>
      <c r="J36" s="115">
        <v>28</v>
      </c>
      <c r="K36" s="115"/>
      <c r="L36" s="115">
        <v>28</v>
      </c>
    </row>
    <row r="37" spans="1:12" ht="14.25" customHeight="1">
      <c r="A37" s="361" t="s">
        <v>81</v>
      </c>
      <c r="B37" s="353">
        <f t="shared" si="16"/>
        <v>28</v>
      </c>
      <c r="C37" s="358">
        <f t="shared" si="17"/>
        <v>6.8796068796068797</v>
      </c>
      <c r="D37" s="735">
        <f t="shared" si="19"/>
        <v>28</v>
      </c>
      <c r="E37" s="467">
        <f t="shared" si="18"/>
        <v>6.8965517241379306</v>
      </c>
      <c r="F37" s="697">
        <f t="shared" si="20"/>
        <v>0</v>
      </c>
      <c r="G37" s="357">
        <f t="shared" si="18"/>
        <v>0</v>
      </c>
      <c r="I37" s="602">
        <v>5</v>
      </c>
      <c r="J37" s="115">
        <v>13</v>
      </c>
      <c r="K37" s="115"/>
      <c r="L37" s="115">
        <v>13</v>
      </c>
    </row>
    <row r="38" spans="1:12" ht="14.25" customHeight="1">
      <c r="A38" s="361" t="s">
        <v>82</v>
      </c>
      <c r="B38" s="353">
        <f t="shared" si="16"/>
        <v>13</v>
      </c>
      <c r="C38" s="358">
        <f t="shared" si="17"/>
        <v>3.1941031941031941</v>
      </c>
      <c r="D38" s="735">
        <f t="shared" si="19"/>
        <v>13</v>
      </c>
      <c r="E38" s="467">
        <f t="shared" si="18"/>
        <v>3.201970443349754</v>
      </c>
      <c r="F38" s="697">
        <f t="shared" si="20"/>
        <v>0</v>
      </c>
      <c r="G38" s="357">
        <f t="shared" si="18"/>
        <v>0</v>
      </c>
      <c r="I38" s="602">
        <v>6</v>
      </c>
      <c r="J38" s="115">
        <v>12</v>
      </c>
      <c r="K38" s="115"/>
      <c r="L38" s="115">
        <v>12</v>
      </c>
    </row>
    <row r="39" spans="1:12" ht="14.25" customHeight="1">
      <c r="A39" s="361" t="s">
        <v>83</v>
      </c>
      <c r="B39" s="353">
        <f t="shared" si="16"/>
        <v>17</v>
      </c>
      <c r="C39" s="358">
        <f t="shared" si="17"/>
        <v>4.176904176904177</v>
      </c>
      <c r="D39" s="730">
        <f>SUM(J38:J40)</f>
        <v>17</v>
      </c>
      <c r="E39" s="467">
        <f t="shared" si="18"/>
        <v>4.1871921182266005</v>
      </c>
      <c r="F39" s="697">
        <f>SUM(K38:K40)</f>
        <v>0</v>
      </c>
      <c r="G39" s="357">
        <f t="shared" si="18"/>
        <v>0</v>
      </c>
      <c r="I39" s="602">
        <v>8</v>
      </c>
      <c r="J39" s="115">
        <v>3</v>
      </c>
      <c r="K39" s="115"/>
      <c r="L39" s="115">
        <v>3</v>
      </c>
    </row>
    <row r="40" spans="1:12" ht="14.25" customHeight="1" thickBot="1">
      <c r="A40" s="232" t="s">
        <v>84</v>
      </c>
      <c r="B40" s="353">
        <f t="shared" si="16"/>
        <v>18</v>
      </c>
      <c r="C40" s="354">
        <f t="shared" si="17"/>
        <v>4.4226044226044223</v>
      </c>
      <c r="D40" s="731">
        <f>J41</f>
        <v>18</v>
      </c>
      <c r="E40" s="509">
        <f t="shared" si="18"/>
        <v>4.4334975369458132</v>
      </c>
      <c r="F40" s="695">
        <f>K41</f>
        <v>0</v>
      </c>
      <c r="G40" s="355">
        <f t="shared" si="18"/>
        <v>0</v>
      </c>
      <c r="I40" s="602">
        <v>9</v>
      </c>
      <c r="J40" s="115">
        <v>2</v>
      </c>
      <c r="K40" s="115"/>
      <c r="L40" s="115">
        <v>2</v>
      </c>
    </row>
    <row r="41" spans="1:12" ht="14.25" thickTop="1" thickBot="1">
      <c r="A41" s="362" t="s">
        <v>85</v>
      </c>
      <c r="B41" s="350">
        <f t="shared" ref="B41:G41" si="21">SUM(B42:B43,B50)</f>
        <v>407</v>
      </c>
      <c r="C41" s="351">
        <f t="shared" si="21"/>
        <v>100</v>
      </c>
      <c r="D41" s="729">
        <f t="shared" si="21"/>
        <v>406</v>
      </c>
      <c r="E41" s="508">
        <f t="shared" si="21"/>
        <v>100</v>
      </c>
      <c r="F41" s="704">
        <f t="shared" si="21"/>
        <v>1</v>
      </c>
      <c r="G41" s="352">
        <f t="shared" si="21"/>
        <v>100</v>
      </c>
      <c r="H41" s="748"/>
      <c r="I41" s="602">
        <v>500</v>
      </c>
      <c r="J41" s="115">
        <v>18</v>
      </c>
      <c r="K41" s="115"/>
      <c r="L41" s="115">
        <v>18</v>
      </c>
    </row>
    <row r="42" spans="1:12" ht="14.25" customHeight="1" thickTop="1">
      <c r="A42" s="692" t="s">
        <v>86</v>
      </c>
      <c r="B42" s="678">
        <f t="shared" ref="B42:B50" si="22">SUM(D42+F42)</f>
        <v>48</v>
      </c>
      <c r="C42" s="675">
        <f t="shared" ref="C42:C50" si="23">B42/B$41*100</f>
        <v>11.793611793611793</v>
      </c>
      <c r="D42" s="721">
        <f>J42</f>
        <v>47</v>
      </c>
      <c r="E42" s="693">
        <f t="shared" ref="E42:G50" si="24">D42/D$41*100</f>
        <v>11.576354679802956</v>
      </c>
      <c r="F42" s="701">
        <f>K42</f>
        <v>1</v>
      </c>
      <c r="G42" s="694">
        <f t="shared" si="24"/>
        <v>100</v>
      </c>
      <c r="I42" s="602">
        <v>0</v>
      </c>
      <c r="J42" s="115">
        <v>47</v>
      </c>
      <c r="K42" s="115">
        <v>1</v>
      </c>
      <c r="L42" s="115">
        <v>47</v>
      </c>
    </row>
    <row r="43" spans="1:12" ht="14.25" customHeight="1">
      <c r="A43" s="222" t="s">
        <v>87</v>
      </c>
      <c r="B43" s="679">
        <f>SUM(B44:B49)</f>
        <v>341</v>
      </c>
      <c r="C43" s="358">
        <f t="shared" si="23"/>
        <v>83.78378378378379</v>
      </c>
      <c r="D43" s="732">
        <f>SUM(D44:D49)</f>
        <v>341</v>
      </c>
      <c r="E43" s="687">
        <f t="shared" si="24"/>
        <v>83.990147783251231</v>
      </c>
      <c r="F43" s="695">
        <f>SUM(F44:F49)</f>
        <v>0</v>
      </c>
      <c r="G43" s="686">
        <f t="shared" si="24"/>
        <v>0</v>
      </c>
      <c r="I43" s="602">
        <v>1</v>
      </c>
      <c r="J43" s="115">
        <v>83</v>
      </c>
      <c r="K43" s="115"/>
      <c r="L43" s="115">
        <v>83</v>
      </c>
    </row>
    <row r="44" spans="1:12" ht="14.25" customHeight="1">
      <c r="A44" s="361" t="s">
        <v>88</v>
      </c>
      <c r="B44" s="679">
        <f t="shared" si="22"/>
        <v>83</v>
      </c>
      <c r="C44" s="358">
        <f t="shared" si="23"/>
        <v>20.393120393120391</v>
      </c>
      <c r="D44" s="722">
        <f>J43</f>
        <v>83</v>
      </c>
      <c r="E44" s="687">
        <f t="shared" si="24"/>
        <v>20.44334975369458</v>
      </c>
      <c r="F44" s="702">
        <f>K43</f>
        <v>0</v>
      </c>
      <c r="G44" s="686">
        <f t="shared" si="24"/>
        <v>0</v>
      </c>
      <c r="I44" s="602">
        <v>2</v>
      </c>
      <c r="J44" s="115">
        <v>101</v>
      </c>
      <c r="K44" s="115"/>
      <c r="L44" s="115">
        <v>101</v>
      </c>
    </row>
    <row r="45" spans="1:12" ht="14.25" customHeight="1">
      <c r="A45" s="361" t="s">
        <v>89</v>
      </c>
      <c r="B45" s="679">
        <f t="shared" si="22"/>
        <v>101</v>
      </c>
      <c r="C45" s="358">
        <f t="shared" si="23"/>
        <v>24.815724815724817</v>
      </c>
      <c r="D45" s="722">
        <f t="shared" ref="D45:D48" si="25">J44</f>
        <v>101</v>
      </c>
      <c r="E45" s="687">
        <f t="shared" si="24"/>
        <v>24.876847290640395</v>
      </c>
      <c r="F45" s="702">
        <f t="shared" ref="F45:F48" si="26">K44</f>
        <v>0</v>
      </c>
      <c r="G45" s="686">
        <f t="shared" si="24"/>
        <v>0</v>
      </c>
      <c r="I45" s="602">
        <v>3</v>
      </c>
      <c r="J45" s="115">
        <v>68</v>
      </c>
      <c r="K45" s="115"/>
      <c r="L45" s="115">
        <v>68</v>
      </c>
    </row>
    <row r="46" spans="1:12" ht="14.25" customHeight="1">
      <c r="A46" s="361" t="s">
        <v>90</v>
      </c>
      <c r="B46" s="679">
        <f t="shared" si="22"/>
        <v>68</v>
      </c>
      <c r="C46" s="358">
        <f t="shared" si="23"/>
        <v>16.707616707616708</v>
      </c>
      <c r="D46" s="722">
        <f t="shared" si="25"/>
        <v>68</v>
      </c>
      <c r="E46" s="687">
        <f t="shared" si="24"/>
        <v>16.748768472906402</v>
      </c>
      <c r="F46" s="702">
        <f t="shared" si="26"/>
        <v>0</v>
      </c>
      <c r="G46" s="686">
        <f t="shared" si="24"/>
        <v>0</v>
      </c>
      <c r="I46" s="602">
        <v>4</v>
      </c>
      <c r="J46" s="115">
        <v>27</v>
      </c>
      <c r="K46" s="115"/>
      <c r="L46" s="115">
        <v>27</v>
      </c>
    </row>
    <row r="47" spans="1:12" ht="14.25" customHeight="1">
      <c r="A47" s="222" t="s">
        <v>91</v>
      </c>
      <c r="B47" s="679">
        <f t="shared" si="22"/>
        <v>27</v>
      </c>
      <c r="C47" s="358">
        <f t="shared" si="23"/>
        <v>6.6339066339066335</v>
      </c>
      <c r="D47" s="722">
        <f t="shared" si="25"/>
        <v>27</v>
      </c>
      <c r="E47" s="687">
        <f t="shared" si="24"/>
        <v>6.6502463054187197</v>
      </c>
      <c r="F47" s="702">
        <f t="shared" si="26"/>
        <v>0</v>
      </c>
      <c r="G47" s="686">
        <f t="shared" si="24"/>
        <v>0</v>
      </c>
      <c r="I47" s="602">
        <v>5</v>
      </c>
      <c r="J47" s="115">
        <v>15</v>
      </c>
      <c r="K47" s="115"/>
      <c r="L47" s="115">
        <v>15</v>
      </c>
    </row>
    <row r="48" spans="1:12" ht="14.25" customHeight="1">
      <c r="A48" s="361" t="s">
        <v>92</v>
      </c>
      <c r="B48" s="679">
        <f t="shared" si="22"/>
        <v>15</v>
      </c>
      <c r="C48" s="358">
        <f t="shared" si="23"/>
        <v>3.6855036855036856</v>
      </c>
      <c r="D48" s="722">
        <f t="shared" si="25"/>
        <v>15</v>
      </c>
      <c r="E48" s="687">
        <f t="shared" si="24"/>
        <v>3.6945812807881775</v>
      </c>
      <c r="F48" s="702">
        <f t="shared" si="26"/>
        <v>0</v>
      </c>
      <c r="G48" s="686">
        <f t="shared" si="24"/>
        <v>0</v>
      </c>
      <c r="I48" s="602">
        <v>6</v>
      </c>
      <c r="J48" s="115">
        <v>12</v>
      </c>
      <c r="K48" s="115"/>
      <c r="L48" s="115">
        <v>12</v>
      </c>
    </row>
    <row r="49" spans="1:17" ht="14.25" customHeight="1">
      <c r="A49" s="361" t="s">
        <v>93</v>
      </c>
      <c r="B49" s="679">
        <f t="shared" ref="B49" si="27">SUM(D49+F49)</f>
        <v>47</v>
      </c>
      <c r="C49" s="358">
        <f t="shared" ref="C49" si="28">B49/B$41*100</f>
        <v>11.547911547911548</v>
      </c>
      <c r="D49" s="732">
        <f>SUM(J48:J51)</f>
        <v>47</v>
      </c>
      <c r="E49" s="687">
        <f t="shared" ref="E49:G49" si="29">D49/D$41*100</f>
        <v>11.576354679802956</v>
      </c>
      <c r="F49" s="688">
        <f>SUM(K48:K51)</f>
        <v>0</v>
      </c>
      <c r="G49" s="686">
        <f t="shared" si="29"/>
        <v>0</v>
      </c>
      <c r="I49" s="602">
        <v>7</v>
      </c>
      <c r="J49" s="115">
        <v>1</v>
      </c>
      <c r="K49" s="115"/>
      <c r="L49" s="115">
        <v>1</v>
      </c>
    </row>
    <row r="50" spans="1:17" ht="14.25" customHeight="1" thickBot="1">
      <c r="A50" s="684" t="s">
        <v>94</v>
      </c>
      <c r="B50" s="363">
        <f t="shared" si="22"/>
        <v>18</v>
      </c>
      <c r="C50" s="364">
        <f t="shared" si="23"/>
        <v>4.4226044226044223</v>
      </c>
      <c r="D50" s="733">
        <f>J52</f>
        <v>18</v>
      </c>
      <c r="E50" s="689">
        <f t="shared" si="24"/>
        <v>4.4334975369458132</v>
      </c>
      <c r="F50" s="690">
        <f>K52</f>
        <v>0</v>
      </c>
      <c r="G50" s="691">
        <f t="shared" si="24"/>
        <v>0</v>
      </c>
      <c r="H50" s="671"/>
      <c r="I50" s="602">
        <v>8</v>
      </c>
      <c r="J50" s="115">
        <v>32</v>
      </c>
      <c r="K50" s="115"/>
      <c r="L50" s="115">
        <v>32</v>
      </c>
    </row>
    <row r="51" spans="1:17" ht="15.75" customHeight="1">
      <c r="A51" s="366"/>
      <c r="B51" s="367"/>
      <c r="E51" s="124"/>
      <c r="F51" s="124" t="s">
        <v>95</v>
      </c>
      <c r="G51" s="124"/>
      <c r="H51" s="685"/>
      <c r="I51" s="602">
        <v>9</v>
      </c>
      <c r="J51" s="115">
        <v>2</v>
      </c>
      <c r="K51" s="115"/>
      <c r="L51" s="115">
        <v>2</v>
      </c>
    </row>
    <row r="52" spans="1:17" ht="13.5" customHeight="1">
      <c r="A52" s="203"/>
      <c r="B52" s="287"/>
      <c r="C52" s="287"/>
      <c r="D52" s="287"/>
      <c r="E52" s="287"/>
      <c r="F52" s="287"/>
      <c r="G52" s="287"/>
      <c r="H52" s="287"/>
      <c r="I52" s="602">
        <v>500</v>
      </c>
      <c r="J52" s="115">
        <v>18</v>
      </c>
      <c r="K52" s="115"/>
      <c r="L52" s="115">
        <v>18</v>
      </c>
    </row>
    <row r="53" spans="1:17" ht="13.5" customHeight="1">
      <c r="A53" s="203"/>
      <c r="B53" s="287"/>
      <c r="C53" s="287"/>
      <c r="D53" s="287"/>
      <c r="E53" s="287"/>
      <c r="F53" s="287"/>
      <c r="G53" s="287"/>
      <c r="H53" s="287"/>
      <c r="I53" s="602"/>
      <c r="J53" s="115"/>
      <c r="K53" s="115"/>
      <c r="L53" s="115"/>
    </row>
    <row r="54" spans="1:17" ht="13.5" customHeight="1">
      <c r="A54" s="228"/>
      <c r="B54" s="287"/>
      <c r="C54" s="287"/>
      <c r="D54" s="287"/>
      <c r="E54" s="287"/>
      <c r="F54" s="287"/>
      <c r="G54" s="287"/>
      <c r="H54" s="287"/>
      <c r="I54" s="602"/>
      <c r="J54" s="115"/>
      <c r="K54" s="115"/>
      <c r="L54" s="115"/>
    </row>
    <row r="55" spans="1:17" ht="13.5" customHeight="1">
      <c r="A55" s="368"/>
      <c r="I55" s="602"/>
      <c r="J55" s="115"/>
      <c r="K55" s="115"/>
      <c r="L55" s="115"/>
    </row>
    <row r="56" spans="1:17" ht="13.5" customHeight="1" thickBot="1">
      <c r="A56" s="369" t="s">
        <v>96</v>
      </c>
      <c r="E56" s="123"/>
      <c r="G56" s="123" t="s">
        <v>97</v>
      </c>
      <c r="H56" s="123"/>
    </row>
    <row r="57" spans="1:17" ht="15.75" customHeight="1" thickBot="1">
      <c r="A57" s="370"/>
      <c r="B57" s="371" t="s">
        <v>3</v>
      </c>
      <c r="C57" s="173"/>
      <c r="D57" s="699"/>
      <c r="E57" s="341"/>
      <c r="F57" s="372" t="s">
        <v>32</v>
      </c>
      <c r="G57" s="373"/>
      <c r="H57" s="674"/>
      <c r="N57" s="602">
        <v>0</v>
      </c>
      <c r="O57" s="115">
        <v>74</v>
      </c>
      <c r="P57" s="115">
        <v>2</v>
      </c>
      <c r="Q57" s="115">
        <v>76</v>
      </c>
    </row>
    <row r="58" spans="1:17" ht="15.75" customHeight="1" thickBot="1">
      <c r="A58" s="374"/>
      <c r="B58" s="375" t="s">
        <v>3</v>
      </c>
      <c r="C58" s="376" t="s">
        <v>5</v>
      </c>
      <c r="D58" s="377" t="s">
        <v>38</v>
      </c>
      <c r="E58" s="378" t="s">
        <v>5</v>
      </c>
      <c r="F58" s="379" t="s">
        <v>39</v>
      </c>
      <c r="G58" s="378" t="s">
        <v>5</v>
      </c>
      <c r="H58" s="674"/>
      <c r="N58" s="749">
        <v>5000</v>
      </c>
      <c r="O58" s="750">
        <v>1</v>
      </c>
      <c r="P58" s="750"/>
      <c r="Q58" s="115">
        <v>1</v>
      </c>
    </row>
    <row r="59" spans="1:17" ht="15.75" customHeight="1" thickTop="1" thickBot="1">
      <c r="A59" s="349" t="s">
        <v>98</v>
      </c>
      <c r="B59" s="350">
        <f t="shared" ref="B59:F59" si="30">SUM(B60:B75)</f>
        <v>407</v>
      </c>
      <c r="C59" s="351">
        <f t="shared" si="30"/>
        <v>99.999999999999986</v>
      </c>
      <c r="D59" s="715">
        <f>SUM(D60:D75)</f>
        <v>406</v>
      </c>
      <c r="E59" s="705">
        <f t="shared" si="30"/>
        <v>100</v>
      </c>
      <c r="F59" s="704">
        <f t="shared" si="30"/>
        <v>1</v>
      </c>
      <c r="G59" s="352">
        <f t="shared" ref="G59" si="31">SUM(G60:G75)</f>
        <v>100</v>
      </c>
      <c r="H59" s="672"/>
      <c r="I59" s="672"/>
      <c r="J59" s="672"/>
      <c r="K59" s="672"/>
      <c r="L59" s="672"/>
      <c r="N59" s="749">
        <v>6000</v>
      </c>
      <c r="O59" s="750">
        <v>2</v>
      </c>
      <c r="P59" s="750"/>
      <c r="Q59" s="115">
        <v>2</v>
      </c>
    </row>
    <row r="60" spans="1:17" ht="13.5" customHeight="1" thickTop="1">
      <c r="A60" s="380" t="s">
        <v>99</v>
      </c>
      <c r="B60" s="353">
        <f t="shared" ref="B60:B75" si="32">SUM(D60+F60)</f>
        <v>223</v>
      </c>
      <c r="C60" s="354">
        <f t="shared" ref="C60:C75" si="33">B60/B$8*100</f>
        <v>54.791154791154796</v>
      </c>
      <c r="D60" s="716">
        <f>J60</f>
        <v>222</v>
      </c>
      <c r="E60" s="707">
        <f t="shared" ref="E60:G75" si="34">D60/D$8*100</f>
        <v>54.679802955665025</v>
      </c>
      <c r="F60" s="706">
        <f>K60</f>
        <v>1</v>
      </c>
      <c r="G60" s="355">
        <f t="shared" si="34"/>
        <v>100</v>
      </c>
      <c r="H60" s="672"/>
      <c r="I60" s="602">
        <v>0</v>
      </c>
      <c r="J60" s="115">
        <v>222</v>
      </c>
      <c r="K60" s="115">
        <v>1</v>
      </c>
      <c r="L60" s="115">
        <v>223</v>
      </c>
      <c r="M60" s="8"/>
      <c r="N60" s="749">
        <v>7000</v>
      </c>
      <c r="O60" s="750">
        <v>1</v>
      </c>
      <c r="P60" s="750"/>
      <c r="Q60" s="115">
        <v>1</v>
      </c>
    </row>
    <row r="61" spans="1:17" ht="13.5" customHeight="1">
      <c r="A61" s="381" t="s">
        <v>100</v>
      </c>
      <c r="B61" s="353">
        <f t="shared" si="32"/>
        <v>0</v>
      </c>
      <c r="C61" s="354">
        <f t="shared" si="33"/>
        <v>0</v>
      </c>
      <c r="D61" s="717"/>
      <c r="E61" s="707">
        <f t="shared" si="34"/>
        <v>0</v>
      </c>
      <c r="F61" s="695"/>
      <c r="G61" s="355">
        <f t="shared" si="34"/>
        <v>0</v>
      </c>
      <c r="H61" s="672"/>
      <c r="M61" s="46"/>
      <c r="N61" s="749">
        <v>7200</v>
      </c>
      <c r="O61" s="750">
        <v>1</v>
      </c>
      <c r="P61" s="750"/>
      <c r="Q61" s="115">
        <v>1</v>
      </c>
    </row>
    <row r="62" spans="1:17" ht="13.5" customHeight="1">
      <c r="A62" s="382" t="s">
        <v>101</v>
      </c>
      <c r="B62" s="353">
        <f t="shared" si="32"/>
        <v>0</v>
      </c>
      <c r="C62" s="354">
        <f t="shared" si="33"/>
        <v>0</v>
      </c>
      <c r="D62" s="717"/>
      <c r="E62" s="707">
        <f t="shared" si="34"/>
        <v>0</v>
      </c>
      <c r="F62" s="695"/>
      <c r="G62" s="355">
        <f t="shared" si="34"/>
        <v>0</v>
      </c>
      <c r="H62" s="672"/>
      <c r="N62" s="749">
        <v>8160</v>
      </c>
      <c r="O62" s="750">
        <v>1</v>
      </c>
      <c r="P62" s="750"/>
      <c r="Q62" s="115">
        <v>1</v>
      </c>
    </row>
    <row r="63" spans="1:17" ht="13.5" customHeight="1">
      <c r="A63" s="382" t="s">
        <v>102</v>
      </c>
      <c r="B63" s="353">
        <f t="shared" si="32"/>
        <v>0</v>
      </c>
      <c r="C63" s="354">
        <f t="shared" si="33"/>
        <v>0</v>
      </c>
      <c r="D63" s="717"/>
      <c r="E63" s="707">
        <f t="shared" si="34"/>
        <v>0</v>
      </c>
      <c r="F63" s="695"/>
      <c r="G63" s="355">
        <f t="shared" si="34"/>
        <v>0</v>
      </c>
      <c r="H63" s="672"/>
      <c r="M63" s="8"/>
      <c r="N63" s="749">
        <v>11495</v>
      </c>
      <c r="O63" s="750">
        <v>1</v>
      </c>
      <c r="P63" s="750"/>
      <c r="Q63" s="115">
        <v>1</v>
      </c>
    </row>
    <row r="64" spans="1:17" ht="13.5" customHeight="1">
      <c r="A64" s="382" t="s">
        <v>103</v>
      </c>
      <c r="B64" s="353">
        <f t="shared" si="32"/>
        <v>0</v>
      </c>
      <c r="C64" s="354">
        <f t="shared" si="33"/>
        <v>0</v>
      </c>
      <c r="D64" s="717"/>
      <c r="E64" s="707">
        <f t="shared" si="34"/>
        <v>0</v>
      </c>
      <c r="F64" s="695"/>
      <c r="G64" s="355">
        <f t="shared" si="34"/>
        <v>0</v>
      </c>
      <c r="H64" s="1093">
        <f>SUM(B65:B74)</f>
        <v>103</v>
      </c>
      <c r="N64" s="749">
        <v>11510</v>
      </c>
      <c r="O64" s="750">
        <v>1</v>
      </c>
      <c r="P64" s="750"/>
      <c r="Q64" s="115">
        <v>1</v>
      </c>
    </row>
    <row r="65" spans="1:17" ht="13.5" customHeight="1">
      <c r="A65" s="382" t="s">
        <v>104</v>
      </c>
      <c r="B65" s="353">
        <f t="shared" si="32"/>
        <v>1</v>
      </c>
      <c r="C65" s="354">
        <f t="shared" si="33"/>
        <v>0.24570024570024571</v>
      </c>
      <c r="D65" s="718">
        <f>J65</f>
        <v>1</v>
      </c>
      <c r="E65" s="686">
        <f t="shared" si="34"/>
        <v>0.24630541871921183</v>
      </c>
      <c r="F65" s="697"/>
      <c r="G65" s="686">
        <f t="shared" si="34"/>
        <v>0</v>
      </c>
      <c r="H65" s="1093">
        <f>SUM(B65:B68)</f>
        <v>19</v>
      </c>
      <c r="I65" s="602">
        <v>1</v>
      </c>
      <c r="J65" s="115">
        <v>1</v>
      </c>
      <c r="K65" s="115"/>
      <c r="L65" s="115">
        <v>1</v>
      </c>
      <c r="N65" s="749">
        <v>12000</v>
      </c>
      <c r="O65" s="750">
        <v>1</v>
      </c>
      <c r="P65" s="750"/>
      <c r="Q65" s="115">
        <v>1</v>
      </c>
    </row>
    <row r="66" spans="1:17" ht="13.5" customHeight="1">
      <c r="A66" s="382" t="s">
        <v>105</v>
      </c>
      <c r="B66" s="353">
        <f t="shared" si="32"/>
        <v>1</v>
      </c>
      <c r="C66" s="354">
        <f t="shared" si="33"/>
        <v>0.24570024570024571</v>
      </c>
      <c r="D66" s="718">
        <f t="shared" ref="D66:D75" si="35">J66</f>
        <v>1</v>
      </c>
      <c r="E66" s="686">
        <f t="shared" si="34"/>
        <v>0.24630541871921183</v>
      </c>
      <c r="F66" s="697"/>
      <c r="G66" s="686">
        <f t="shared" si="34"/>
        <v>0</v>
      </c>
      <c r="H66" s="1093">
        <f>SUM(B69:B71)</f>
        <v>44</v>
      </c>
      <c r="I66" s="602">
        <v>2</v>
      </c>
      <c r="J66" s="115">
        <v>1</v>
      </c>
      <c r="K66" s="115"/>
      <c r="L66" s="115">
        <v>1</v>
      </c>
      <c r="N66" s="749">
        <v>13000</v>
      </c>
      <c r="O66" s="750">
        <v>2</v>
      </c>
      <c r="P66" s="750"/>
      <c r="Q66" s="115">
        <v>2</v>
      </c>
    </row>
    <row r="67" spans="1:17" ht="13.5" customHeight="1">
      <c r="A67" s="382" t="s">
        <v>106</v>
      </c>
      <c r="B67" s="353">
        <f t="shared" si="32"/>
        <v>7</v>
      </c>
      <c r="C67" s="354">
        <f t="shared" si="33"/>
        <v>1.7199017199017199</v>
      </c>
      <c r="D67" s="718">
        <f t="shared" si="35"/>
        <v>7</v>
      </c>
      <c r="E67" s="686">
        <f t="shared" si="34"/>
        <v>1.7241379310344827</v>
      </c>
      <c r="F67" s="697"/>
      <c r="G67" s="686">
        <f t="shared" si="34"/>
        <v>0</v>
      </c>
      <c r="H67" s="672"/>
      <c r="I67" s="602">
        <v>3</v>
      </c>
      <c r="J67" s="115">
        <v>7</v>
      </c>
      <c r="K67" s="115"/>
      <c r="L67" s="115">
        <v>7</v>
      </c>
      <c r="N67" s="602">
        <v>13500</v>
      </c>
      <c r="O67" s="750">
        <v>1</v>
      </c>
      <c r="P67" s="115"/>
      <c r="Q67" s="115">
        <v>1</v>
      </c>
    </row>
    <row r="68" spans="1:17" ht="13.5" customHeight="1">
      <c r="A68" s="382" t="s">
        <v>107</v>
      </c>
      <c r="B68" s="353">
        <f t="shared" si="32"/>
        <v>10</v>
      </c>
      <c r="C68" s="354">
        <f t="shared" si="33"/>
        <v>2.4570024570024569</v>
      </c>
      <c r="D68" s="718">
        <f t="shared" si="35"/>
        <v>10</v>
      </c>
      <c r="E68" s="686">
        <f t="shared" si="34"/>
        <v>2.4630541871921183</v>
      </c>
      <c r="F68" s="697"/>
      <c r="G68" s="686">
        <f t="shared" si="34"/>
        <v>0</v>
      </c>
      <c r="H68" s="672"/>
      <c r="I68" s="602">
        <v>4</v>
      </c>
      <c r="J68" s="115">
        <v>10</v>
      </c>
      <c r="K68" s="115"/>
      <c r="L68" s="115">
        <v>10</v>
      </c>
      <c r="M68" s="46"/>
      <c r="N68" s="602">
        <v>14400</v>
      </c>
      <c r="O68" s="750">
        <v>2</v>
      </c>
      <c r="P68" s="115"/>
      <c r="Q68" s="115">
        <v>2</v>
      </c>
    </row>
    <row r="69" spans="1:17" ht="13.5" customHeight="1">
      <c r="A69" s="382" t="s">
        <v>108</v>
      </c>
      <c r="B69" s="353">
        <f t="shared" si="32"/>
        <v>12</v>
      </c>
      <c r="C69" s="354">
        <f t="shared" si="33"/>
        <v>2.9484029484029484</v>
      </c>
      <c r="D69" s="718">
        <f t="shared" si="35"/>
        <v>12</v>
      </c>
      <c r="E69" s="686">
        <f t="shared" si="34"/>
        <v>2.9556650246305418</v>
      </c>
      <c r="F69" s="697"/>
      <c r="G69" s="686">
        <f t="shared" si="34"/>
        <v>0</v>
      </c>
      <c r="H69" s="672"/>
      <c r="I69" s="602">
        <v>5</v>
      </c>
      <c r="J69" s="115">
        <v>12</v>
      </c>
      <c r="K69" s="115"/>
      <c r="L69" s="115">
        <v>12</v>
      </c>
      <c r="N69" s="602">
        <v>15600</v>
      </c>
      <c r="O69" s="750">
        <v>1</v>
      </c>
      <c r="P69" s="115"/>
      <c r="Q69" s="115">
        <v>1</v>
      </c>
    </row>
    <row r="70" spans="1:17" ht="13.5" customHeight="1">
      <c r="A70" s="382" t="s">
        <v>109</v>
      </c>
      <c r="B70" s="353">
        <f t="shared" si="32"/>
        <v>16</v>
      </c>
      <c r="C70" s="354">
        <f t="shared" si="33"/>
        <v>3.9312039312039313</v>
      </c>
      <c r="D70" s="718">
        <f t="shared" si="35"/>
        <v>16</v>
      </c>
      <c r="E70" s="686">
        <f t="shared" si="34"/>
        <v>3.9408866995073892</v>
      </c>
      <c r="F70" s="697"/>
      <c r="G70" s="686">
        <f t="shared" si="34"/>
        <v>0</v>
      </c>
      <c r="H70" s="672"/>
      <c r="I70" s="602">
        <v>6</v>
      </c>
      <c r="J70" s="115">
        <v>16</v>
      </c>
      <c r="K70" s="115"/>
      <c r="L70" s="115">
        <v>16</v>
      </c>
      <c r="N70" s="602">
        <v>19200</v>
      </c>
      <c r="O70" s="750">
        <v>2</v>
      </c>
      <c r="P70" s="115"/>
      <c r="Q70" s="115">
        <v>2</v>
      </c>
    </row>
    <row r="71" spans="1:17" ht="13.5" customHeight="1">
      <c r="A71" s="382" t="s">
        <v>110</v>
      </c>
      <c r="B71" s="353">
        <f t="shared" si="32"/>
        <v>16</v>
      </c>
      <c r="C71" s="354">
        <f t="shared" si="33"/>
        <v>3.9312039312039313</v>
      </c>
      <c r="D71" s="718">
        <f t="shared" si="35"/>
        <v>16</v>
      </c>
      <c r="E71" s="686">
        <f t="shared" si="34"/>
        <v>3.9408866995073892</v>
      </c>
      <c r="F71" s="697"/>
      <c r="G71" s="686">
        <f t="shared" si="34"/>
        <v>0</v>
      </c>
      <c r="H71" s="672"/>
      <c r="I71" s="602">
        <v>7</v>
      </c>
      <c r="J71" s="115">
        <v>16</v>
      </c>
      <c r="K71" s="115"/>
      <c r="L71" s="115">
        <v>16</v>
      </c>
      <c r="N71" s="602">
        <v>21600</v>
      </c>
      <c r="O71" s="750">
        <v>1</v>
      </c>
      <c r="P71" s="115"/>
      <c r="Q71" s="115">
        <v>1</v>
      </c>
    </row>
    <row r="72" spans="1:17" ht="13.5" customHeight="1">
      <c r="A72" s="382" t="s">
        <v>111</v>
      </c>
      <c r="B72" s="353">
        <f t="shared" si="32"/>
        <v>7</v>
      </c>
      <c r="C72" s="354">
        <f t="shared" ref="C72:C73" si="36">B72/B$8*100</f>
        <v>1.7199017199017199</v>
      </c>
      <c r="D72" s="718">
        <f t="shared" si="35"/>
        <v>7</v>
      </c>
      <c r="E72" s="686">
        <f t="shared" ref="E72:G73" si="37">D72/D$8*100</f>
        <v>1.7241379310344827</v>
      </c>
      <c r="F72" s="697"/>
      <c r="G72" s="686">
        <f t="shared" si="37"/>
        <v>0</v>
      </c>
      <c r="H72" s="672"/>
      <c r="I72" s="602">
        <v>8</v>
      </c>
      <c r="J72" s="115">
        <v>7</v>
      </c>
      <c r="K72" s="115"/>
      <c r="L72" s="115">
        <v>7</v>
      </c>
      <c r="N72" s="602">
        <v>22000</v>
      </c>
      <c r="O72" s="750">
        <v>1</v>
      </c>
      <c r="P72" s="115"/>
      <c r="Q72" s="115">
        <v>1</v>
      </c>
    </row>
    <row r="73" spans="1:17" ht="13.5" customHeight="1">
      <c r="A73" s="382" t="s">
        <v>112</v>
      </c>
      <c r="B73" s="353">
        <f t="shared" si="32"/>
        <v>3</v>
      </c>
      <c r="C73" s="354">
        <f t="shared" si="36"/>
        <v>0.73710073710073709</v>
      </c>
      <c r="D73" s="718">
        <f t="shared" si="35"/>
        <v>3</v>
      </c>
      <c r="E73" s="686">
        <f t="shared" si="37"/>
        <v>0.73891625615763545</v>
      </c>
      <c r="F73" s="697"/>
      <c r="G73" s="686">
        <f t="shared" si="37"/>
        <v>0</v>
      </c>
      <c r="H73" s="672"/>
      <c r="I73" s="602">
        <v>9</v>
      </c>
      <c r="J73" s="115">
        <v>3</v>
      </c>
      <c r="K73" s="115"/>
      <c r="L73" s="115">
        <v>3</v>
      </c>
      <c r="N73" s="602">
        <v>24000</v>
      </c>
      <c r="O73" s="750">
        <v>2</v>
      </c>
      <c r="P73" s="115"/>
      <c r="Q73" s="115">
        <v>2</v>
      </c>
    </row>
    <row r="74" spans="1:17" ht="13.5" customHeight="1">
      <c r="A74" s="382" t="s">
        <v>113</v>
      </c>
      <c r="B74" s="353">
        <f t="shared" si="32"/>
        <v>30</v>
      </c>
      <c r="C74" s="354">
        <f t="shared" si="33"/>
        <v>7.3710073710073711</v>
      </c>
      <c r="D74" s="718">
        <f t="shared" si="35"/>
        <v>30</v>
      </c>
      <c r="E74" s="686">
        <f t="shared" si="34"/>
        <v>7.389162561576355</v>
      </c>
      <c r="F74" s="697"/>
      <c r="G74" s="686">
        <f t="shared" si="34"/>
        <v>0</v>
      </c>
      <c r="H74" s="672"/>
      <c r="I74" s="602">
        <v>10</v>
      </c>
      <c r="J74" s="115">
        <v>30</v>
      </c>
      <c r="K74" s="115"/>
      <c r="L74" s="115">
        <v>30</v>
      </c>
      <c r="N74" s="602">
        <v>25000</v>
      </c>
      <c r="O74" s="750">
        <v>2</v>
      </c>
      <c r="P74" s="115"/>
      <c r="Q74" s="115">
        <v>2</v>
      </c>
    </row>
    <row r="75" spans="1:17" ht="13.5" customHeight="1" thickBot="1">
      <c r="A75" s="383" t="s">
        <v>114</v>
      </c>
      <c r="B75" s="353">
        <f t="shared" si="32"/>
        <v>81</v>
      </c>
      <c r="C75" s="354">
        <f t="shared" si="33"/>
        <v>19.901719901719904</v>
      </c>
      <c r="D75" s="718">
        <f t="shared" si="35"/>
        <v>81</v>
      </c>
      <c r="E75" s="696">
        <f t="shared" si="34"/>
        <v>19.950738916256157</v>
      </c>
      <c r="F75" s="698"/>
      <c r="G75" s="696">
        <f t="shared" si="34"/>
        <v>0</v>
      </c>
      <c r="H75" s="672"/>
      <c r="I75" s="602">
        <v>500</v>
      </c>
      <c r="J75" s="115">
        <v>81</v>
      </c>
      <c r="K75" s="115"/>
      <c r="L75" s="115">
        <v>81</v>
      </c>
      <c r="N75" s="602">
        <v>30000</v>
      </c>
      <c r="O75" s="750">
        <v>1</v>
      </c>
      <c r="P75" s="115"/>
      <c r="Q75" s="115">
        <v>1</v>
      </c>
    </row>
    <row r="76" spans="1:17" ht="12.95" customHeight="1" thickTop="1" thickBot="1">
      <c r="A76" s="384" t="s">
        <v>115</v>
      </c>
      <c r="B76" s="385">
        <f t="shared" ref="B76:F76" si="38">SUM(B77:B80)</f>
        <v>407</v>
      </c>
      <c r="C76" s="351">
        <f t="shared" si="38"/>
        <v>100</v>
      </c>
      <c r="D76" s="720">
        <f>SUM(D77:D80)</f>
        <v>406</v>
      </c>
      <c r="E76" s="708">
        <f t="shared" si="38"/>
        <v>100</v>
      </c>
      <c r="F76" s="704">
        <f t="shared" si="38"/>
        <v>1</v>
      </c>
      <c r="G76" s="386">
        <f t="shared" ref="G76" si="39">SUM(G77:G80)</f>
        <v>100</v>
      </c>
      <c r="H76" s="747"/>
      <c r="I76" s="672"/>
      <c r="J76" s="672"/>
      <c r="K76" s="672"/>
      <c r="L76" s="672"/>
      <c r="N76" s="602">
        <v>45000</v>
      </c>
      <c r="O76" s="750">
        <v>1</v>
      </c>
      <c r="P76" s="115"/>
      <c r="Q76" s="115">
        <v>1</v>
      </c>
    </row>
    <row r="77" spans="1:17" ht="13.5" customHeight="1" thickTop="1">
      <c r="A77" s="232" t="s">
        <v>116</v>
      </c>
      <c r="B77" s="353">
        <f>SUM(D77+F77)</f>
        <v>1</v>
      </c>
      <c r="C77" s="675">
        <f>B77/B$8*100</f>
        <v>0.24570024570024571</v>
      </c>
      <c r="D77" s="727">
        <v>1</v>
      </c>
      <c r="E77" s="694">
        <f>D77/D$8*100</f>
        <v>0.24630541871921183</v>
      </c>
      <c r="F77" s="713"/>
      <c r="G77" s="677">
        <f>F77/F$8*100</f>
        <v>0</v>
      </c>
      <c r="H77" s="672"/>
      <c r="I77" s="115">
        <v>1</v>
      </c>
      <c r="J77" s="115"/>
      <c r="K77" s="115"/>
      <c r="L77" s="115"/>
      <c r="N77" s="602">
        <v>57496</v>
      </c>
      <c r="O77" s="750">
        <v>2</v>
      </c>
      <c r="P77" s="115"/>
      <c r="Q77" s="115">
        <v>2</v>
      </c>
    </row>
    <row r="78" spans="1:17" ht="13.5" customHeight="1">
      <c r="A78" s="232" t="s">
        <v>117</v>
      </c>
      <c r="B78" s="353">
        <f>SUM(D78+F78)</f>
        <v>5</v>
      </c>
      <c r="C78" s="358">
        <f>B78/B$8*100</f>
        <v>1.2285012285012284</v>
      </c>
      <c r="D78" s="718">
        <v>5</v>
      </c>
      <c r="E78" s="686">
        <f>D78/D$8*100</f>
        <v>1.2315270935960592</v>
      </c>
      <c r="F78" s="697"/>
      <c r="G78" s="357">
        <f>F78/F$8*100</f>
        <v>0</v>
      </c>
      <c r="H78" s="672"/>
      <c r="I78" s="115">
        <v>5</v>
      </c>
      <c r="J78" s="115"/>
      <c r="K78" s="115"/>
      <c r="L78" s="115"/>
      <c r="N78" s="602" t="s">
        <v>30</v>
      </c>
      <c r="O78" s="115">
        <v>42</v>
      </c>
      <c r="P78" s="115"/>
      <c r="Q78" s="115">
        <v>42</v>
      </c>
    </row>
    <row r="79" spans="1:17" ht="13.5" customHeight="1">
      <c r="A79" s="222" t="s">
        <v>118</v>
      </c>
      <c r="B79" s="353">
        <f>SUM(D79+F79)</f>
        <v>401</v>
      </c>
      <c r="C79" s="358">
        <f>B79/B$8*100</f>
        <v>98.525798525798521</v>
      </c>
      <c r="D79" s="718">
        <v>400</v>
      </c>
      <c r="E79" s="686">
        <f>D79/D$8*100</f>
        <v>98.522167487684726</v>
      </c>
      <c r="F79" s="697">
        <v>1</v>
      </c>
      <c r="G79" s="357">
        <f>F79/F$8*100</f>
        <v>100</v>
      </c>
      <c r="H79" s="672"/>
      <c r="I79" s="115">
        <v>400</v>
      </c>
      <c r="J79" s="115">
        <v>1</v>
      </c>
      <c r="K79" s="115"/>
      <c r="L79" s="115"/>
    </row>
    <row r="80" spans="1:17" ht="13.5" customHeight="1" thickBot="1">
      <c r="A80" s="232" t="s">
        <v>119</v>
      </c>
      <c r="B80" s="353">
        <f>SUM(D80+F80)</f>
        <v>0</v>
      </c>
      <c r="C80" s="681">
        <f>B80/B$8*100</f>
        <v>0</v>
      </c>
      <c r="D80" s="719"/>
      <c r="E80" s="696">
        <f>D80/D$8*100</f>
        <v>0</v>
      </c>
      <c r="F80" s="698"/>
      <c r="G80" s="683">
        <f>F80/F$8*100</f>
        <v>0</v>
      </c>
      <c r="H80" s="672"/>
      <c r="I80" s="602"/>
      <c r="J80" s="115"/>
      <c r="K80" s="115"/>
      <c r="L80" s="115"/>
    </row>
    <row r="81" spans="1:15" ht="12.95" customHeight="1" thickTop="1" thickBot="1">
      <c r="A81" s="384" t="s">
        <v>120</v>
      </c>
      <c r="B81" s="385">
        <f t="shared" ref="B81:F81" si="40">SUM(B82:B84)</f>
        <v>407</v>
      </c>
      <c r="C81" s="351">
        <f t="shared" si="40"/>
        <v>99.999999999999986</v>
      </c>
      <c r="D81" s="723">
        <f t="shared" si="40"/>
        <v>406</v>
      </c>
      <c r="E81" s="708">
        <f t="shared" si="40"/>
        <v>100.00000000000001</v>
      </c>
      <c r="F81" s="709">
        <f t="shared" si="40"/>
        <v>1</v>
      </c>
      <c r="G81" s="386">
        <f t="shared" ref="G81" si="41">SUM(G82:G84)</f>
        <v>100</v>
      </c>
      <c r="H81" s="747"/>
      <c r="I81" s="672"/>
      <c r="J81" s="672"/>
      <c r="K81" s="672"/>
      <c r="L81" s="672"/>
    </row>
    <row r="82" spans="1:15" ht="14.25" customHeight="1" thickTop="1">
      <c r="A82" s="232" t="s">
        <v>121</v>
      </c>
      <c r="B82" s="353">
        <f>SUM(D82+F82)</f>
        <v>4</v>
      </c>
      <c r="C82" s="675">
        <f>B82/B$8*100</f>
        <v>0.98280098280098283</v>
      </c>
      <c r="D82" s="727">
        <v>4</v>
      </c>
      <c r="E82" s="694">
        <f>D82/D$8*100</f>
        <v>0.98522167487684731</v>
      </c>
      <c r="F82" s="713"/>
      <c r="G82" s="677">
        <f>F82/F$8*100</f>
        <v>0</v>
      </c>
      <c r="H82" s="672"/>
      <c r="I82" s="602">
        <v>1</v>
      </c>
      <c r="J82" s="115">
        <v>4</v>
      </c>
      <c r="K82" s="115"/>
      <c r="L82" s="115">
        <v>4</v>
      </c>
    </row>
    <row r="83" spans="1:15" ht="14.25" customHeight="1">
      <c r="A83" s="222" t="s">
        <v>122</v>
      </c>
      <c r="B83" s="353">
        <f>SUM(D83+F83)</f>
        <v>8</v>
      </c>
      <c r="C83" s="358">
        <f>B83/B$8*100</f>
        <v>1.9656019656019657</v>
      </c>
      <c r="D83" s="718">
        <v>8</v>
      </c>
      <c r="E83" s="686">
        <f>D83/D$8*100</f>
        <v>1.9704433497536946</v>
      </c>
      <c r="F83" s="697"/>
      <c r="G83" s="357">
        <f>F83/F$8*100</f>
        <v>0</v>
      </c>
      <c r="H83" s="672"/>
      <c r="I83" s="602">
        <v>2</v>
      </c>
      <c r="J83" s="115">
        <v>8</v>
      </c>
      <c r="K83" s="115"/>
      <c r="L83" s="115">
        <v>8</v>
      </c>
    </row>
    <row r="84" spans="1:15" ht="14.25" customHeight="1" thickBot="1">
      <c r="A84" s="387" t="s">
        <v>123</v>
      </c>
      <c r="B84" s="353">
        <f>SUM(D84+F84)</f>
        <v>395</v>
      </c>
      <c r="C84" s="681">
        <f>B84/B$8*100</f>
        <v>97.051597051597042</v>
      </c>
      <c r="D84" s="719">
        <v>394</v>
      </c>
      <c r="E84" s="696">
        <f>D84/D$8*100</f>
        <v>97.044334975369466</v>
      </c>
      <c r="F84" s="698">
        <v>1</v>
      </c>
      <c r="G84" s="683">
        <f>F84/F$8*100</f>
        <v>100</v>
      </c>
      <c r="H84" s="672"/>
      <c r="I84" s="602">
        <v>3</v>
      </c>
      <c r="J84" s="115">
        <v>394</v>
      </c>
      <c r="K84" s="115">
        <v>1</v>
      </c>
      <c r="L84" s="115">
        <v>395</v>
      </c>
    </row>
    <row r="85" spans="1:15" ht="14.25" customHeight="1" thickTop="1" thickBot="1">
      <c r="A85" s="388" t="s">
        <v>124</v>
      </c>
      <c r="B85" s="385">
        <f t="shared" ref="B85:F85" si="42">SUM(B86,B90:B91)</f>
        <v>407</v>
      </c>
      <c r="C85" s="389">
        <f t="shared" si="42"/>
        <v>100</v>
      </c>
      <c r="D85" s="723">
        <f t="shared" si="42"/>
        <v>406</v>
      </c>
      <c r="E85" s="708">
        <f>SUM(E86,E90:E91)</f>
        <v>100</v>
      </c>
      <c r="F85" s="709">
        <f t="shared" si="42"/>
        <v>1</v>
      </c>
      <c r="G85" s="386">
        <f>SUM(G86,G90:G91)</f>
        <v>100</v>
      </c>
      <c r="H85" s="747"/>
      <c r="I85" s="672"/>
      <c r="J85" s="672"/>
      <c r="K85" s="672"/>
      <c r="L85" s="672"/>
    </row>
    <row r="86" spans="1:15" ht="14.25" customHeight="1" thickTop="1">
      <c r="A86" s="222" t="s">
        <v>125</v>
      </c>
      <c r="B86" s="353">
        <f t="shared" ref="B86:B91" si="43">SUM(D86+F86)</f>
        <v>234</v>
      </c>
      <c r="C86" s="354">
        <f t="shared" ref="C86:C91" si="44">B86/B$8*100</f>
        <v>57.49385749385749</v>
      </c>
      <c r="D86" s="724">
        <f>SUM(D87:D89)</f>
        <v>233</v>
      </c>
      <c r="E86" s="707">
        <f t="shared" ref="E86:G91" si="45">D86/D$8*100</f>
        <v>57.389162561576356</v>
      </c>
      <c r="F86" s="695">
        <f>SUM(F88:F90)</f>
        <v>1</v>
      </c>
      <c r="G86" s="355">
        <f t="shared" si="45"/>
        <v>100</v>
      </c>
      <c r="H86" s="672"/>
    </row>
    <row r="87" spans="1:15" ht="14.25" customHeight="1">
      <c r="A87" s="222" t="s">
        <v>126</v>
      </c>
      <c r="B87" s="353">
        <f t="shared" si="43"/>
        <v>194</v>
      </c>
      <c r="C87" s="354">
        <f t="shared" si="44"/>
        <v>47.665847665847664</v>
      </c>
      <c r="D87" s="718">
        <f>J87</f>
        <v>194</v>
      </c>
      <c r="E87" s="686">
        <f t="shared" si="45"/>
        <v>47.783251231527096</v>
      </c>
      <c r="F87" s="697">
        <f>K87</f>
        <v>0</v>
      </c>
      <c r="G87" s="355">
        <f t="shared" si="45"/>
        <v>0</v>
      </c>
      <c r="H87" s="672"/>
      <c r="I87" s="602">
        <v>1</v>
      </c>
      <c r="J87" s="115">
        <v>194</v>
      </c>
      <c r="K87" s="115"/>
      <c r="L87" s="115">
        <v>194</v>
      </c>
    </row>
    <row r="88" spans="1:15" ht="14.25" customHeight="1">
      <c r="A88" s="222" t="s">
        <v>127</v>
      </c>
      <c r="B88" s="353">
        <f t="shared" si="43"/>
        <v>31</v>
      </c>
      <c r="C88" s="354">
        <f t="shared" si="44"/>
        <v>7.6167076167076173</v>
      </c>
      <c r="D88" s="718">
        <f t="shared" ref="D88:D91" si="46">J88</f>
        <v>30</v>
      </c>
      <c r="E88" s="686">
        <f t="shared" ref="E88:E91" si="47">D88/D$8*100</f>
        <v>7.389162561576355</v>
      </c>
      <c r="F88" s="697">
        <f t="shared" ref="F88:F91" si="48">K88</f>
        <v>1</v>
      </c>
      <c r="G88" s="355">
        <f t="shared" si="45"/>
        <v>100</v>
      </c>
      <c r="H88" s="672"/>
      <c r="I88" s="602">
        <v>2</v>
      </c>
      <c r="J88" s="115">
        <v>30</v>
      </c>
      <c r="K88" s="115">
        <v>1</v>
      </c>
      <c r="L88" s="115">
        <v>31</v>
      </c>
    </row>
    <row r="89" spans="1:15" ht="14.25" customHeight="1">
      <c r="A89" s="222" t="s">
        <v>128</v>
      </c>
      <c r="B89" s="353">
        <f t="shared" si="43"/>
        <v>9</v>
      </c>
      <c r="C89" s="354">
        <f t="shared" si="44"/>
        <v>2.2113022113022112</v>
      </c>
      <c r="D89" s="718">
        <f t="shared" si="46"/>
        <v>9</v>
      </c>
      <c r="E89" s="686">
        <f t="shared" si="47"/>
        <v>2.2167487684729066</v>
      </c>
      <c r="F89" s="697">
        <f t="shared" si="48"/>
        <v>0</v>
      </c>
      <c r="G89" s="355">
        <f t="shared" si="45"/>
        <v>0</v>
      </c>
      <c r="H89" s="672"/>
      <c r="I89" s="602">
        <v>3</v>
      </c>
      <c r="J89" s="115">
        <v>9</v>
      </c>
      <c r="K89" s="115"/>
      <c r="L89" s="115">
        <v>9</v>
      </c>
    </row>
    <row r="90" spans="1:15" ht="14.25" customHeight="1">
      <c r="A90" s="222" t="s">
        <v>129</v>
      </c>
      <c r="B90" s="353">
        <f t="shared" si="43"/>
        <v>156</v>
      </c>
      <c r="C90" s="354">
        <f t="shared" si="44"/>
        <v>38.329238329238329</v>
      </c>
      <c r="D90" s="718">
        <f t="shared" si="46"/>
        <v>156</v>
      </c>
      <c r="E90" s="686">
        <f t="shared" si="47"/>
        <v>38.423645320197039</v>
      </c>
      <c r="F90" s="697">
        <f t="shared" si="48"/>
        <v>0</v>
      </c>
      <c r="G90" s="355">
        <f t="shared" si="45"/>
        <v>0</v>
      </c>
      <c r="H90" s="672"/>
      <c r="I90" s="602">
        <v>0</v>
      </c>
      <c r="J90" s="115">
        <v>156</v>
      </c>
      <c r="K90" s="115"/>
      <c r="L90" s="115">
        <v>156</v>
      </c>
    </row>
    <row r="91" spans="1:15" ht="14.25" customHeight="1" thickBot="1">
      <c r="A91" s="222" t="s">
        <v>130</v>
      </c>
      <c r="B91" s="353">
        <f t="shared" si="43"/>
        <v>17</v>
      </c>
      <c r="C91" s="354">
        <f t="shared" si="44"/>
        <v>4.176904176904177</v>
      </c>
      <c r="D91" s="718">
        <f t="shared" si="46"/>
        <v>17</v>
      </c>
      <c r="E91" s="686">
        <f t="shared" si="47"/>
        <v>4.1871921182266005</v>
      </c>
      <c r="F91" s="697">
        <f t="shared" si="48"/>
        <v>0</v>
      </c>
      <c r="G91" s="355">
        <f t="shared" si="45"/>
        <v>0</v>
      </c>
      <c r="H91" s="672"/>
      <c r="I91" s="602">
        <v>4</v>
      </c>
      <c r="J91" s="115">
        <v>17</v>
      </c>
      <c r="K91" s="115"/>
      <c r="L91" s="115">
        <v>17</v>
      </c>
      <c r="O91" s="8">
        <f>SUM(D94:D96)</f>
        <v>313</v>
      </c>
    </row>
    <row r="92" spans="1:15" ht="12.95" customHeight="1" thickTop="1" thickBot="1">
      <c r="A92" s="388" t="s">
        <v>131</v>
      </c>
      <c r="B92" s="385">
        <f>SUM(B94:B98)</f>
        <v>407</v>
      </c>
      <c r="C92" s="351">
        <f>SUM(C94:C98)</f>
        <v>100</v>
      </c>
      <c r="D92" s="723">
        <f>SUM(D94:D98)</f>
        <v>406</v>
      </c>
      <c r="E92" s="705">
        <f>SUM(E94:E98)</f>
        <v>100.00000000000001</v>
      </c>
      <c r="F92" s="709">
        <f>SUM(F94:F98)</f>
        <v>1</v>
      </c>
      <c r="G92" s="352">
        <f t="shared" ref="G92" si="49">SUM(G94:G98)</f>
        <v>100</v>
      </c>
      <c r="H92" s="747"/>
      <c r="I92" s="672"/>
      <c r="J92" s="672"/>
      <c r="K92" s="672"/>
      <c r="L92" s="672"/>
    </row>
    <row r="93" spans="1:15" ht="12.95" customHeight="1" thickTop="1">
      <c r="A93" s="700" t="s">
        <v>132</v>
      </c>
      <c r="B93" s="353">
        <f t="shared" ref="B93:B98" si="50">SUM(D93+F93)</f>
        <v>314</v>
      </c>
      <c r="C93" s="354">
        <f t="shared" ref="C93:C98" si="51">B93/B$8*100</f>
        <v>77.149877149877156</v>
      </c>
      <c r="D93" s="725">
        <f>SUM(D94:D96)</f>
        <v>313</v>
      </c>
      <c r="E93" s="707">
        <f t="shared" ref="E93:E98" si="52">D93/D$8*100</f>
        <v>77.093596059113295</v>
      </c>
      <c r="F93" s="710">
        <f>SUM(F94:F96)</f>
        <v>1</v>
      </c>
      <c r="G93" s="355">
        <f t="shared" ref="G93:G98" si="53">F93/F$8*100</f>
        <v>100</v>
      </c>
      <c r="H93" s="672"/>
    </row>
    <row r="94" spans="1:15" ht="12.95" customHeight="1">
      <c r="A94" s="222" t="s">
        <v>133</v>
      </c>
      <c r="B94" s="353">
        <f t="shared" si="50"/>
        <v>240</v>
      </c>
      <c r="C94" s="354">
        <f t="shared" si="51"/>
        <v>58.968058968058969</v>
      </c>
      <c r="D94" s="718">
        <f>J94</f>
        <v>240</v>
      </c>
      <c r="E94" s="686">
        <f t="shared" si="52"/>
        <v>59.11330049261084</v>
      </c>
      <c r="F94" s="697">
        <f>K94</f>
        <v>0</v>
      </c>
      <c r="G94" s="355">
        <f t="shared" si="53"/>
        <v>0</v>
      </c>
      <c r="H94" s="672"/>
      <c r="I94" s="602">
        <v>1</v>
      </c>
      <c r="J94" s="115">
        <v>240</v>
      </c>
      <c r="K94" s="115"/>
      <c r="L94" s="115">
        <v>240</v>
      </c>
    </row>
    <row r="95" spans="1:15" ht="12.95" customHeight="1">
      <c r="A95" s="222" t="s">
        <v>134</v>
      </c>
      <c r="B95" s="353">
        <f t="shared" si="50"/>
        <v>54</v>
      </c>
      <c r="C95" s="354">
        <f t="shared" si="51"/>
        <v>13.267813267813267</v>
      </c>
      <c r="D95" s="718">
        <f t="shared" ref="D95:D98" si="54">J95</f>
        <v>53</v>
      </c>
      <c r="E95" s="686">
        <f t="shared" si="52"/>
        <v>13.054187192118228</v>
      </c>
      <c r="F95" s="697">
        <f t="shared" ref="F95:F98" si="55">K95</f>
        <v>1</v>
      </c>
      <c r="G95" s="355">
        <f t="shared" si="53"/>
        <v>100</v>
      </c>
      <c r="H95" s="672"/>
      <c r="I95" s="602">
        <v>2</v>
      </c>
      <c r="J95" s="115">
        <v>53</v>
      </c>
      <c r="K95" s="115">
        <v>1</v>
      </c>
      <c r="L95" s="115">
        <v>54</v>
      </c>
    </row>
    <row r="96" spans="1:15" ht="12.95" customHeight="1">
      <c r="A96" s="222" t="s">
        <v>135</v>
      </c>
      <c r="B96" s="353">
        <f t="shared" si="50"/>
        <v>20</v>
      </c>
      <c r="C96" s="354">
        <f t="shared" si="51"/>
        <v>4.9140049140049138</v>
      </c>
      <c r="D96" s="718">
        <f t="shared" si="54"/>
        <v>20</v>
      </c>
      <c r="E96" s="686">
        <f t="shared" si="52"/>
        <v>4.9261083743842367</v>
      </c>
      <c r="F96" s="697">
        <f t="shared" si="55"/>
        <v>0</v>
      </c>
      <c r="G96" s="355">
        <f t="shared" si="53"/>
        <v>0</v>
      </c>
      <c r="H96" s="672"/>
      <c r="I96" s="602">
        <v>3</v>
      </c>
      <c r="J96" s="115">
        <v>20</v>
      </c>
      <c r="K96" s="115"/>
      <c r="L96" s="115">
        <v>20</v>
      </c>
    </row>
    <row r="97" spans="1:12" ht="12.95" customHeight="1">
      <c r="A97" s="222" t="s">
        <v>136</v>
      </c>
      <c r="B97" s="353">
        <f t="shared" si="50"/>
        <v>72</v>
      </c>
      <c r="C97" s="354">
        <f t="shared" si="51"/>
        <v>17.690417690417689</v>
      </c>
      <c r="D97" s="718">
        <f t="shared" si="54"/>
        <v>72</v>
      </c>
      <c r="E97" s="686">
        <f t="shared" si="52"/>
        <v>17.733990147783253</v>
      </c>
      <c r="F97" s="697">
        <f t="shared" si="55"/>
        <v>0</v>
      </c>
      <c r="G97" s="355">
        <f t="shared" si="53"/>
        <v>0</v>
      </c>
      <c r="H97" s="672"/>
      <c r="I97" s="602">
        <v>0</v>
      </c>
      <c r="J97" s="115">
        <v>72</v>
      </c>
      <c r="K97" s="115"/>
      <c r="L97" s="115">
        <v>72</v>
      </c>
    </row>
    <row r="98" spans="1:12" ht="12.95" customHeight="1" thickBot="1">
      <c r="A98" s="222" t="s">
        <v>137</v>
      </c>
      <c r="B98" s="353">
        <f t="shared" si="50"/>
        <v>21</v>
      </c>
      <c r="C98" s="354">
        <f t="shared" si="51"/>
        <v>5.1597051597051591</v>
      </c>
      <c r="D98" s="718">
        <f t="shared" si="54"/>
        <v>21</v>
      </c>
      <c r="E98" s="696">
        <f t="shared" si="52"/>
        <v>5.1724137931034484</v>
      </c>
      <c r="F98" s="697">
        <f t="shared" si="55"/>
        <v>0</v>
      </c>
      <c r="G98" s="355">
        <f t="shared" si="53"/>
        <v>0</v>
      </c>
      <c r="H98" s="672"/>
      <c r="I98" s="602">
        <v>4</v>
      </c>
      <c r="J98" s="115">
        <v>21</v>
      </c>
      <c r="K98" s="115"/>
      <c r="L98" s="115">
        <v>21</v>
      </c>
    </row>
    <row r="99" spans="1:12" ht="12.95" customHeight="1" thickTop="1" thickBot="1">
      <c r="A99" s="362" t="s">
        <v>138</v>
      </c>
      <c r="B99" s="350">
        <f t="shared" ref="B99:F99" si="56">SUM(B100:B102)</f>
        <v>407</v>
      </c>
      <c r="C99" s="351">
        <f t="shared" si="56"/>
        <v>100</v>
      </c>
      <c r="D99" s="726">
        <f t="shared" si="56"/>
        <v>406</v>
      </c>
      <c r="E99" s="705">
        <f t="shared" si="56"/>
        <v>100</v>
      </c>
      <c r="F99" s="711">
        <f t="shared" si="56"/>
        <v>1</v>
      </c>
      <c r="G99" s="352">
        <f t="shared" ref="G99" si="57">SUM(G100:G102)</f>
        <v>100</v>
      </c>
      <c r="H99" s="747"/>
      <c r="I99" s="672"/>
      <c r="J99" s="672"/>
      <c r="K99" s="672"/>
      <c r="L99" s="672"/>
    </row>
    <row r="100" spans="1:12" ht="12.95" customHeight="1" thickTop="1">
      <c r="A100" s="222" t="s">
        <v>139</v>
      </c>
      <c r="B100" s="353">
        <f>SUM(D100+F100)</f>
        <v>63</v>
      </c>
      <c r="C100" s="354">
        <f>B100/B$8*100</f>
        <v>15.47911547911548</v>
      </c>
      <c r="D100" s="980">
        <f>J100</f>
        <v>62</v>
      </c>
      <c r="E100" s="694">
        <f>D100/D$8*100</f>
        <v>15.270935960591133</v>
      </c>
      <c r="F100" s="713">
        <f>K100</f>
        <v>1</v>
      </c>
      <c r="G100" s="355">
        <f>F100/F$8*100</f>
        <v>100</v>
      </c>
      <c r="H100" s="672"/>
      <c r="I100" s="602">
        <v>1</v>
      </c>
      <c r="J100" s="115">
        <v>62</v>
      </c>
      <c r="K100" s="115">
        <v>1</v>
      </c>
      <c r="L100" s="115">
        <v>63</v>
      </c>
    </row>
    <row r="101" spans="1:12" ht="12.95" customHeight="1">
      <c r="A101" s="222" t="s">
        <v>140</v>
      </c>
      <c r="B101" s="353">
        <f>SUM(D101+F101)</f>
        <v>292</v>
      </c>
      <c r="C101" s="354">
        <f>B101/B$8*100</f>
        <v>71.744471744471753</v>
      </c>
      <c r="D101" s="732">
        <f t="shared" ref="D101:D102" si="58">J101</f>
        <v>292</v>
      </c>
      <c r="E101" s="686">
        <f>D101/D$8*100</f>
        <v>71.921182266009851</v>
      </c>
      <c r="F101" s="697"/>
      <c r="G101" s="355">
        <f>F101/F$8*100</f>
        <v>0</v>
      </c>
      <c r="H101" s="672"/>
      <c r="I101" s="602">
        <v>2</v>
      </c>
      <c r="J101" s="115">
        <v>292</v>
      </c>
      <c r="K101" s="115"/>
      <c r="L101" s="115">
        <v>292</v>
      </c>
    </row>
    <row r="102" spans="1:12" ht="12.95" customHeight="1" thickBot="1">
      <c r="A102" s="224" t="s">
        <v>141</v>
      </c>
      <c r="B102" s="363">
        <f>SUM(D102+F102)</f>
        <v>52</v>
      </c>
      <c r="C102" s="703">
        <f>B102/B$8*100</f>
        <v>12.776412776412776</v>
      </c>
      <c r="D102" s="981">
        <f t="shared" si="58"/>
        <v>52</v>
      </c>
      <c r="E102" s="712">
        <f>D102/D$8*100</f>
        <v>12.807881773399016</v>
      </c>
      <c r="F102" s="714"/>
      <c r="G102" s="365">
        <f>F102/F$8*100</f>
        <v>0</v>
      </c>
      <c r="H102" s="672"/>
      <c r="I102" s="602">
        <v>3</v>
      </c>
      <c r="J102" s="115">
        <v>52</v>
      </c>
      <c r="K102" s="115"/>
      <c r="L102" s="115">
        <v>52</v>
      </c>
    </row>
  </sheetData>
  <phoneticPr fontId="4" type="noConversion"/>
  <dataValidations count="10">
    <dataValidation allowBlank="1" showInputMessage="1" showErrorMessage="1" promptTitle="NUMERO DE HIJOS" prompt="1=UNO_x000a_2=DOS_x000a_3=TRES_x000a_4=CUATRO_x000a_5=CINCO_x000a_6=MAS DE SEIS_x000a_7= NO INFORMA_x000a_8=NO TIENE" sqref="H41" xr:uid="{00000000-0002-0000-0100-000000000000}"/>
    <dataValidation type="whole" allowBlank="1" showInputMessage="1" showErrorMessage="1" promptTitle="ESTADO CIVIL" prompt="1=CASADO_x000a_2=CASADO SEPARADO_x000a_3=CASADO VIVIENDO CON EL CONYUGUE_x000a_4=SOLTERO_x000a_5=MATRIMONIO CONSENSUAL_x000a_6=VIUDOS_x000a_7=DIVORCIADOS_x000a_8= NO INFORMA" sqref="H21" xr:uid="{00000000-0002-0000-0100-000001000000}">
      <formula1>1</formula1>
      <formula2>7</formula2>
    </dataValidation>
    <dataValidation type="whole" allowBlank="1" showInputMessage="1" showErrorMessage="1" promptTitle="RELIGION" prompt="1=CATOLICO_x000a_2=PROTESTANTE_x000a_3=ESPIRITUALES_x000a_4=MUSULMAN_x000a_5=OTRA_x000a_6=NINGUNA_x000a_6=NO INFORMA" sqref="H13" xr:uid="{00000000-0002-0000-0100-000002000000}">
      <formula1>1</formula1>
      <formula2>6</formula2>
    </dataValidation>
    <dataValidation type="whole" allowBlank="1" showInputMessage="1" showErrorMessage="1" promptTitle="RAZA" prompt="1=BLANCO_x000a_2=NEGRO_x000a_3=ORIENTAL_x000a_4=NO INFORMA" sqref="H8" xr:uid="{00000000-0002-0000-0100-000003000000}">
      <formula1>1</formula1>
      <formula2>4</formula2>
    </dataValidation>
    <dataValidation allowBlank="1" showInputMessage="1" showErrorMessage="1" promptTitle="DEPENDIENTE" prompt="1=UNO_x000a_2=DOS_x000a_3=TRES_x000a_4=CUATRO_x000a_5=CINCO_x000a_6= MAS DE CINCO_x000a_7= NO INFORMA_x000a_0=NO TIENE" sqref="H31" xr:uid="{00000000-0002-0000-0100-000004000000}"/>
    <dataValidation type="whole" allowBlank="1" showInputMessage="1" showErrorMessage="1" promptTitle="VETERANO" prompt="1=CON PENSION_x000a_2=SIN PENSION_x000a_3=NO_x000a_4=NO INFORMA" sqref="H76" xr:uid="{00000000-0002-0000-0100-000005000000}">
      <formula1>1</formula1>
      <formula2>4</formula2>
    </dataValidation>
    <dataValidation type="whole" allowBlank="1" showInputMessage="1" showErrorMessage="1" promptTitle="SEGURO SOCIAL" prompt="1=CON PENSION_x000a_2=SIN PENSION_x000a_3=NO_x000a_4=NO INFORMA_x000a_" sqref="H81" xr:uid="{00000000-0002-0000-0100-000006000000}">
      <formula1>1</formula1>
      <formula2>4</formula2>
    </dataValidation>
    <dataValidation type="whole" allowBlank="1" showInputMessage="1" showErrorMessage="1" promptTitle="ALCOHOLISMO" prompt="1=USUARIO_x000a_2=ABUSADOR_x000a_3=DEPENDIENTE_x000a_4=NO INFORMA_x000a_0=NO " sqref="H85" xr:uid="{00000000-0002-0000-0100-000007000000}">
      <formula1>0</formula1>
      <formula2>4</formula2>
    </dataValidation>
    <dataValidation type="whole" allowBlank="1" showInputMessage="1" showErrorMessage="1" promptTitle="ADICCION A DROGAS" prompt="1= USUARIO_x000a_2=ABUSADOR_x000a_3=DEPENDIENTE_x000a_4=NO INFORMA_x000a_0=NO" sqref="H92" xr:uid="{00000000-0002-0000-0100-000008000000}">
      <formula1>0</formula1>
      <formula2>4</formula2>
    </dataValidation>
    <dataValidation type="whole" allowBlank="1" showInputMessage="1" showErrorMessage="1" promptTitle="CONDICCION MENTAL" prompt="1=SI_x000a_2=NO_x000a_3=NO INFORMA" sqref="H99" xr:uid="{00000000-0002-0000-0100-000009000000}">
      <formula1>1</formula1>
      <formula2>3</formula2>
    </dataValidation>
  </dataValidations>
  <printOptions horizontalCentered="1"/>
  <pageMargins left="0.35433070866141736" right="0.23622047244094491" top="0.62992125984251968" bottom="0.74803149606299213" header="0.23622047244094491" footer="0.51181102362204722"/>
  <pageSetup orientation="landscape" r:id="rId1"/>
  <headerFooter alignWithMargins="0">
    <oddHeader>&amp;C&amp;"MS Sans Serif,Bold"DEPARTAMENTO DE CORRECCION Y REHABILITACION&amp;RTabla 2</oddHeader>
    <oddFooter>&amp;L&amp;"-,Regular"&amp;8FUENTE: NEGOCIADO DE INSTITUCIONES CORRECCIONALES&amp;R&amp;"-,Regular"&amp;8OFICINA DE DESARROLLO PROGRAMATICO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8"/>
  <sheetViews>
    <sheetView workbookViewId="0">
      <selection activeCell="G58" sqref="G58"/>
    </sheetView>
  </sheetViews>
  <sheetFormatPr defaultRowHeight="12.75"/>
  <sheetData>
    <row r="1" spans="1:24">
      <c r="A1" s="53" t="s">
        <v>142</v>
      </c>
      <c r="B1" s="9"/>
      <c r="C1" s="9"/>
      <c r="D1" s="9"/>
      <c r="E1" s="9"/>
      <c r="G1" s="53" t="s">
        <v>143</v>
      </c>
      <c r="H1" s="9"/>
      <c r="I1" s="9"/>
      <c r="J1" s="9"/>
      <c r="K1" s="9"/>
      <c r="O1" s="54" t="s">
        <v>144</v>
      </c>
      <c r="R1" s="55" t="s">
        <v>145</v>
      </c>
      <c r="V1" s="56" t="s">
        <v>146</v>
      </c>
      <c r="W1" s="56" t="s">
        <v>147</v>
      </c>
      <c r="X1" s="56"/>
    </row>
    <row r="2" spans="1:24" ht="6.75" customHeight="1">
      <c r="O2" t="s">
        <v>148</v>
      </c>
      <c r="P2" s="57">
        <f>SUM('TABLA 2'!D60)</f>
        <v>222</v>
      </c>
      <c r="S2" s="58">
        <f>SUM(S3:S6)</f>
        <v>406</v>
      </c>
      <c r="T2" s="58"/>
      <c r="U2" t="s">
        <v>149</v>
      </c>
      <c r="V2" s="8">
        <f>SUM('TABLA 2'!D87)</f>
        <v>194</v>
      </c>
      <c r="W2" s="8">
        <f>SUM('TABLA 2'!D94)</f>
        <v>240</v>
      </c>
    </row>
    <row r="3" spans="1:24" ht="10.5" customHeight="1">
      <c r="O3" t="s">
        <v>150</v>
      </c>
      <c r="P3" s="57">
        <f>SUM('TABLA 2'!D61)</f>
        <v>0</v>
      </c>
      <c r="R3" s="59" t="s">
        <v>151</v>
      </c>
      <c r="S3" s="58">
        <f>SUM('TABLA 2'!D77)</f>
        <v>1</v>
      </c>
      <c r="T3" s="58"/>
      <c r="U3" t="s">
        <v>152</v>
      </c>
      <c r="V3" s="8">
        <f>SUM('TABLA 2'!D88)</f>
        <v>30</v>
      </c>
      <c r="W3" s="8">
        <f>SUM('TABLA 2'!D95)</f>
        <v>53</v>
      </c>
    </row>
    <row r="4" spans="1:24" ht="10.5" customHeight="1">
      <c r="O4" t="s">
        <v>153</v>
      </c>
      <c r="P4" s="57">
        <f>SUM('TABLA 2'!D62)</f>
        <v>0</v>
      </c>
      <c r="R4" s="59" t="s">
        <v>154</v>
      </c>
      <c r="S4" s="58">
        <f>SUM('TABLA 2'!D78)</f>
        <v>5</v>
      </c>
      <c r="T4" s="58"/>
      <c r="U4" t="s">
        <v>155</v>
      </c>
      <c r="V4" s="8">
        <f>SUM('TABLA 2'!D89)</f>
        <v>9</v>
      </c>
      <c r="W4" s="8">
        <f>SUM('TABLA 2'!D96)</f>
        <v>20</v>
      </c>
    </row>
    <row r="5" spans="1:24" ht="10.5" customHeight="1">
      <c r="O5" t="s">
        <v>156</v>
      </c>
      <c r="P5" s="57">
        <f>SUM('TABLA 2'!D63)</f>
        <v>0</v>
      </c>
      <c r="R5" s="60" t="s">
        <v>157</v>
      </c>
      <c r="S5" s="58">
        <f>SUM('TABLA 2'!D79)</f>
        <v>400</v>
      </c>
      <c r="T5" s="58"/>
      <c r="U5" t="s">
        <v>157</v>
      </c>
      <c r="V5" s="8">
        <f>SUM('TABLA 2'!D90)</f>
        <v>156</v>
      </c>
      <c r="W5" s="8">
        <f>SUM('TABLA 2'!D97)</f>
        <v>72</v>
      </c>
    </row>
    <row r="6" spans="1:24" ht="10.5" customHeight="1">
      <c r="O6" t="s">
        <v>158</v>
      </c>
      <c r="P6" s="57">
        <f>SUM('TABLA 2'!D64)</f>
        <v>0</v>
      </c>
      <c r="R6" s="59" t="s">
        <v>159</v>
      </c>
      <c r="S6" s="58">
        <f>SUM('TABLA 2'!D80)</f>
        <v>0</v>
      </c>
      <c r="U6" t="s">
        <v>20</v>
      </c>
      <c r="V6" s="8">
        <f>SUM('TABLA 2'!D91)</f>
        <v>17</v>
      </c>
      <c r="W6" s="8">
        <f>SUM('TABLA 2'!D98)</f>
        <v>21</v>
      </c>
    </row>
    <row r="7" spans="1:24" ht="10.5" customHeight="1">
      <c r="O7" s="58" t="s">
        <v>160</v>
      </c>
      <c r="P7" s="57">
        <f>SUM('TABLA 2'!D65)</f>
        <v>1</v>
      </c>
      <c r="R7" s="55" t="s">
        <v>161</v>
      </c>
      <c r="V7">
        <f>SUM(V2:V6)</f>
        <v>406</v>
      </c>
      <c r="W7">
        <f>SUM(W2:W6)</f>
        <v>406</v>
      </c>
    </row>
    <row r="8" spans="1:24" ht="10.5" customHeight="1">
      <c r="O8" t="s">
        <v>162</v>
      </c>
      <c r="P8" s="57">
        <f>SUM('TABLA 2'!D66)</f>
        <v>1</v>
      </c>
      <c r="R8" t="s">
        <v>163</v>
      </c>
      <c r="S8" s="58">
        <f>SUM('TABLA 2'!D82)</f>
        <v>4</v>
      </c>
      <c r="T8" s="58"/>
      <c r="V8" s="56" t="s">
        <v>164</v>
      </c>
    </row>
    <row r="9" spans="1:24">
      <c r="O9" t="s">
        <v>165</v>
      </c>
      <c r="P9" s="57">
        <f>SUM('TABLA 2'!D67)</f>
        <v>7</v>
      </c>
      <c r="R9" t="s">
        <v>157</v>
      </c>
      <c r="S9" s="58">
        <f>SUM('TABLA 2'!D83)</f>
        <v>8</v>
      </c>
      <c r="T9" s="58"/>
      <c r="U9" t="s">
        <v>166</v>
      </c>
      <c r="V9" s="8">
        <f>SUM('TABLA 2'!D100)</f>
        <v>62</v>
      </c>
    </row>
    <row r="10" spans="1:24">
      <c r="O10" t="s">
        <v>167</v>
      </c>
      <c r="P10" s="57">
        <f>SUM('TABLA 2'!D68)</f>
        <v>10</v>
      </c>
      <c r="R10" t="s">
        <v>20</v>
      </c>
      <c r="S10" s="58">
        <f>SUM('TABLA 2'!D84)</f>
        <v>394</v>
      </c>
      <c r="T10" s="58"/>
      <c r="U10" t="s">
        <v>157</v>
      </c>
      <c r="V10" s="8">
        <f>SUM('TABLA 2'!D101)</f>
        <v>292</v>
      </c>
    </row>
    <row r="11" spans="1:24">
      <c r="O11" t="s">
        <v>168</v>
      </c>
      <c r="P11" s="57">
        <f>SUM('TABLA 2'!D69)</f>
        <v>12</v>
      </c>
      <c r="S11" s="58">
        <f>SUM(S8:S10)</f>
        <v>406</v>
      </c>
      <c r="T11" s="58"/>
      <c r="U11" t="s">
        <v>20</v>
      </c>
      <c r="V11" s="8">
        <f>SUM('TABLA 2'!D102)</f>
        <v>52</v>
      </c>
    </row>
    <row r="12" spans="1:24">
      <c r="O12" t="s">
        <v>169</v>
      </c>
      <c r="P12" s="57">
        <f>SUM('TABLA 2'!D70)</f>
        <v>16</v>
      </c>
      <c r="V12">
        <f>SUM(V9:V11)</f>
        <v>406</v>
      </c>
    </row>
    <row r="13" spans="1:24">
      <c r="O13" t="s">
        <v>170</v>
      </c>
      <c r="P13" s="57">
        <f>SUM('TABLA 2'!D71)</f>
        <v>16</v>
      </c>
    </row>
    <row r="14" spans="1:24">
      <c r="O14" t="s">
        <v>171</v>
      </c>
      <c r="P14" s="57">
        <f>SUM('TABLA 2'!D74)</f>
        <v>30</v>
      </c>
    </row>
    <row r="15" spans="1:24">
      <c r="O15" t="s">
        <v>20</v>
      </c>
      <c r="P15" s="57">
        <f>SUM('TABLA 2'!D75)</f>
        <v>81</v>
      </c>
    </row>
    <row r="16" spans="1:24">
      <c r="P16" s="57">
        <f>SUM(P2:P15)</f>
        <v>396</v>
      </c>
    </row>
    <row r="20" spans="3:9" ht="9" customHeight="1"/>
    <row r="21" spans="3:9" ht="10.5" customHeight="1">
      <c r="C21" s="53" t="s">
        <v>172</v>
      </c>
      <c r="D21" s="9"/>
      <c r="E21" s="9"/>
      <c r="F21" s="9"/>
      <c r="G21" s="9"/>
      <c r="H21" s="9"/>
      <c r="I21" s="9"/>
    </row>
    <row r="23" spans="3:9" ht="12" customHeight="1"/>
    <row r="24" spans="3:9" ht="10.5" customHeight="1"/>
    <row r="25" spans="3:9" ht="10.5" customHeight="1"/>
    <row r="26" spans="3:9" ht="10.5" customHeight="1"/>
    <row r="27" spans="3:9" ht="10.5" customHeight="1"/>
    <row r="28" spans="3:9" ht="10.5" customHeight="1"/>
    <row r="29" spans="3:9" ht="11.25" customHeight="1"/>
    <row r="30" spans="3:9" ht="9.75" customHeight="1"/>
    <row r="31" spans="3:9" ht="9.75" customHeight="1"/>
    <row r="32" spans="3:9" ht="9.75" customHeight="1"/>
    <row r="33" spans="1:11" ht="9.75" customHeight="1"/>
    <row r="38" spans="1:11" ht="10.5" customHeight="1">
      <c r="A38" s="53" t="s">
        <v>173</v>
      </c>
      <c r="B38" s="9"/>
      <c r="C38" s="9"/>
      <c r="D38" s="9"/>
      <c r="E38" s="9"/>
      <c r="G38" s="53" t="s">
        <v>174</v>
      </c>
      <c r="H38" s="9"/>
      <c r="I38" s="9"/>
      <c r="J38" s="9"/>
      <c r="K38" s="9"/>
    </row>
    <row r="42" spans="1:11" ht="12" customHeight="1"/>
    <row r="43" spans="1:11" ht="12" customHeight="1"/>
    <row r="44" spans="1:11" ht="12" customHeight="1"/>
    <row r="45" spans="1:11" ht="11.25" customHeight="1"/>
    <row r="46" spans="1:11" ht="11.25" customHeight="1"/>
    <row r="47" spans="1:11" ht="11.25" customHeight="1"/>
    <row r="48" spans="1:11" ht="11.25" customHeight="1"/>
  </sheetData>
  <phoneticPr fontId="4" type="noConversion"/>
  <printOptions horizontalCentered="1"/>
  <pageMargins left="0.75" right="0.75" top="0.44" bottom="0.39" header="0.17" footer="0.27"/>
  <pageSetup scale="88" orientation="landscape" r:id="rId1"/>
  <headerFooter alignWithMargins="0">
    <oddHeader>&amp;C&amp;"MS Sans Serif,Bold"ADMINISTRACION DE CORRECCION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workbookViewId="0">
      <selection activeCell="E12" sqref="E12"/>
    </sheetView>
  </sheetViews>
  <sheetFormatPr defaultColWidth="15.5703125" defaultRowHeight="12.75"/>
  <cols>
    <col min="1" max="1" width="15.5703125" style="148" customWidth="1"/>
    <col min="2" max="2" width="10.42578125" style="148" customWidth="1"/>
    <col min="3" max="3" width="9.5703125" style="148" customWidth="1"/>
    <col min="4" max="4" width="10.85546875" style="148" customWidth="1"/>
    <col min="5" max="5" width="12.140625" style="148" customWidth="1"/>
    <col min="6" max="6" width="12" style="148" customWidth="1"/>
    <col min="7" max="7" width="9" style="148" customWidth="1"/>
    <col min="8" max="8" width="11" style="148" customWidth="1"/>
    <col min="9" max="9" width="7" style="148" bestFit="1" customWidth="1"/>
    <col min="11" max="15" width="4.5703125" customWidth="1"/>
  </cols>
  <sheetData>
    <row r="1" spans="1:18" ht="15" customHeight="1">
      <c r="A1" s="149" t="s">
        <v>0</v>
      </c>
      <c r="B1" s="336"/>
      <c r="C1" s="336"/>
      <c r="D1" s="336"/>
      <c r="E1" s="336"/>
      <c r="F1" s="336"/>
      <c r="G1" s="336"/>
      <c r="H1" s="172"/>
      <c r="I1" s="172"/>
    </row>
    <row r="2" spans="1:18" ht="15" customHeight="1">
      <c r="A2" s="149" t="s">
        <v>175</v>
      </c>
      <c r="B2" s="390"/>
      <c r="C2" s="390"/>
      <c r="D2" s="390"/>
      <c r="E2" s="390"/>
      <c r="F2" s="390"/>
      <c r="G2" s="390"/>
      <c r="H2" s="390"/>
      <c r="I2" s="390"/>
    </row>
    <row r="3" spans="1:18" ht="15" customHeight="1">
      <c r="A3" s="149" t="s">
        <v>2</v>
      </c>
      <c r="B3" s="248"/>
      <c r="C3" s="248"/>
      <c r="D3" s="248"/>
      <c r="E3" s="248"/>
      <c r="F3" s="390"/>
      <c r="G3" s="390"/>
      <c r="H3" s="390"/>
      <c r="I3" s="390"/>
    </row>
    <row r="4" spans="1:18" ht="15" customHeight="1" thickBot="1">
      <c r="A4" s="126"/>
      <c r="B4" s="390"/>
      <c r="C4" s="390"/>
      <c r="D4" s="390"/>
      <c r="E4" s="390"/>
      <c r="F4" s="390"/>
      <c r="G4" s="390"/>
      <c r="H4" s="390"/>
      <c r="I4" s="390"/>
    </row>
    <row r="5" spans="1:18" ht="15" customHeight="1">
      <c r="A5" s="391" t="s">
        <v>3</v>
      </c>
      <c r="B5" s="392"/>
      <c r="C5" s="392"/>
      <c r="D5" s="393"/>
      <c r="E5" s="393"/>
      <c r="F5" s="393"/>
      <c r="G5" s="394"/>
      <c r="H5" s="393"/>
      <c r="I5" s="394"/>
    </row>
    <row r="6" spans="1:18" ht="41.25" customHeight="1" thickBot="1">
      <c r="A6" s="395" t="s">
        <v>4</v>
      </c>
      <c r="B6" s="396" t="s">
        <v>3</v>
      </c>
      <c r="C6" s="397" t="s">
        <v>5</v>
      </c>
      <c r="D6" s="398" t="s">
        <v>176</v>
      </c>
      <c r="E6" s="607" t="s">
        <v>5</v>
      </c>
      <c r="F6" s="606" t="s">
        <v>177</v>
      </c>
      <c r="G6" s="399" t="s">
        <v>5</v>
      </c>
      <c r="H6" s="400" t="s">
        <v>30</v>
      </c>
      <c r="I6" s="401" t="s">
        <v>5</v>
      </c>
      <c r="K6" s="6" t="s">
        <v>178</v>
      </c>
      <c r="L6" s="6" t="s">
        <v>179</v>
      </c>
      <c r="M6" s="604" t="s">
        <v>180</v>
      </c>
      <c r="N6" s="604" t="s">
        <v>181</v>
      </c>
      <c r="O6" s="604" t="s">
        <v>182</v>
      </c>
    </row>
    <row r="7" spans="1:18" ht="12.95" customHeight="1" thickTop="1" thickBot="1">
      <c r="A7" s="402" t="s">
        <v>3</v>
      </c>
      <c r="B7" s="403">
        <f t="shared" ref="B7:G7" si="0">SUM(B8,B13,B19,B20:B29)</f>
        <v>407</v>
      </c>
      <c r="C7" s="404">
        <f t="shared" si="0"/>
        <v>99.999999999999986</v>
      </c>
      <c r="D7" s="405">
        <f t="shared" si="0"/>
        <v>404</v>
      </c>
      <c r="E7" s="856">
        <f t="shared" si="0"/>
        <v>100</v>
      </c>
      <c r="F7" s="857">
        <f>SUM(F8,F13,F19,F20:F29)</f>
        <v>2</v>
      </c>
      <c r="G7" s="869">
        <f t="shared" si="0"/>
        <v>100</v>
      </c>
      <c r="H7" s="403">
        <f>SUM(H8,H13,H19,H20:H29)</f>
        <v>1</v>
      </c>
      <c r="I7" s="406">
        <f>SUM(I8,I13,I19,I20:I29)</f>
        <v>100</v>
      </c>
      <c r="P7" s="115"/>
      <c r="Q7" s="610"/>
      <c r="R7" s="115">
        <v>21</v>
      </c>
    </row>
    <row r="8" spans="1:18" ht="12.95" customHeight="1" thickTop="1" thickBot="1">
      <c r="A8" s="402" t="s">
        <v>8</v>
      </c>
      <c r="B8" s="403">
        <f>SUM(B9:B12)</f>
        <v>0</v>
      </c>
      <c r="C8" s="404">
        <f>SUM(C9:C12)</f>
        <v>0</v>
      </c>
      <c r="D8" s="405">
        <f>SUM(D9:D12)</f>
        <v>0</v>
      </c>
      <c r="E8" s="856">
        <f>SUM(E9:E12)</f>
        <v>0</v>
      </c>
      <c r="F8" s="857">
        <f>SUM(F9:F12)</f>
        <v>0</v>
      </c>
      <c r="G8" s="858">
        <f t="shared" ref="G8:I29" si="1">F8/F$7*100</f>
        <v>0</v>
      </c>
      <c r="H8" s="403">
        <f>SUM(H9:H12)</f>
        <v>0</v>
      </c>
      <c r="I8" s="406">
        <f>SUM(I9:I12)</f>
        <v>0</v>
      </c>
      <c r="P8" s="115">
        <v>1</v>
      </c>
      <c r="Q8" s="610">
        <v>1</v>
      </c>
      <c r="R8" s="115">
        <v>15</v>
      </c>
    </row>
    <row r="9" spans="1:18" ht="12.95" customHeight="1" thickTop="1">
      <c r="A9" s="407">
        <v>16</v>
      </c>
      <c r="B9" s="408">
        <f>SUM(F9,D9,H9)</f>
        <v>0</v>
      </c>
      <c r="C9" s="409">
        <f t="shared" ref="C9:C29" si="2">B9/B$7*100</f>
        <v>0</v>
      </c>
      <c r="D9" s="859">
        <v>0</v>
      </c>
      <c r="E9" s="860">
        <f t="shared" ref="E9:E29" si="3">D9/D$7*100</f>
        <v>0</v>
      </c>
      <c r="F9" s="861">
        <v>0</v>
      </c>
      <c r="G9" s="862">
        <f t="shared" si="1"/>
        <v>0</v>
      </c>
      <c r="H9" s="859">
        <v>0</v>
      </c>
      <c r="I9" s="410">
        <v>0</v>
      </c>
      <c r="P9" s="115">
        <v>1</v>
      </c>
      <c r="Q9" s="610">
        <v>1</v>
      </c>
      <c r="R9" s="115">
        <v>18</v>
      </c>
    </row>
    <row r="10" spans="1:18" ht="12.95" customHeight="1">
      <c r="A10" s="407">
        <v>17</v>
      </c>
      <c r="B10" s="408">
        <f t="shared" ref="B10:B29" si="4">SUM(F10,D10,H10)</f>
        <v>0</v>
      </c>
      <c r="C10" s="409">
        <f t="shared" si="2"/>
        <v>0</v>
      </c>
      <c r="D10" s="859">
        <v>0</v>
      </c>
      <c r="E10" s="860">
        <f t="shared" si="3"/>
        <v>0</v>
      </c>
      <c r="F10" s="861">
        <v>0</v>
      </c>
      <c r="G10" s="862">
        <f t="shared" si="1"/>
        <v>0</v>
      </c>
      <c r="H10" s="859">
        <v>0</v>
      </c>
      <c r="I10" s="410">
        <v>0</v>
      </c>
      <c r="P10" s="115"/>
      <c r="Q10" s="610"/>
      <c r="R10" s="115">
        <v>8</v>
      </c>
    </row>
    <row r="11" spans="1:18" ht="12.95" customHeight="1">
      <c r="A11" s="407">
        <v>18</v>
      </c>
      <c r="B11" s="408">
        <f t="shared" si="4"/>
        <v>0</v>
      </c>
      <c r="C11" s="409">
        <f t="shared" si="2"/>
        <v>0</v>
      </c>
      <c r="D11" s="859">
        <v>0</v>
      </c>
      <c r="E11" s="863">
        <f t="shared" si="3"/>
        <v>0</v>
      </c>
      <c r="F11" s="861">
        <v>0</v>
      </c>
      <c r="G11" s="862">
        <f t="shared" si="1"/>
        <v>0</v>
      </c>
      <c r="H11" s="859">
        <v>0</v>
      </c>
      <c r="I11" s="410">
        <v>0</v>
      </c>
      <c r="P11" s="115"/>
      <c r="Q11" s="610"/>
      <c r="R11" s="115">
        <v>25</v>
      </c>
    </row>
    <row r="12" spans="1:18" ht="12.95" customHeight="1" thickBot="1">
      <c r="A12" s="864">
        <v>19</v>
      </c>
      <c r="B12" s="408">
        <f t="shared" si="4"/>
        <v>0</v>
      </c>
      <c r="C12" s="409">
        <f t="shared" si="2"/>
        <v>0</v>
      </c>
      <c r="D12" s="859">
        <v>0</v>
      </c>
      <c r="E12" s="863">
        <f t="shared" si="3"/>
        <v>0</v>
      </c>
      <c r="F12" s="861">
        <v>0</v>
      </c>
      <c r="G12" s="862">
        <f t="shared" si="1"/>
        <v>0</v>
      </c>
      <c r="H12" s="859">
        <v>0</v>
      </c>
      <c r="I12" s="410">
        <v>0</v>
      </c>
      <c r="P12" s="115"/>
      <c r="Q12" s="610"/>
      <c r="R12" s="115">
        <v>11</v>
      </c>
    </row>
    <row r="13" spans="1:18" ht="12.95" customHeight="1" thickTop="1" thickBot="1">
      <c r="A13" s="865" t="s">
        <v>9</v>
      </c>
      <c r="B13" s="411">
        <f>SUM(B14:B18)</f>
        <v>46</v>
      </c>
      <c r="C13" s="412">
        <f t="shared" si="2"/>
        <v>11.302211302211303</v>
      </c>
      <c r="D13" s="866">
        <f>SUM(D14:D18)</f>
        <v>46</v>
      </c>
      <c r="E13" s="867">
        <f t="shared" si="3"/>
        <v>11.386138613861387</v>
      </c>
      <c r="F13" s="868">
        <f>SUM(F14:F18)</f>
        <v>0</v>
      </c>
      <c r="G13" s="869">
        <f t="shared" si="1"/>
        <v>0</v>
      </c>
      <c r="H13" s="870">
        <f>SUM(H14:H18)</f>
        <v>0</v>
      </c>
      <c r="I13" s="162">
        <f>SUM(I14:I18)</f>
        <v>0</v>
      </c>
      <c r="L13" t="s">
        <v>183</v>
      </c>
      <c r="M13" t="s">
        <v>184</v>
      </c>
      <c r="N13" t="s">
        <v>185</v>
      </c>
      <c r="P13" s="115"/>
      <c r="Q13" s="610"/>
      <c r="R13" s="115">
        <v>7</v>
      </c>
    </row>
    <row r="14" spans="1:18" ht="12.95" customHeight="1" thickTop="1">
      <c r="A14" s="897">
        <v>20</v>
      </c>
      <c r="B14" s="1022">
        <f t="shared" si="4"/>
        <v>2</v>
      </c>
      <c r="C14" s="413">
        <f t="shared" si="2"/>
        <v>0.49140049140049141</v>
      </c>
      <c r="D14" s="503">
        <v>2</v>
      </c>
      <c r="E14" s="871">
        <f t="shared" si="3"/>
        <v>0.49504950495049505</v>
      </c>
      <c r="F14" s="896">
        <f>M14</f>
        <v>0</v>
      </c>
      <c r="G14" s="872">
        <f t="shared" si="1"/>
        <v>0</v>
      </c>
      <c r="H14" s="898">
        <f>N14</f>
        <v>0</v>
      </c>
      <c r="I14" s="605">
        <v>0</v>
      </c>
      <c r="K14" s="116">
        <v>1</v>
      </c>
      <c r="L14" s="115">
        <v>83</v>
      </c>
      <c r="M14" s="115"/>
      <c r="N14" s="115"/>
      <c r="O14" s="115">
        <v>83</v>
      </c>
      <c r="P14" s="115"/>
      <c r="Q14" s="610"/>
      <c r="R14" s="115">
        <v>11</v>
      </c>
    </row>
    <row r="15" spans="1:18" ht="12.95" customHeight="1">
      <c r="A15" s="407">
        <v>21</v>
      </c>
      <c r="B15" s="1023">
        <f t="shared" si="4"/>
        <v>8</v>
      </c>
      <c r="C15" s="409">
        <f t="shared" si="2"/>
        <v>1.9656019656019657</v>
      </c>
      <c r="D15" s="504">
        <v>8</v>
      </c>
      <c r="E15" s="874">
        <f t="shared" si="3"/>
        <v>1.9801980198019802</v>
      </c>
      <c r="F15" s="899">
        <f t="shared" ref="F15:F29" si="5">M15</f>
        <v>0</v>
      </c>
      <c r="G15" s="862">
        <f t="shared" si="1"/>
        <v>0</v>
      </c>
      <c r="H15" s="859">
        <v>0</v>
      </c>
      <c r="I15" s="410">
        <v>0</v>
      </c>
      <c r="K15" s="116">
        <v>2</v>
      </c>
      <c r="L15" s="115">
        <v>89</v>
      </c>
      <c r="M15" s="115"/>
      <c r="N15" s="115">
        <v>1</v>
      </c>
      <c r="O15" s="115">
        <v>90</v>
      </c>
      <c r="P15" s="115"/>
      <c r="Q15" s="610"/>
      <c r="R15" s="115">
        <v>4</v>
      </c>
    </row>
    <row r="16" spans="1:18" ht="12.95" customHeight="1">
      <c r="A16" s="407">
        <v>22</v>
      </c>
      <c r="B16" s="1023">
        <f t="shared" si="4"/>
        <v>7</v>
      </c>
      <c r="C16" s="409">
        <f t="shared" si="2"/>
        <v>1.7199017199017199</v>
      </c>
      <c r="D16" s="504">
        <v>7</v>
      </c>
      <c r="E16" s="874">
        <f t="shared" si="3"/>
        <v>1.7326732673267329</v>
      </c>
      <c r="F16" s="899">
        <f t="shared" si="5"/>
        <v>0</v>
      </c>
      <c r="G16" s="862">
        <f t="shared" si="1"/>
        <v>0</v>
      </c>
      <c r="H16" s="859">
        <f t="shared" ref="H16:H27" si="6">N16</f>
        <v>0</v>
      </c>
      <c r="I16" s="410">
        <v>0</v>
      </c>
      <c r="K16" s="116">
        <v>3</v>
      </c>
      <c r="L16" s="115">
        <v>68</v>
      </c>
      <c r="M16" s="115"/>
      <c r="N16" s="115"/>
      <c r="O16" s="115">
        <v>68</v>
      </c>
      <c r="P16" s="115"/>
      <c r="Q16" s="610"/>
      <c r="R16" s="115">
        <v>6</v>
      </c>
    </row>
    <row r="17" spans="1:18" ht="12.95" customHeight="1">
      <c r="A17" s="407">
        <v>23</v>
      </c>
      <c r="B17" s="1023">
        <f t="shared" si="4"/>
        <v>6</v>
      </c>
      <c r="C17" s="409">
        <f t="shared" si="2"/>
        <v>1.4742014742014742</v>
      </c>
      <c r="D17" s="504">
        <v>6</v>
      </c>
      <c r="E17" s="874">
        <f t="shared" si="3"/>
        <v>1.4851485148514851</v>
      </c>
      <c r="F17" s="899">
        <v>0</v>
      </c>
      <c r="G17" s="862">
        <f t="shared" si="1"/>
        <v>0</v>
      </c>
      <c r="H17" s="859">
        <v>0</v>
      </c>
      <c r="I17" s="410">
        <v>0</v>
      </c>
      <c r="K17" s="116">
        <v>4</v>
      </c>
      <c r="L17" s="115">
        <v>37</v>
      </c>
      <c r="M17" s="115">
        <v>2</v>
      </c>
      <c r="N17" s="115"/>
      <c r="O17" s="115">
        <v>39</v>
      </c>
      <c r="P17" s="115"/>
      <c r="Q17" s="610"/>
      <c r="R17" s="115">
        <v>1</v>
      </c>
    </row>
    <row r="18" spans="1:18" ht="12.95" customHeight="1">
      <c r="A18" s="407">
        <v>24</v>
      </c>
      <c r="B18" s="1023">
        <f t="shared" si="4"/>
        <v>23</v>
      </c>
      <c r="C18" s="409">
        <f t="shared" si="2"/>
        <v>5.6511056511056514</v>
      </c>
      <c r="D18" s="504">
        <v>23</v>
      </c>
      <c r="E18" s="874">
        <f t="shared" si="3"/>
        <v>5.6930693069306937</v>
      </c>
      <c r="F18" s="899">
        <f t="shared" si="5"/>
        <v>0</v>
      </c>
      <c r="G18" s="862">
        <f t="shared" si="1"/>
        <v>0</v>
      </c>
      <c r="H18" s="859">
        <f t="shared" si="6"/>
        <v>0</v>
      </c>
      <c r="I18" s="410">
        <v>0</v>
      </c>
      <c r="K18" s="116">
        <v>5</v>
      </c>
      <c r="L18" s="115">
        <v>41</v>
      </c>
      <c r="M18" s="115"/>
      <c r="N18" s="115"/>
      <c r="O18" s="115">
        <v>41</v>
      </c>
      <c r="P18" s="115"/>
      <c r="Q18" s="610"/>
      <c r="R18" s="115">
        <v>3</v>
      </c>
    </row>
    <row r="19" spans="1:18" ht="12.95" customHeight="1">
      <c r="A19" s="407" t="s">
        <v>10</v>
      </c>
      <c r="B19" s="1023">
        <f t="shared" si="4"/>
        <v>83</v>
      </c>
      <c r="C19" s="409">
        <f t="shared" si="2"/>
        <v>20.393120393120391</v>
      </c>
      <c r="D19" s="504">
        <v>83</v>
      </c>
      <c r="E19" s="874">
        <f t="shared" si="3"/>
        <v>20.544554455445542</v>
      </c>
      <c r="F19" s="899">
        <f t="shared" si="5"/>
        <v>0</v>
      </c>
      <c r="G19" s="862">
        <f t="shared" si="1"/>
        <v>0</v>
      </c>
      <c r="H19" s="859">
        <v>0</v>
      </c>
      <c r="I19" s="410">
        <v>0</v>
      </c>
      <c r="K19" s="116">
        <v>6</v>
      </c>
      <c r="L19" s="115">
        <v>20</v>
      </c>
      <c r="M19" s="115"/>
      <c r="N19" s="115"/>
      <c r="O19" s="115">
        <v>20</v>
      </c>
      <c r="P19" s="115"/>
      <c r="Q19" s="610"/>
      <c r="R19" s="115">
        <v>1</v>
      </c>
    </row>
    <row r="20" spans="1:18" ht="12.95" customHeight="1">
      <c r="A20" s="407" t="s">
        <v>11</v>
      </c>
      <c r="B20" s="1023">
        <f t="shared" si="4"/>
        <v>90</v>
      </c>
      <c r="C20" s="409">
        <f t="shared" si="2"/>
        <v>22.113022113022112</v>
      </c>
      <c r="D20" s="504">
        <v>89</v>
      </c>
      <c r="E20" s="874">
        <f t="shared" si="3"/>
        <v>22.029702970297031</v>
      </c>
      <c r="F20" s="899">
        <f t="shared" si="5"/>
        <v>0</v>
      </c>
      <c r="G20" s="862">
        <f t="shared" si="1"/>
        <v>0</v>
      </c>
      <c r="H20" s="859">
        <v>1</v>
      </c>
      <c r="I20" s="1094">
        <f t="shared" si="1"/>
        <v>100</v>
      </c>
      <c r="J20" s="6" t="s">
        <v>186</v>
      </c>
      <c r="K20" s="116">
        <v>7</v>
      </c>
      <c r="L20" s="115">
        <v>9</v>
      </c>
      <c r="M20" s="115"/>
      <c r="N20" s="115"/>
      <c r="O20" s="115">
        <v>9</v>
      </c>
      <c r="P20" s="115"/>
      <c r="Q20" s="610"/>
      <c r="R20" s="115">
        <v>2</v>
      </c>
    </row>
    <row r="21" spans="1:18" ht="12.95" customHeight="1">
      <c r="A21" s="407" t="s">
        <v>12</v>
      </c>
      <c r="B21" s="1023">
        <f t="shared" si="4"/>
        <v>68</v>
      </c>
      <c r="C21" s="409">
        <f t="shared" si="2"/>
        <v>16.707616707616708</v>
      </c>
      <c r="D21" s="504">
        <v>68</v>
      </c>
      <c r="E21" s="874">
        <f t="shared" si="3"/>
        <v>16.831683168316832</v>
      </c>
      <c r="F21" s="899">
        <f t="shared" si="5"/>
        <v>0</v>
      </c>
      <c r="G21" s="862">
        <f t="shared" si="1"/>
        <v>0</v>
      </c>
      <c r="H21" s="859">
        <f t="shared" si="6"/>
        <v>0</v>
      </c>
      <c r="I21" s="410">
        <v>0</v>
      </c>
      <c r="K21" s="116">
        <v>8</v>
      </c>
      <c r="L21" s="115">
        <v>7</v>
      </c>
      <c r="M21" s="115"/>
      <c r="N21" s="115"/>
      <c r="O21" s="115">
        <v>7</v>
      </c>
      <c r="P21" s="115"/>
      <c r="Q21" s="610"/>
      <c r="R21" s="115">
        <v>2</v>
      </c>
    </row>
    <row r="22" spans="1:18" ht="12.95" customHeight="1">
      <c r="A22" s="407" t="s">
        <v>13</v>
      </c>
      <c r="B22" s="1023">
        <f t="shared" si="4"/>
        <v>39</v>
      </c>
      <c r="C22" s="409">
        <f t="shared" si="2"/>
        <v>9.5823095823095823</v>
      </c>
      <c r="D22" s="504">
        <v>37</v>
      </c>
      <c r="E22" s="874">
        <f t="shared" si="3"/>
        <v>9.1584158415841586</v>
      </c>
      <c r="F22" s="899">
        <v>2</v>
      </c>
      <c r="G22" s="862">
        <f t="shared" si="1"/>
        <v>100</v>
      </c>
      <c r="H22" s="859">
        <v>0</v>
      </c>
      <c r="I22" s="410">
        <v>0</v>
      </c>
      <c r="K22" s="116">
        <v>9</v>
      </c>
      <c r="L22" s="115">
        <v>4</v>
      </c>
      <c r="M22" s="115"/>
      <c r="N22" s="115"/>
      <c r="O22" s="115">
        <v>4</v>
      </c>
      <c r="P22" s="115"/>
      <c r="Q22" s="610"/>
      <c r="R22" s="115">
        <v>1</v>
      </c>
    </row>
    <row r="23" spans="1:18" ht="12.95" customHeight="1">
      <c r="A23" s="407" t="s">
        <v>14</v>
      </c>
      <c r="B23" s="1023">
        <f t="shared" si="4"/>
        <v>41</v>
      </c>
      <c r="C23" s="409">
        <f t="shared" si="2"/>
        <v>10.073710073710075</v>
      </c>
      <c r="D23" s="504">
        <v>41</v>
      </c>
      <c r="E23" s="874">
        <f t="shared" si="3"/>
        <v>10.14851485148515</v>
      </c>
      <c r="F23" s="899">
        <f t="shared" si="5"/>
        <v>0</v>
      </c>
      <c r="G23" s="862">
        <f t="shared" si="1"/>
        <v>0</v>
      </c>
      <c r="H23" s="859">
        <f t="shared" si="6"/>
        <v>0</v>
      </c>
      <c r="I23" s="410">
        <v>0</v>
      </c>
      <c r="K23" s="116">
        <v>20</v>
      </c>
      <c r="L23" s="115">
        <v>2</v>
      </c>
      <c r="M23" s="115"/>
      <c r="N23" s="115"/>
      <c r="O23" s="115">
        <v>2</v>
      </c>
      <c r="P23" s="115"/>
      <c r="Q23" s="610"/>
      <c r="R23" s="115">
        <v>2</v>
      </c>
    </row>
    <row r="24" spans="1:18" ht="12.95" customHeight="1">
      <c r="A24" s="407" t="s">
        <v>15</v>
      </c>
      <c r="B24" s="1023">
        <f t="shared" si="4"/>
        <v>20</v>
      </c>
      <c r="C24" s="409">
        <f t="shared" si="2"/>
        <v>4.9140049140049138</v>
      </c>
      <c r="D24" s="504">
        <v>20</v>
      </c>
      <c r="E24" s="874">
        <f t="shared" si="3"/>
        <v>4.9504950495049505</v>
      </c>
      <c r="F24" s="899">
        <f t="shared" si="5"/>
        <v>0</v>
      </c>
      <c r="G24" s="862">
        <f t="shared" si="1"/>
        <v>0</v>
      </c>
      <c r="H24" s="859">
        <f t="shared" si="6"/>
        <v>0</v>
      </c>
      <c r="I24" s="410">
        <v>0</v>
      </c>
      <c r="K24" s="116">
        <v>21</v>
      </c>
      <c r="L24" s="115">
        <v>8</v>
      </c>
      <c r="M24" s="115"/>
      <c r="N24" s="115"/>
      <c r="O24" s="115">
        <v>8</v>
      </c>
      <c r="P24" s="115"/>
      <c r="Q24" s="610"/>
      <c r="R24" s="115">
        <v>2</v>
      </c>
    </row>
    <row r="25" spans="1:18" ht="12.95" customHeight="1">
      <c r="A25" s="407" t="s">
        <v>16</v>
      </c>
      <c r="B25" s="1023">
        <f t="shared" si="4"/>
        <v>9</v>
      </c>
      <c r="C25" s="409">
        <f t="shared" si="2"/>
        <v>2.2113022113022112</v>
      </c>
      <c r="D25" s="504">
        <v>9</v>
      </c>
      <c r="E25" s="874">
        <f t="shared" si="3"/>
        <v>2.2277227722772275</v>
      </c>
      <c r="F25" s="899">
        <f t="shared" si="5"/>
        <v>0</v>
      </c>
      <c r="G25" s="862">
        <f t="shared" si="1"/>
        <v>0</v>
      </c>
      <c r="H25" s="859">
        <f t="shared" si="6"/>
        <v>0</v>
      </c>
      <c r="I25" s="410">
        <v>0</v>
      </c>
      <c r="K25" s="116">
        <v>22</v>
      </c>
      <c r="L25" s="115">
        <v>7</v>
      </c>
      <c r="M25" s="115"/>
      <c r="N25" s="115"/>
      <c r="O25" s="115">
        <v>7</v>
      </c>
      <c r="P25" s="115"/>
      <c r="Q25" s="610"/>
      <c r="R25" s="115">
        <v>2</v>
      </c>
    </row>
    <row r="26" spans="1:18" ht="12.95" customHeight="1">
      <c r="A26" s="407" t="s">
        <v>17</v>
      </c>
      <c r="B26" s="1023">
        <f t="shared" si="4"/>
        <v>7</v>
      </c>
      <c r="C26" s="409">
        <f t="shared" si="2"/>
        <v>1.7199017199017199</v>
      </c>
      <c r="D26" s="504">
        <v>7</v>
      </c>
      <c r="E26" s="874">
        <f t="shared" si="3"/>
        <v>1.7326732673267329</v>
      </c>
      <c r="F26" s="899">
        <f t="shared" si="5"/>
        <v>0</v>
      </c>
      <c r="G26" s="862">
        <f t="shared" si="1"/>
        <v>0</v>
      </c>
      <c r="H26" s="859">
        <f t="shared" si="6"/>
        <v>0</v>
      </c>
      <c r="I26" s="410">
        <v>0</v>
      </c>
      <c r="K26" s="116">
        <v>23</v>
      </c>
      <c r="L26" s="115">
        <v>6</v>
      </c>
      <c r="M26" s="115"/>
      <c r="N26" s="115"/>
      <c r="O26" s="115">
        <v>6</v>
      </c>
      <c r="P26" s="115"/>
      <c r="Q26" s="610"/>
      <c r="R26" s="115">
        <v>1</v>
      </c>
    </row>
    <row r="27" spans="1:18" ht="12.95" customHeight="1">
      <c r="A27" s="407" t="s">
        <v>18</v>
      </c>
      <c r="B27" s="1023">
        <f t="shared" si="4"/>
        <v>4</v>
      </c>
      <c r="C27" s="409">
        <f t="shared" si="2"/>
        <v>0.98280098280098283</v>
      </c>
      <c r="D27" s="504">
        <v>4</v>
      </c>
      <c r="E27" s="874">
        <f t="shared" si="3"/>
        <v>0.99009900990099009</v>
      </c>
      <c r="F27" s="899">
        <f t="shared" si="5"/>
        <v>0</v>
      </c>
      <c r="G27" s="862">
        <f t="shared" si="1"/>
        <v>0</v>
      </c>
      <c r="H27" s="859">
        <f t="shared" si="6"/>
        <v>0</v>
      </c>
      <c r="I27" s="410">
        <v>0</v>
      </c>
      <c r="K27" s="116">
        <v>24</v>
      </c>
      <c r="L27" s="115">
        <v>23</v>
      </c>
      <c r="M27" s="115"/>
      <c r="N27" s="115"/>
      <c r="O27" s="115">
        <v>23</v>
      </c>
      <c r="P27" s="115"/>
      <c r="Q27" s="610"/>
      <c r="R27" s="115">
        <v>1</v>
      </c>
    </row>
    <row r="28" spans="1:18" ht="12.95" customHeight="1">
      <c r="A28" s="875" t="s">
        <v>19</v>
      </c>
      <c r="B28" s="408">
        <f t="shared" si="4"/>
        <v>0</v>
      </c>
      <c r="C28" s="409">
        <f t="shared" si="2"/>
        <v>0</v>
      </c>
      <c r="D28" s="873">
        <v>0</v>
      </c>
      <c r="E28" s="874">
        <f t="shared" si="3"/>
        <v>0</v>
      </c>
      <c r="F28" s="899">
        <v>0</v>
      </c>
      <c r="G28" s="862">
        <f t="shared" si="1"/>
        <v>0</v>
      </c>
      <c r="H28" s="859">
        <v>0</v>
      </c>
      <c r="I28" s="410">
        <v>0</v>
      </c>
      <c r="L28">
        <f>SUM(L14:L27)</f>
        <v>404</v>
      </c>
      <c r="M28">
        <f t="shared" ref="M28:O28" si="7">SUM(M14:M27)</f>
        <v>2</v>
      </c>
      <c r="N28">
        <f t="shared" si="7"/>
        <v>1</v>
      </c>
      <c r="O28">
        <f t="shared" si="7"/>
        <v>407</v>
      </c>
      <c r="P28" s="115"/>
      <c r="Q28" s="610"/>
      <c r="R28" s="115">
        <v>1</v>
      </c>
    </row>
    <row r="29" spans="1:18" ht="12.95" customHeight="1" thickBot="1">
      <c r="A29" s="876" t="s">
        <v>20</v>
      </c>
      <c r="B29" s="877">
        <f t="shared" si="4"/>
        <v>0</v>
      </c>
      <c r="C29" s="878">
        <f t="shared" si="2"/>
        <v>0</v>
      </c>
      <c r="D29" s="900">
        <v>0</v>
      </c>
      <c r="E29" s="882">
        <f t="shared" si="3"/>
        <v>0</v>
      </c>
      <c r="F29" s="901">
        <f t="shared" si="5"/>
        <v>0</v>
      </c>
      <c r="G29" s="879">
        <f t="shared" si="1"/>
        <v>0</v>
      </c>
      <c r="H29" s="880">
        <v>0</v>
      </c>
      <c r="I29" s="881">
        <v>0</v>
      </c>
      <c r="K29" s="116"/>
      <c r="L29" s="115"/>
      <c r="M29" s="115"/>
      <c r="N29" s="115"/>
      <c r="O29" s="115"/>
    </row>
    <row r="30" spans="1:18" ht="17.25" customHeight="1">
      <c r="A30" s="127" t="s">
        <v>187</v>
      </c>
      <c r="B30" s="414"/>
      <c r="C30" s="415"/>
      <c r="D30" s="416"/>
      <c r="E30" s="415"/>
      <c r="F30" s="414"/>
      <c r="G30" s="417"/>
      <c r="H30" s="418"/>
      <c r="I30" s="419"/>
    </row>
    <row r="31" spans="1:18" ht="15.75" customHeight="1">
      <c r="B31" s="420"/>
      <c r="C31" s="420"/>
      <c r="D31" s="420"/>
      <c r="E31" s="420"/>
      <c r="F31" s="420"/>
      <c r="G31" s="420"/>
      <c r="H31" s="125"/>
      <c r="I31" s="125"/>
    </row>
    <row r="32" spans="1:18" ht="15.75" customHeight="1">
      <c r="H32" s="414"/>
      <c r="I32" s="417"/>
    </row>
    <row r="33" spans="8:9" ht="15.75" customHeight="1">
      <c r="H33" s="420"/>
      <c r="I33" s="420"/>
    </row>
    <row r="39" spans="8:9" ht="16.5" customHeight="1"/>
    <row r="40" spans="8:9" ht="16.5" customHeight="1"/>
  </sheetData>
  <phoneticPr fontId="4" type="noConversion"/>
  <printOptions horizontalCentered="1"/>
  <pageMargins left="0.28000000000000003" right="0.53" top="0.53" bottom="0.55000000000000004" header="0.3" footer="0.3"/>
  <pageSetup orientation="portrait" r:id="rId1"/>
  <headerFooter alignWithMargins="0">
    <oddHeader>&amp;C&amp;"MS Sans Serif,Bold"DEPARTAMENTO DE CORRECCION Y REHABILITACION&amp;RTabla 3</oddHeader>
    <oddFooter>&amp;L&amp;"-,Regular"&amp;8FUENTE: NEGOCIADO DE INSTITUCIONES CORRECCIONALES&amp;R&amp;"-,Regular"&amp;8OFICINA DE DESARROLLO PROGRAMATICO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9"/>
  <sheetViews>
    <sheetView workbookViewId="0">
      <selection activeCell="Q18" sqref="Q18"/>
    </sheetView>
  </sheetViews>
  <sheetFormatPr defaultColWidth="10.5703125" defaultRowHeight="12.75"/>
  <cols>
    <col min="1" max="1" width="13" style="148" customWidth="1"/>
    <col min="2" max="2" width="5.5703125" style="148" customWidth="1"/>
    <col min="3" max="3" width="6.7109375" style="148" customWidth="1"/>
    <col min="4" max="4" width="5" style="148" customWidth="1"/>
    <col min="5" max="5" width="6.7109375" style="148" customWidth="1"/>
    <col min="6" max="6" width="5" style="148" customWidth="1"/>
    <col min="7" max="7" width="6.7109375" style="148" customWidth="1"/>
    <col min="8" max="8" width="5" style="148" customWidth="1"/>
    <col min="9" max="9" width="6.7109375" style="148" customWidth="1"/>
    <col min="10" max="10" width="5" style="148" customWidth="1"/>
    <col min="11" max="11" width="6.7109375" style="148" customWidth="1"/>
    <col min="12" max="12" width="5" style="148" customWidth="1"/>
    <col min="13" max="13" width="6.7109375" style="148" customWidth="1"/>
    <col min="14" max="14" width="5" style="148" customWidth="1"/>
    <col min="15" max="15" width="6.7109375" style="148" customWidth="1"/>
    <col min="18" max="23" width="6.28515625" customWidth="1"/>
  </cols>
  <sheetData>
    <row r="1" spans="1:25" ht="14.25" customHeight="1">
      <c r="A1" s="149" t="s">
        <v>0</v>
      </c>
      <c r="B1" s="511"/>
      <c r="C1" s="511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25" ht="14.25" customHeight="1">
      <c r="A2" s="150" t="s">
        <v>188</v>
      </c>
      <c r="B2" s="511"/>
      <c r="C2" s="511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T2" s="8">
        <f>SUM(T3:T8)</f>
        <v>407</v>
      </c>
    </row>
    <row r="3" spans="1:25" ht="12.75" customHeight="1">
      <c r="A3" s="150" t="s">
        <v>2</v>
      </c>
      <c r="B3" s="511"/>
      <c r="C3" s="511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Q3" s="101" t="s">
        <v>189</v>
      </c>
      <c r="R3" s="58"/>
      <c r="S3" s="101" t="s">
        <v>189</v>
      </c>
      <c r="T3" s="8">
        <f>D7</f>
        <v>14</v>
      </c>
    </row>
    <row r="4" spans="1:25" ht="14.1" customHeight="1" thickBot="1">
      <c r="A4" s="204"/>
      <c r="B4" s="421"/>
      <c r="C4" s="421"/>
      <c r="D4" s="422"/>
      <c r="E4" s="423"/>
      <c r="F4" s="423"/>
      <c r="G4" s="423"/>
      <c r="H4" s="423"/>
      <c r="I4" s="422"/>
      <c r="J4" s="422"/>
      <c r="K4" s="248"/>
      <c r="Q4" s="100" t="s">
        <v>190</v>
      </c>
      <c r="R4" s="9"/>
      <c r="S4" s="100" t="s">
        <v>190</v>
      </c>
      <c r="T4" s="8">
        <f>F7</f>
        <v>237</v>
      </c>
    </row>
    <row r="5" spans="1:25" ht="50.25" customHeight="1" thickTop="1" thickBot="1">
      <c r="A5" s="424"/>
      <c r="B5" s="957" t="s">
        <v>191</v>
      </c>
      <c r="C5" s="958"/>
      <c r="D5" s="959" t="s">
        <v>192</v>
      </c>
      <c r="E5" s="960"/>
      <c r="F5" s="961" t="s">
        <v>193</v>
      </c>
      <c r="G5" s="962"/>
      <c r="H5" s="961" t="s">
        <v>194</v>
      </c>
      <c r="I5" s="963"/>
      <c r="J5" s="961" t="s">
        <v>195</v>
      </c>
      <c r="K5" s="963"/>
      <c r="L5" s="964" t="s">
        <v>196</v>
      </c>
      <c r="M5" s="962"/>
      <c r="N5" s="959" t="s">
        <v>197</v>
      </c>
      <c r="O5" s="342"/>
      <c r="Q5" s="100" t="s">
        <v>198</v>
      </c>
      <c r="R5" s="24"/>
      <c r="S5" s="100" t="s">
        <v>198</v>
      </c>
      <c r="T5" s="62">
        <f>ABS(H7)</f>
        <v>72</v>
      </c>
    </row>
    <row r="6" spans="1:25" ht="25.5" customHeight="1" thickTop="1" thickBot="1">
      <c r="A6" s="426" t="s">
        <v>199</v>
      </c>
      <c r="B6" s="427" t="s">
        <v>3</v>
      </c>
      <c r="C6" s="428" t="s">
        <v>5</v>
      </c>
      <c r="D6" s="429" t="s">
        <v>3</v>
      </c>
      <c r="E6" s="430" t="s">
        <v>5</v>
      </c>
      <c r="F6" s="431" t="s">
        <v>3</v>
      </c>
      <c r="G6" s="430" t="s">
        <v>5</v>
      </c>
      <c r="H6" s="431" t="s">
        <v>3</v>
      </c>
      <c r="I6" s="430" t="s">
        <v>5</v>
      </c>
      <c r="J6" s="431" t="s">
        <v>3</v>
      </c>
      <c r="K6" s="430" t="s">
        <v>5</v>
      </c>
      <c r="L6" s="431" t="s">
        <v>3</v>
      </c>
      <c r="M6" s="430" t="s">
        <v>5</v>
      </c>
      <c r="N6" s="431" t="s">
        <v>3</v>
      </c>
      <c r="O6" s="432" t="s">
        <v>5</v>
      </c>
      <c r="Q6" s="100" t="s">
        <v>200</v>
      </c>
      <c r="R6" s="24"/>
      <c r="S6" s="100" t="s">
        <v>200</v>
      </c>
      <c r="T6" s="62">
        <f>ABS(J7)</f>
        <v>63</v>
      </c>
      <c r="V6" s="97" t="s">
        <v>201</v>
      </c>
      <c r="W6" s="98" t="s">
        <v>202</v>
      </c>
      <c r="X6" s="96" t="s">
        <v>203</v>
      </c>
      <c r="Y6" s="97" t="s">
        <v>204</v>
      </c>
    </row>
    <row r="7" spans="1:25" ht="24" customHeight="1" thickTop="1" thickBot="1">
      <c r="A7" s="433" t="s">
        <v>191</v>
      </c>
      <c r="B7" s="434">
        <f>SUM(B8:B26)</f>
        <v>407</v>
      </c>
      <c r="C7" s="435">
        <f>SUM(C8:C26)</f>
        <v>100</v>
      </c>
      <c r="D7" s="434">
        <f>SUM(D8:D26)</f>
        <v>14</v>
      </c>
      <c r="E7" s="436">
        <f t="shared" ref="E7:I7" si="0">SUM(E8:E25)</f>
        <v>100</v>
      </c>
      <c r="F7" s="437">
        <f>SUM(F8:F26)</f>
        <v>237</v>
      </c>
      <c r="G7" s="436">
        <f>SUM(G8:G26)</f>
        <v>100.00000000000001</v>
      </c>
      <c r="H7" s="437">
        <f>SUM(H8:H26)</f>
        <v>72</v>
      </c>
      <c r="I7" s="436">
        <f t="shared" si="0"/>
        <v>100</v>
      </c>
      <c r="J7" s="437">
        <f>SUM(J8:J26)</f>
        <v>63</v>
      </c>
      <c r="K7" s="436">
        <f>SUM(K8:K26)</f>
        <v>99.999999999999986</v>
      </c>
      <c r="L7" s="437">
        <f>SUM(L8:L26)</f>
        <v>3</v>
      </c>
      <c r="M7" s="436">
        <f>SUM(M8:M27)</f>
        <v>99.999999999999986</v>
      </c>
      <c r="N7" s="437">
        <f>SUM(N8:N26)</f>
        <v>18</v>
      </c>
      <c r="O7" s="438">
        <f>SUM(O8:O27)</f>
        <v>100.00000000000001</v>
      </c>
      <c r="Q7" s="100" t="s">
        <v>205</v>
      </c>
      <c r="R7" s="24"/>
      <c r="S7" s="100" t="s">
        <v>205</v>
      </c>
      <c r="T7" s="62">
        <f>L7</f>
        <v>3</v>
      </c>
    </row>
    <row r="8" spans="1:25" ht="12.75" customHeight="1" thickTop="1" thickBot="1">
      <c r="A8" s="965">
        <v>0</v>
      </c>
      <c r="B8" s="440">
        <f>SUM(J8,H8,F8,D8,L8,N8)</f>
        <v>0</v>
      </c>
      <c r="C8" s="441">
        <f>(B8/B$7)*100</f>
        <v>0</v>
      </c>
      <c r="D8" s="1025">
        <f>S11</f>
        <v>0</v>
      </c>
      <c r="E8" s="1026">
        <f t="shared" ref="E8:E26" si="1">(D8/D$7)*100</f>
        <v>0</v>
      </c>
      <c r="F8" s="1027"/>
      <c r="G8" s="1026">
        <f t="shared" ref="G8:G26" si="2">(F8/F$7)*100</f>
        <v>0</v>
      </c>
      <c r="H8" s="1027">
        <f>U11</f>
        <v>0</v>
      </c>
      <c r="I8" s="1026">
        <f t="shared" ref="I8:I26" si="3">(H8/H$7)*100</f>
        <v>0</v>
      </c>
      <c r="J8" s="1027">
        <f>V11</f>
        <v>0</v>
      </c>
      <c r="K8" s="1026">
        <f t="shared" ref="K8:M26" si="4">(J8/J$7)*100</f>
        <v>0</v>
      </c>
      <c r="L8" s="1028">
        <f>W11</f>
        <v>0</v>
      </c>
      <c r="M8" s="1026">
        <v>0</v>
      </c>
      <c r="N8" s="1028">
        <v>0</v>
      </c>
      <c r="O8" s="1029">
        <v>0</v>
      </c>
      <c r="Q8" s="925" t="s">
        <v>206</v>
      </c>
      <c r="R8" s="24"/>
      <c r="S8" s="925" t="s">
        <v>206</v>
      </c>
      <c r="T8" s="62">
        <f>N7</f>
        <v>18</v>
      </c>
    </row>
    <row r="9" spans="1:25">
      <c r="A9" s="439" t="s">
        <v>207</v>
      </c>
      <c r="B9" s="442">
        <f t="shared" ref="B9:B25" si="5">SUM(J9,H9,F9,D9,L9,N9)</f>
        <v>3</v>
      </c>
      <c r="C9" s="443">
        <f t="shared" ref="C9:C26" si="6">(B9/B$7)*100</f>
        <v>0.73710073710073709</v>
      </c>
      <c r="D9" s="1030"/>
      <c r="E9" s="1031">
        <f t="shared" si="1"/>
        <v>0</v>
      </c>
      <c r="F9" s="1030">
        <v>2</v>
      </c>
      <c r="G9" s="1031">
        <f t="shared" si="2"/>
        <v>0.8438818565400843</v>
      </c>
      <c r="H9" s="1030"/>
      <c r="I9" s="1031">
        <f t="shared" si="3"/>
        <v>0</v>
      </c>
      <c r="J9" s="1030"/>
      <c r="K9" s="1031">
        <f t="shared" si="4"/>
        <v>0</v>
      </c>
      <c r="L9" s="1030"/>
      <c r="M9" s="1031">
        <v>0</v>
      </c>
      <c r="N9" s="1030">
        <v>1</v>
      </c>
      <c r="O9" s="1032">
        <f t="shared" ref="O9:O22" si="7">(N9/N$7)*100</f>
        <v>5.5555555555555554</v>
      </c>
    </row>
    <row r="10" spans="1:25" ht="15" customHeight="1">
      <c r="A10" s="439" t="s">
        <v>208</v>
      </c>
      <c r="B10" s="442">
        <f t="shared" si="5"/>
        <v>2</v>
      </c>
      <c r="C10" s="443">
        <f t="shared" si="6"/>
        <v>0.49140049140049141</v>
      </c>
      <c r="D10" s="1030"/>
      <c r="E10" s="1031">
        <f t="shared" si="1"/>
        <v>0</v>
      </c>
      <c r="F10" s="1030">
        <v>2</v>
      </c>
      <c r="G10" s="1031">
        <f t="shared" si="2"/>
        <v>0.8438818565400843</v>
      </c>
      <c r="H10" s="1030"/>
      <c r="I10" s="1031">
        <f t="shared" si="3"/>
        <v>0</v>
      </c>
      <c r="J10" s="1030"/>
      <c r="K10" s="1031">
        <f t="shared" si="4"/>
        <v>0</v>
      </c>
      <c r="L10" s="1030"/>
      <c r="M10" s="1031">
        <v>0</v>
      </c>
      <c r="N10" s="1030"/>
      <c r="O10" s="1032">
        <f t="shared" si="7"/>
        <v>0</v>
      </c>
      <c r="P10" s="8">
        <f>SUM(P11:P15)</f>
        <v>404</v>
      </c>
      <c r="Q10" s="8">
        <f>SUM(Q11:Q15)</f>
        <v>100.00000000000001</v>
      </c>
      <c r="S10" s="6" t="s">
        <v>209</v>
      </c>
      <c r="T10" s="6" t="s">
        <v>210</v>
      </c>
      <c r="U10" s="6" t="s">
        <v>211</v>
      </c>
      <c r="V10" s="6" t="s">
        <v>212</v>
      </c>
      <c r="W10" s="6" t="s">
        <v>213</v>
      </c>
      <c r="X10" s="6" t="s">
        <v>214</v>
      </c>
      <c r="Y10" s="6" t="s">
        <v>182</v>
      </c>
    </row>
    <row r="11" spans="1:25">
      <c r="A11" s="439" t="s">
        <v>215</v>
      </c>
      <c r="B11" s="442">
        <f t="shared" si="5"/>
        <v>18</v>
      </c>
      <c r="C11" s="443">
        <f t="shared" si="6"/>
        <v>4.4226044226044223</v>
      </c>
      <c r="D11" s="1030"/>
      <c r="E11" s="1031">
        <f t="shared" si="1"/>
        <v>0</v>
      </c>
      <c r="F11" s="1030">
        <v>9</v>
      </c>
      <c r="G11" s="1031">
        <f t="shared" si="2"/>
        <v>3.79746835443038</v>
      </c>
      <c r="H11" s="1030">
        <v>3</v>
      </c>
      <c r="I11" s="1031">
        <f t="shared" si="3"/>
        <v>4.1666666666666661</v>
      </c>
      <c r="J11" s="1030">
        <v>2</v>
      </c>
      <c r="K11" s="1031">
        <f t="shared" si="4"/>
        <v>3.1746031746031744</v>
      </c>
      <c r="L11" s="1030"/>
      <c r="M11" s="1031">
        <v>0</v>
      </c>
      <c r="N11" s="1030">
        <v>4</v>
      </c>
      <c r="O11" s="1032">
        <f t="shared" si="7"/>
        <v>22.222222222222221</v>
      </c>
      <c r="P11" s="8">
        <f>SUM(B9:B14)</f>
        <v>55</v>
      </c>
      <c r="Q11" s="1039">
        <f>P11/P$10*100</f>
        <v>13.613861386138614</v>
      </c>
      <c r="R11" s="116">
        <v>1</v>
      </c>
      <c r="S11" s="115"/>
      <c r="T11" s="115">
        <v>2</v>
      </c>
      <c r="U11" s="115"/>
      <c r="V11" s="115"/>
      <c r="W11" s="115"/>
      <c r="X11" s="115">
        <v>1</v>
      </c>
      <c r="Y11" s="115">
        <v>3</v>
      </c>
    </row>
    <row r="12" spans="1:25">
      <c r="A12" s="439" t="s">
        <v>216</v>
      </c>
      <c r="B12" s="442">
        <f t="shared" si="5"/>
        <v>4</v>
      </c>
      <c r="C12" s="443">
        <f t="shared" si="6"/>
        <v>0.98280098280098283</v>
      </c>
      <c r="D12" s="1030"/>
      <c r="E12" s="1031">
        <f t="shared" si="1"/>
        <v>0</v>
      </c>
      <c r="F12" s="1030">
        <v>2</v>
      </c>
      <c r="G12" s="1031">
        <f t="shared" si="2"/>
        <v>0.8438818565400843</v>
      </c>
      <c r="H12" s="1030">
        <v>1</v>
      </c>
      <c r="I12" s="1031">
        <f t="shared" si="3"/>
        <v>1.3888888888888888</v>
      </c>
      <c r="J12" s="1030">
        <v>1</v>
      </c>
      <c r="K12" s="1031">
        <f t="shared" si="4"/>
        <v>1.5873015873015872</v>
      </c>
      <c r="L12" s="1030"/>
      <c r="M12" s="1031">
        <v>0</v>
      </c>
      <c r="N12" s="1030"/>
      <c r="O12" s="1032">
        <f t="shared" si="7"/>
        <v>0</v>
      </c>
      <c r="P12" s="8">
        <f>SUM(B15:B17)</f>
        <v>110</v>
      </c>
      <c r="Q12" s="1039">
        <f t="shared" ref="Q12:Q15" si="8">P12/P$10*100</f>
        <v>27.227722772277229</v>
      </c>
      <c r="R12" s="116">
        <v>2</v>
      </c>
      <c r="S12" s="115"/>
      <c r="T12" s="115">
        <v>2</v>
      </c>
      <c r="U12" s="115"/>
      <c r="V12" s="115"/>
      <c r="W12" s="115"/>
      <c r="X12" s="115"/>
      <c r="Y12" s="115">
        <v>2</v>
      </c>
    </row>
    <row r="13" spans="1:25">
      <c r="A13" s="439" t="s">
        <v>217</v>
      </c>
      <c r="B13" s="442">
        <f t="shared" si="5"/>
        <v>8</v>
      </c>
      <c r="C13" s="443">
        <f t="shared" si="6"/>
        <v>1.9656019656019657</v>
      </c>
      <c r="D13" s="1030">
        <v>1</v>
      </c>
      <c r="E13" s="1031">
        <f t="shared" si="1"/>
        <v>7.1428571428571423</v>
      </c>
      <c r="F13" s="1030">
        <v>5</v>
      </c>
      <c r="G13" s="1031">
        <f t="shared" si="2"/>
        <v>2.109704641350211</v>
      </c>
      <c r="H13" s="1030">
        <v>1</v>
      </c>
      <c r="I13" s="1031">
        <f t="shared" si="3"/>
        <v>1.3888888888888888</v>
      </c>
      <c r="J13" s="1030">
        <v>1</v>
      </c>
      <c r="K13" s="1031">
        <f t="shared" si="4"/>
        <v>1.5873015873015872</v>
      </c>
      <c r="L13" s="1030"/>
      <c r="M13" s="1031">
        <v>0</v>
      </c>
      <c r="N13" s="1030"/>
      <c r="O13" s="1032">
        <f t="shared" si="7"/>
        <v>0</v>
      </c>
      <c r="P13" s="8">
        <f>SUM(B18:B20)</f>
        <v>231</v>
      </c>
      <c r="Q13" s="1039">
        <f t="shared" si="8"/>
        <v>57.178217821782177</v>
      </c>
      <c r="R13" s="116">
        <v>3</v>
      </c>
      <c r="S13" s="115"/>
      <c r="T13" s="115">
        <v>9</v>
      </c>
      <c r="U13" s="115">
        <v>3</v>
      </c>
      <c r="V13" s="115">
        <v>2</v>
      </c>
      <c r="W13" s="115"/>
      <c r="X13" s="115">
        <v>4</v>
      </c>
      <c r="Y13" s="115">
        <v>18</v>
      </c>
    </row>
    <row r="14" spans="1:25">
      <c r="A14" s="439" t="s">
        <v>218</v>
      </c>
      <c r="B14" s="442">
        <f t="shared" si="5"/>
        <v>20</v>
      </c>
      <c r="C14" s="443">
        <f t="shared" si="6"/>
        <v>4.9140049140049138</v>
      </c>
      <c r="D14" s="1030">
        <v>1</v>
      </c>
      <c r="E14" s="1031">
        <f t="shared" si="1"/>
        <v>7.1428571428571423</v>
      </c>
      <c r="F14" s="1030">
        <v>14</v>
      </c>
      <c r="G14" s="1031">
        <f t="shared" si="2"/>
        <v>5.9071729957805905</v>
      </c>
      <c r="H14" s="1030">
        <v>3</v>
      </c>
      <c r="I14" s="1031">
        <f t="shared" si="3"/>
        <v>4.1666666666666661</v>
      </c>
      <c r="J14" s="1030">
        <v>1</v>
      </c>
      <c r="K14" s="1031">
        <f t="shared" si="4"/>
        <v>1.5873015873015872</v>
      </c>
      <c r="L14" s="1030"/>
      <c r="M14" s="1031">
        <v>0</v>
      </c>
      <c r="N14" s="1030">
        <v>1</v>
      </c>
      <c r="O14" s="1032">
        <f t="shared" si="7"/>
        <v>5.5555555555555554</v>
      </c>
      <c r="P14" s="8">
        <f>SUM(B21:B24)</f>
        <v>6</v>
      </c>
      <c r="Q14" s="1039">
        <f t="shared" si="8"/>
        <v>1.4851485148514851</v>
      </c>
      <c r="R14" s="116">
        <v>4</v>
      </c>
      <c r="S14" s="115"/>
      <c r="T14" s="115">
        <v>2</v>
      </c>
      <c r="U14" s="115">
        <v>1</v>
      </c>
      <c r="V14" s="115">
        <v>1</v>
      </c>
      <c r="W14" s="115"/>
      <c r="X14" s="115"/>
      <c r="Y14" s="115">
        <v>4</v>
      </c>
    </row>
    <row r="15" spans="1:25">
      <c r="A15" s="439" t="s">
        <v>219</v>
      </c>
      <c r="B15" s="442">
        <f t="shared" si="5"/>
        <v>20</v>
      </c>
      <c r="C15" s="443">
        <f t="shared" si="6"/>
        <v>4.9140049140049138</v>
      </c>
      <c r="D15" s="1030"/>
      <c r="E15" s="1031">
        <f t="shared" si="1"/>
        <v>0</v>
      </c>
      <c r="F15" s="1030">
        <v>14</v>
      </c>
      <c r="G15" s="1031">
        <f t="shared" si="2"/>
        <v>5.9071729957805905</v>
      </c>
      <c r="H15" s="1030">
        <v>1</v>
      </c>
      <c r="I15" s="1031">
        <f t="shared" si="3"/>
        <v>1.3888888888888888</v>
      </c>
      <c r="J15" s="1030">
        <v>3</v>
      </c>
      <c r="K15" s="1031">
        <f t="shared" si="4"/>
        <v>4.7619047619047619</v>
      </c>
      <c r="L15" s="1030">
        <v>1</v>
      </c>
      <c r="M15" s="1031">
        <f t="shared" si="4"/>
        <v>33.333333333333329</v>
      </c>
      <c r="N15" s="1030">
        <v>1</v>
      </c>
      <c r="O15" s="1032">
        <f t="shared" si="7"/>
        <v>5.5555555555555554</v>
      </c>
      <c r="P15" s="8">
        <f>B25</f>
        <v>2</v>
      </c>
      <c r="Q15" s="1039">
        <f t="shared" si="8"/>
        <v>0.49504950495049505</v>
      </c>
      <c r="R15" s="116">
        <v>5</v>
      </c>
      <c r="S15" s="115">
        <v>1</v>
      </c>
      <c r="T15" s="115">
        <v>5</v>
      </c>
      <c r="U15" s="115">
        <v>1</v>
      </c>
      <c r="V15" s="115">
        <v>1</v>
      </c>
      <c r="W15" s="115"/>
      <c r="X15" s="115"/>
      <c r="Y15" s="115">
        <v>8</v>
      </c>
    </row>
    <row r="16" spans="1:25">
      <c r="A16" s="439" t="s">
        <v>220</v>
      </c>
      <c r="B16" s="442">
        <f t="shared" si="5"/>
        <v>29</v>
      </c>
      <c r="C16" s="443">
        <f t="shared" si="6"/>
        <v>7.1253071253071258</v>
      </c>
      <c r="D16" s="1030">
        <v>2</v>
      </c>
      <c r="E16" s="1031">
        <f t="shared" si="1"/>
        <v>14.285714285714285</v>
      </c>
      <c r="F16" s="1030">
        <v>14</v>
      </c>
      <c r="G16" s="1031">
        <f t="shared" si="2"/>
        <v>5.9071729957805905</v>
      </c>
      <c r="H16" s="1030">
        <v>7</v>
      </c>
      <c r="I16" s="1031">
        <f t="shared" si="3"/>
        <v>9.7222222222222232</v>
      </c>
      <c r="J16" s="1030">
        <v>6</v>
      </c>
      <c r="K16" s="1031">
        <f t="shared" si="4"/>
        <v>9.5238095238095237</v>
      </c>
      <c r="L16" s="1030"/>
      <c r="M16" s="1031">
        <f t="shared" si="4"/>
        <v>0</v>
      </c>
      <c r="N16" s="1030"/>
      <c r="O16" s="1032">
        <f t="shared" si="7"/>
        <v>0</v>
      </c>
      <c r="R16" s="116">
        <v>6</v>
      </c>
      <c r="S16" s="115">
        <v>1</v>
      </c>
      <c r="T16" s="115">
        <v>14</v>
      </c>
      <c r="U16" s="115">
        <v>3</v>
      </c>
      <c r="V16" s="115">
        <v>1</v>
      </c>
      <c r="W16" s="115"/>
      <c r="X16" s="115">
        <v>1</v>
      </c>
      <c r="Y16" s="115">
        <v>20</v>
      </c>
    </row>
    <row r="17" spans="1:25">
      <c r="A17" s="439" t="s">
        <v>221</v>
      </c>
      <c r="B17" s="442">
        <f t="shared" si="5"/>
        <v>61</v>
      </c>
      <c r="C17" s="443">
        <f t="shared" si="6"/>
        <v>14.987714987714988</v>
      </c>
      <c r="D17" s="1030">
        <v>9</v>
      </c>
      <c r="E17" s="1031">
        <f t="shared" si="1"/>
        <v>64.285714285714292</v>
      </c>
      <c r="F17" s="1030">
        <v>28</v>
      </c>
      <c r="G17" s="1031">
        <f t="shared" si="2"/>
        <v>11.814345991561181</v>
      </c>
      <c r="H17" s="1030">
        <v>13</v>
      </c>
      <c r="I17" s="1031">
        <f t="shared" si="3"/>
        <v>18.055555555555554</v>
      </c>
      <c r="J17" s="1030">
        <v>10</v>
      </c>
      <c r="K17" s="1031">
        <f t="shared" si="4"/>
        <v>15.873015873015872</v>
      </c>
      <c r="L17" s="1030">
        <v>1</v>
      </c>
      <c r="M17" s="1031">
        <f t="shared" si="4"/>
        <v>33.333333333333329</v>
      </c>
      <c r="N17" s="1030"/>
      <c r="O17" s="1032">
        <f t="shared" si="7"/>
        <v>0</v>
      </c>
      <c r="R17" s="116">
        <v>7</v>
      </c>
      <c r="S17" s="115"/>
      <c r="T17" s="115">
        <v>14</v>
      </c>
      <c r="U17" s="115">
        <v>1</v>
      </c>
      <c r="V17" s="115">
        <v>3</v>
      </c>
      <c r="W17" s="115">
        <v>1</v>
      </c>
      <c r="X17" s="115">
        <v>1</v>
      </c>
      <c r="Y17" s="115">
        <v>20</v>
      </c>
    </row>
    <row r="18" spans="1:25">
      <c r="A18" s="439" t="s">
        <v>222</v>
      </c>
      <c r="B18" s="442">
        <f t="shared" si="5"/>
        <v>25</v>
      </c>
      <c r="C18" s="443">
        <f t="shared" si="6"/>
        <v>6.1425061425061429</v>
      </c>
      <c r="D18" s="1030"/>
      <c r="E18" s="1031">
        <f t="shared" si="1"/>
        <v>0</v>
      </c>
      <c r="F18" s="1030">
        <v>11</v>
      </c>
      <c r="G18" s="1031">
        <f t="shared" si="2"/>
        <v>4.6413502109704643</v>
      </c>
      <c r="H18" s="1030">
        <v>8</v>
      </c>
      <c r="I18" s="1031">
        <f t="shared" si="3"/>
        <v>11.111111111111111</v>
      </c>
      <c r="J18" s="1030">
        <v>3</v>
      </c>
      <c r="K18" s="1031">
        <f t="shared" si="4"/>
        <v>4.7619047619047619</v>
      </c>
      <c r="L18" s="1030"/>
      <c r="M18" s="1031">
        <f t="shared" si="4"/>
        <v>0</v>
      </c>
      <c r="N18" s="1030">
        <v>3</v>
      </c>
      <c r="O18" s="1032">
        <f t="shared" si="7"/>
        <v>16.666666666666664</v>
      </c>
      <c r="R18" s="116">
        <v>8</v>
      </c>
      <c r="S18" s="115">
        <v>2</v>
      </c>
      <c r="T18" s="115">
        <v>14</v>
      </c>
      <c r="U18" s="115">
        <v>7</v>
      </c>
      <c r="V18" s="115">
        <v>6</v>
      </c>
      <c r="W18" s="115"/>
      <c r="X18" s="115"/>
      <c r="Y18" s="115">
        <v>29</v>
      </c>
    </row>
    <row r="19" spans="1:25">
      <c r="A19" s="439" t="s">
        <v>223</v>
      </c>
      <c r="B19" s="442">
        <f t="shared" si="5"/>
        <v>31</v>
      </c>
      <c r="C19" s="443">
        <f t="shared" si="6"/>
        <v>7.6167076167076173</v>
      </c>
      <c r="D19" s="1030">
        <v>1</v>
      </c>
      <c r="E19" s="1031">
        <f t="shared" si="1"/>
        <v>7.1428571428571423</v>
      </c>
      <c r="F19" s="1030">
        <v>19</v>
      </c>
      <c r="G19" s="1031">
        <f t="shared" si="2"/>
        <v>8.0168776371308024</v>
      </c>
      <c r="H19" s="1030">
        <v>4</v>
      </c>
      <c r="I19" s="1031">
        <f t="shared" si="3"/>
        <v>5.5555555555555554</v>
      </c>
      <c r="J19" s="1030">
        <v>5</v>
      </c>
      <c r="K19" s="1031">
        <f t="shared" si="4"/>
        <v>7.9365079365079358</v>
      </c>
      <c r="L19" s="1030"/>
      <c r="M19" s="1031">
        <f t="shared" si="4"/>
        <v>0</v>
      </c>
      <c r="N19" s="1030">
        <v>2</v>
      </c>
      <c r="O19" s="1032">
        <f t="shared" si="7"/>
        <v>11.111111111111111</v>
      </c>
      <c r="R19" s="116">
        <v>9</v>
      </c>
      <c r="S19" s="115">
        <v>9</v>
      </c>
      <c r="T19" s="115">
        <v>28</v>
      </c>
      <c r="U19" s="115">
        <v>13</v>
      </c>
      <c r="V19" s="115">
        <v>10</v>
      </c>
      <c r="W19" s="115">
        <v>1</v>
      </c>
      <c r="X19" s="115"/>
      <c r="Y19" s="115">
        <v>61</v>
      </c>
    </row>
    <row r="20" spans="1:25">
      <c r="A20" s="439" t="s">
        <v>224</v>
      </c>
      <c r="B20" s="442">
        <f t="shared" si="5"/>
        <v>175</v>
      </c>
      <c r="C20" s="443">
        <f t="shared" si="6"/>
        <v>42.997542997543</v>
      </c>
      <c r="D20" s="1030"/>
      <c r="E20" s="1031">
        <f t="shared" si="1"/>
        <v>0</v>
      </c>
      <c r="F20" s="1030">
        <v>110</v>
      </c>
      <c r="G20" s="1031">
        <f t="shared" si="2"/>
        <v>46.413502109704638</v>
      </c>
      <c r="H20" s="1030">
        <v>30</v>
      </c>
      <c r="I20" s="1031">
        <f t="shared" si="3"/>
        <v>41.666666666666671</v>
      </c>
      <c r="J20" s="1030">
        <v>29</v>
      </c>
      <c r="K20" s="1031">
        <f t="shared" si="4"/>
        <v>46.031746031746032</v>
      </c>
      <c r="L20" s="1030">
        <v>1</v>
      </c>
      <c r="M20" s="1031">
        <f t="shared" si="4"/>
        <v>33.333333333333329</v>
      </c>
      <c r="N20" s="1030">
        <v>5</v>
      </c>
      <c r="O20" s="1032">
        <f t="shared" si="7"/>
        <v>27.777777777777779</v>
      </c>
      <c r="R20" s="116">
        <v>10</v>
      </c>
      <c r="S20" s="115"/>
      <c r="T20" s="115">
        <v>11</v>
      </c>
      <c r="U20" s="115">
        <v>8</v>
      </c>
      <c r="V20" s="115">
        <v>3</v>
      </c>
      <c r="W20" s="115"/>
      <c r="X20" s="115">
        <v>3</v>
      </c>
      <c r="Y20" s="115">
        <v>25</v>
      </c>
    </row>
    <row r="21" spans="1:25">
      <c r="A21" s="439" t="s">
        <v>225</v>
      </c>
      <c r="B21" s="442">
        <f t="shared" si="5"/>
        <v>0</v>
      </c>
      <c r="C21" s="443">
        <f t="shared" si="6"/>
        <v>0</v>
      </c>
      <c r="D21" s="1033"/>
      <c r="E21" s="1031">
        <f t="shared" si="1"/>
        <v>0</v>
      </c>
      <c r="F21" s="1033"/>
      <c r="G21" s="1031">
        <f t="shared" si="2"/>
        <v>0</v>
      </c>
      <c r="H21" s="1033"/>
      <c r="I21" s="1031">
        <f t="shared" si="3"/>
        <v>0</v>
      </c>
      <c r="J21" s="1033"/>
      <c r="K21" s="1031">
        <f t="shared" si="4"/>
        <v>0</v>
      </c>
      <c r="L21" s="1033"/>
      <c r="M21" s="1031">
        <v>0</v>
      </c>
      <c r="N21" s="1033"/>
      <c r="O21" s="1032">
        <f t="shared" si="7"/>
        <v>0</v>
      </c>
      <c r="R21" s="116">
        <v>11</v>
      </c>
      <c r="S21" s="115">
        <v>1</v>
      </c>
      <c r="T21" s="115">
        <v>19</v>
      </c>
      <c r="U21" s="115">
        <v>4</v>
      </c>
      <c r="V21" s="115">
        <v>5</v>
      </c>
      <c r="W21" s="115"/>
      <c r="X21" s="115">
        <v>2</v>
      </c>
      <c r="Y21" s="115">
        <v>31</v>
      </c>
    </row>
    <row r="22" spans="1:25">
      <c r="A22" s="439" t="s">
        <v>226</v>
      </c>
      <c r="B22" s="442">
        <f t="shared" si="5"/>
        <v>5</v>
      </c>
      <c r="C22" s="443">
        <f t="shared" si="6"/>
        <v>1.2285012285012284</v>
      </c>
      <c r="D22" s="1030"/>
      <c r="E22" s="1031">
        <f t="shared" si="1"/>
        <v>0</v>
      </c>
      <c r="F22" s="1030">
        <v>3</v>
      </c>
      <c r="G22" s="1031">
        <f t="shared" si="2"/>
        <v>1.2658227848101267</v>
      </c>
      <c r="H22" s="1030"/>
      <c r="I22" s="1031">
        <f t="shared" si="3"/>
        <v>0</v>
      </c>
      <c r="J22" s="1030">
        <v>1</v>
      </c>
      <c r="K22" s="1031">
        <f t="shared" si="4"/>
        <v>1.5873015873015872</v>
      </c>
      <c r="L22" s="1030"/>
      <c r="M22" s="1031">
        <v>0</v>
      </c>
      <c r="N22" s="1030">
        <v>1</v>
      </c>
      <c r="O22" s="1032">
        <f t="shared" si="7"/>
        <v>5.5555555555555554</v>
      </c>
      <c r="R22" s="116">
        <v>12</v>
      </c>
      <c r="S22" s="115"/>
      <c r="T22" s="115">
        <v>110</v>
      </c>
      <c r="U22" s="115">
        <v>30</v>
      </c>
      <c r="V22" s="115">
        <v>29</v>
      </c>
      <c r="W22" s="115">
        <v>1</v>
      </c>
      <c r="X22" s="115">
        <v>5</v>
      </c>
      <c r="Y22" s="115">
        <v>175</v>
      </c>
    </row>
    <row r="23" spans="1:25">
      <c r="A23" s="439" t="s">
        <v>227</v>
      </c>
      <c r="B23" s="442">
        <f t="shared" si="5"/>
        <v>0</v>
      </c>
      <c r="C23" s="443">
        <f t="shared" si="6"/>
        <v>0</v>
      </c>
      <c r="D23" s="1033"/>
      <c r="E23" s="1031">
        <f t="shared" si="1"/>
        <v>0</v>
      </c>
      <c r="F23" s="1033"/>
      <c r="G23" s="1031">
        <f t="shared" si="2"/>
        <v>0</v>
      </c>
      <c r="H23" s="1033"/>
      <c r="I23" s="1031">
        <f t="shared" si="3"/>
        <v>0</v>
      </c>
      <c r="J23" s="1033"/>
      <c r="K23" s="1031">
        <f t="shared" si="4"/>
        <v>0</v>
      </c>
      <c r="L23" s="1033"/>
      <c r="M23" s="1031">
        <v>0</v>
      </c>
      <c r="N23" s="1033"/>
      <c r="O23" s="1032">
        <v>0</v>
      </c>
    </row>
    <row r="24" spans="1:25">
      <c r="A24" s="439" t="s">
        <v>228</v>
      </c>
      <c r="B24" s="442">
        <f t="shared" si="5"/>
        <v>1</v>
      </c>
      <c r="C24" s="443">
        <f t="shared" si="6"/>
        <v>0.24570024570024571</v>
      </c>
      <c r="D24" s="1030"/>
      <c r="E24" s="1031">
        <f t="shared" si="1"/>
        <v>0</v>
      </c>
      <c r="F24" s="1030">
        <v>1</v>
      </c>
      <c r="G24" s="1031">
        <f t="shared" si="2"/>
        <v>0.42194092827004215</v>
      </c>
      <c r="H24" s="1030"/>
      <c r="I24" s="1031">
        <f t="shared" si="3"/>
        <v>0</v>
      </c>
      <c r="J24" s="1030"/>
      <c r="K24" s="1031">
        <f t="shared" si="4"/>
        <v>0</v>
      </c>
      <c r="L24" s="1030"/>
      <c r="M24" s="1031">
        <v>0</v>
      </c>
      <c r="N24" s="1030"/>
      <c r="O24" s="1032">
        <v>0</v>
      </c>
      <c r="R24" s="116">
        <v>14</v>
      </c>
      <c r="S24" s="115"/>
      <c r="T24" s="115">
        <v>3</v>
      </c>
      <c r="U24" s="115"/>
      <c r="V24" s="115">
        <v>1</v>
      </c>
      <c r="W24" s="115"/>
      <c r="X24" s="115">
        <v>1</v>
      </c>
      <c r="Y24" s="115">
        <v>5</v>
      </c>
    </row>
    <row r="25" spans="1:25">
      <c r="A25" s="407" t="s">
        <v>229</v>
      </c>
      <c r="B25" s="442">
        <f t="shared" si="5"/>
        <v>2</v>
      </c>
      <c r="C25" s="443">
        <f t="shared" si="6"/>
        <v>0.49140049140049141</v>
      </c>
      <c r="D25" s="1030"/>
      <c r="E25" s="1034">
        <f t="shared" si="1"/>
        <v>0</v>
      </c>
      <c r="F25" s="1030"/>
      <c r="G25" s="1034">
        <f t="shared" si="2"/>
        <v>0</v>
      </c>
      <c r="H25" s="1030">
        <v>1</v>
      </c>
      <c r="I25" s="1034">
        <f t="shared" si="3"/>
        <v>1.3888888888888888</v>
      </c>
      <c r="J25" s="1030">
        <v>1</v>
      </c>
      <c r="K25" s="1034">
        <f t="shared" si="4"/>
        <v>1.5873015873015872</v>
      </c>
      <c r="L25" s="1030"/>
      <c r="M25" s="1031">
        <v>0</v>
      </c>
      <c r="N25" s="1030"/>
      <c r="O25" s="1032">
        <v>0</v>
      </c>
    </row>
    <row r="26" spans="1:25" ht="13.5" thickBot="1">
      <c r="A26" s="444" t="s">
        <v>159</v>
      </c>
      <c r="B26" s="445">
        <f t="shared" ref="B26" si="9">SUM(J26,H26,F26,D26,N26)</f>
        <v>3</v>
      </c>
      <c r="C26" s="446">
        <f t="shared" si="6"/>
        <v>0.73710073710073709</v>
      </c>
      <c r="D26" s="1035"/>
      <c r="E26" s="1036">
        <f t="shared" si="1"/>
        <v>0</v>
      </c>
      <c r="F26" s="1035">
        <v>3</v>
      </c>
      <c r="G26" s="1036">
        <f t="shared" si="2"/>
        <v>1.2658227848101267</v>
      </c>
      <c r="H26" s="1035"/>
      <c r="I26" s="1036">
        <f t="shared" si="3"/>
        <v>0</v>
      </c>
      <c r="J26" s="1035"/>
      <c r="K26" s="1036">
        <f t="shared" si="4"/>
        <v>0</v>
      </c>
      <c r="L26" s="1035"/>
      <c r="M26" s="1037">
        <v>0</v>
      </c>
      <c r="N26" s="1035"/>
      <c r="O26" s="1038">
        <v>0</v>
      </c>
      <c r="R26" s="116">
        <v>16</v>
      </c>
      <c r="S26" s="115"/>
      <c r="T26" s="115">
        <v>1</v>
      </c>
      <c r="U26" s="115"/>
      <c r="V26" s="115"/>
      <c r="W26" s="115"/>
      <c r="X26" s="115"/>
      <c r="Y26" s="115">
        <v>1</v>
      </c>
    </row>
    <row r="27" spans="1:25">
      <c r="A27" s="149" t="s">
        <v>230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R27" s="116">
        <v>21</v>
      </c>
      <c r="S27" s="115"/>
      <c r="T27" s="115"/>
      <c r="U27" s="115">
        <v>1</v>
      </c>
      <c r="V27" s="115">
        <v>1</v>
      </c>
      <c r="W27" s="115"/>
      <c r="X27" s="115"/>
      <c r="Y27" s="115">
        <v>2</v>
      </c>
    </row>
    <row r="28" spans="1:25">
      <c r="R28" s="116">
        <v>500</v>
      </c>
      <c r="S28" s="115"/>
      <c r="T28" s="115">
        <v>3</v>
      </c>
      <c r="U28" s="115"/>
      <c r="V28" s="115"/>
      <c r="W28" s="115"/>
      <c r="X28" s="115"/>
      <c r="Y28" s="115">
        <v>3</v>
      </c>
    </row>
    <row r="29" spans="1:25">
      <c r="R29" s="1024" t="s">
        <v>191</v>
      </c>
      <c r="S29" s="115">
        <f t="shared" ref="S29:Y29" si="10">SUM(S11:S28)</f>
        <v>14</v>
      </c>
      <c r="T29" s="115">
        <f t="shared" si="10"/>
        <v>237</v>
      </c>
      <c r="U29" s="115">
        <f t="shared" si="10"/>
        <v>72</v>
      </c>
      <c r="V29" s="115">
        <f t="shared" si="10"/>
        <v>63</v>
      </c>
      <c r="W29" s="115">
        <f t="shared" si="10"/>
        <v>3</v>
      </c>
      <c r="X29" s="115">
        <f t="shared" si="10"/>
        <v>18</v>
      </c>
      <c r="Y29" s="115">
        <f t="shared" si="10"/>
        <v>407</v>
      </c>
    </row>
    <row r="30" spans="1:25">
      <c r="R30" s="602"/>
      <c r="S30" s="115"/>
      <c r="T30" s="115"/>
      <c r="U30" s="115"/>
      <c r="V30" s="115"/>
      <c r="W30" s="115"/>
      <c r="X30" s="115"/>
      <c r="Y30" s="115"/>
    </row>
    <row r="31" spans="1:25">
      <c r="R31" s="602"/>
      <c r="S31" s="115"/>
      <c r="T31" s="115"/>
      <c r="U31" s="115"/>
      <c r="V31" s="115"/>
      <c r="W31" s="115"/>
      <c r="X31" s="115"/>
      <c r="Y31" s="115"/>
    </row>
    <row r="32" spans="1:25">
      <c r="R32" s="602"/>
      <c r="S32" s="115"/>
      <c r="T32" s="115"/>
      <c r="U32" s="115"/>
      <c r="V32" s="115"/>
      <c r="W32" s="115"/>
      <c r="X32" s="115"/>
      <c r="Y32" s="115"/>
    </row>
    <row r="33" spans="18:25">
      <c r="R33" s="602"/>
      <c r="S33" s="115"/>
      <c r="T33" s="115"/>
      <c r="U33" s="115"/>
      <c r="V33" s="115"/>
      <c r="W33" s="115"/>
      <c r="X33" s="115"/>
      <c r="Y33" s="115"/>
    </row>
    <row r="34" spans="18:25" ht="16.5" customHeight="1">
      <c r="R34" s="602"/>
      <c r="S34" s="115"/>
      <c r="T34" s="115"/>
      <c r="U34" s="115"/>
      <c r="V34" s="115"/>
      <c r="W34" s="115"/>
      <c r="X34" s="115"/>
      <c r="Y34" s="115"/>
    </row>
    <row r="35" spans="18:25" ht="16.5" customHeight="1">
      <c r="R35" s="602"/>
      <c r="S35" s="115"/>
      <c r="T35" s="115"/>
      <c r="U35" s="115"/>
      <c r="V35" s="115"/>
      <c r="W35" s="115"/>
      <c r="X35" s="115"/>
      <c r="Y35" s="115"/>
    </row>
    <row r="36" spans="18:25" ht="16.5" customHeight="1"/>
    <row r="37" spans="18:25" ht="16.5" customHeight="1"/>
    <row r="38" spans="18:25" ht="19.5" customHeight="1"/>
    <row r="39" spans="18:25" ht="19.5" customHeight="1"/>
  </sheetData>
  <phoneticPr fontId="4" type="noConversion"/>
  <printOptions horizontalCentered="1"/>
  <pageMargins left="0.55000000000000004" right="0.53" top="0.56000000000000005" bottom="0.42" header="0.3" footer="0.24"/>
  <pageSetup orientation="portrait" r:id="rId1"/>
  <headerFooter alignWithMargins="0">
    <oddHeader>&amp;C&amp;"MS Sans Serif,Bold"DEPARTAMENTO DE CORRECCION Y REHABILITACION&amp;RTabla 4</oddHeader>
    <oddFooter>&amp;L&amp;"-,Regular"&amp;8FUENTE: NEGOCIADO DE INSTITUCIONES CORRECCIONALES&amp;R&amp;"-,Regular"&amp;8OFICINA DE DESARROLLO PROGRAMATICO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1"/>
  <sheetViews>
    <sheetView tabSelected="1" workbookViewId="0">
      <selection activeCell="L26" sqref="L26"/>
    </sheetView>
  </sheetViews>
  <sheetFormatPr defaultColWidth="7.140625" defaultRowHeight="12.75"/>
  <cols>
    <col min="1" max="1" width="4" style="463" bestFit="1" customWidth="1"/>
    <col min="2" max="2" width="40.5703125" style="463" customWidth="1"/>
    <col min="3" max="4" width="7.28515625" style="463" customWidth="1"/>
    <col min="5" max="5" width="6.140625" style="463" customWidth="1"/>
    <col min="6" max="6" width="7.28515625" style="463" customWidth="1"/>
    <col min="7" max="7" width="6.140625" style="463" customWidth="1"/>
    <col min="8" max="8" width="7.28515625" style="463" customWidth="1"/>
    <col min="9" max="9" width="6.140625" style="463" customWidth="1"/>
    <col min="10" max="10" width="7.28515625" style="463" customWidth="1"/>
    <col min="12" max="12" width="21.42578125" customWidth="1"/>
    <col min="13" max="13" width="9.85546875" bestFit="1" customWidth="1"/>
    <col min="14" max="14" width="12.5703125" bestFit="1" customWidth="1"/>
    <col min="15" max="16" width="4" bestFit="1" customWidth="1"/>
  </cols>
  <sheetData>
    <row r="1" spans="1:21" ht="15" customHeight="1">
      <c r="A1" s="149" t="s">
        <v>0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21" ht="15" customHeight="1">
      <c r="A2" s="150" t="s">
        <v>231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21" ht="15" customHeight="1">
      <c r="A3" s="150" t="s">
        <v>2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21" ht="13.5" customHeight="1" thickBot="1">
      <c r="A4" s="447"/>
      <c r="B4" s="448"/>
      <c r="C4" s="449"/>
      <c r="D4" s="449"/>
      <c r="E4" s="202"/>
      <c r="F4" s="202"/>
      <c r="G4" s="202"/>
      <c r="H4" s="202"/>
      <c r="I4" s="450"/>
      <c r="J4" s="450"/>
      <c r="K4" s="11"/>
    </row>
    <row r="5" spans="1:21" ht="21" customHeight="1" thickBot="1">
      <c r="A5" s="451"/>
      <c r="B5" s="512" t="s">
        <v>231</v>
      </c>
      <c r="C5" s="513" t="s">
        <v>3</v>
      </c>
      <c r="D5" s="514"/>
      <c r="E5" s="515" t="s">
        <v>232</v>
      </c>
      <c r="F5" s="516"/>
      <c r="G5" s="517" t="s">
        <v>233</v>
      </c>
      <c r="H5" s="517"/>
      <c r="I5" s="517" t="s">
        <v>30</v>
      </c>
      <c r="J5" s="518"/>
    </row>
    <row r="6" spans="1:21" ht="15" customHeight="1" thickTop="1" thickBot="1">
      <c r="A6" s="452"/>
      <c r="B6" s="453" t="s">
        <v>3</v>
      </c>
      <c r="C6" s="129">
        <f t="shared" ref="C6:H6" si="0">SUM(C7:C21)</f>
        <v>407</v>
      </c>
      <c r="D6" s="519">
        <f t="shared" si="0"/>
        <v>100.00000000000001</v>
      </c>
      <c r="E6" s="130">
        <f t="shared" si="0"/>
        <v>183</v>
      </c>
      <c r="F6" s="520">
        <f t="shared" si="0"/>
        <v>100</v>
      </c>
      <c r="G6" s="131">
        <f>SUM(G7:G21)</f>
        <v>210</v>
      </c>
      <c r="H6" s="521">
        <f t="shared" si="0"/>
        <v>100</v>
      </c>
      <c r="I6" s="132">
        <f>SUM(I7:I21)</f>
        <v>14</v>
      </c>
      <c r="J6" s="522">
        <f t="shared" ref="J6" si="1">SUM(J7:J21)</f>
        <v>100</v>
      </c>
      <c r="K6" s="747"/>
    </row>
    <row r="7" spans="1:21" ht="17.25" customHeight="1" thickTop="1">
      <c r="A7" s="454" t="s">
        <v>234</v>
      </c>
      <c r="B7" s="455" t="s">
        <v>235</v>
      </c>
      <c r="C7" s="133">
        <f>SUM(G7,E7,I7)</f>
        <v>8</v>
      </c>
      <c r="D7" s="134">
        <f t="shared" ref="D7:D21" si="2">(C7/C$6)*100</f>
        <v>1.9656019656019657</v>
      </c>
      <c r="E7" s="503">
        <f>M7</f>
        <v>5</v>
      </c>
      <c r="F7" s="135">
        <f t="shared" ref="F7:F21" si="3">(E7/E$6)*100</f>
        <v>2.7322404371584699</v>
      </c>
      <c r="G7" s="503">
        <f>N7</f>
        <v>3</v>
      </c>
      <c r="H7" s="136">
        <f t="shared" ref="H7:H21" si="4">(G7/G$6)*100</f>
        <v>1.4285714285714286</v>
      </c>
      <c r="I7" s="503">
        <f>O7</f>
        <v>0</v>
      </c>
      <c r="J7" s="137">
        <f t="shared" ref="J7:J21" si="5">(I7/I$6)*100</f>
        <v>0</v>
      </c>
      <c r="L7" s="602" t="s">
        <v>236</v>
      </c>
      <c r="M7" s="115">
        <v>5</v>
      </c>
      <c r="N7" s="115">
        <v>3</v>
      </c>
      <c r="O7" s="115"/>
      <c r="P7" s="115">
        <v>8</v>
      </c>
      <c r="U7" s="115"/>
    </row>
    <row r="8" spans="1:21" ht="17.25" customHeight="1">
      <c r="A8" s="454" t="s">
        <v>237</v>
      </c>
      <c r="B8" s="456" t="s">
        <v>238</v>
      </c>
      <c r="C8" s="138">
        <f t="shared" ref="C8:C21" si="6">SUM(G8,E8,I8)</f>
        <v>8</v>
      </c>
      <c r="D8" s="139">
        <f t="shared" si="2"/>
        <v>1.9656019656019657</v>
      </c>
      <c r="E8" s="504">
        <f t="shared" ref="E8:E21" si="7">M8</f>
        <v>2</v>
      </c>
      <c r="F8" s="140">
        <f t="shared" si="3"/>
        <v>1.0928961748633881</v>
      </c>
      <c r="G8" s="504">
        <f t="shared" ref="G8:G21" si="8">N8</f>
        <v>5</v>
      </c>
      <c r="H8" s="141">
        <f t="shared" si="4"/>
        <v>2.3809523809523809</v>
      </c>
      <c r="I8" s="504">
        <f t="shared" ref="I8:I21" si="9">O8</f>
        <v>1</v>
      </c>
      <c r="J8" s="142">
        <f t="shared" si="5"/>
        <v>7.1428571428571423</v>
      </c>
      <c r="L8" s="602" t="s">
        <v>239</v>
      </c>
      <c r="M8" s="115">
        <v>2</v>
      </c>
      <c r="N8" s="115">
        <v>5</v>
      </c>
      <c r="O8" s="115">
        <v>1</v>
      </c>
      <c r="P8" s="115">
        <v>8</v>
      </c>
    </row>
    <row r="9" spans="1:21" ht="24" customHeight="1">
      <c r="A9" s="454" t="s">
        <v>240</v>
      </c>
      <c r="B9" s="457" t="s">
        <v>241</v>
      </c>
      <c r="C9" s="138">
        <f t="shared" si="6"/>
        <v>16</v>
      </c>
      <c r="D9" s="139">
        <f t="shared" si="2"/>
        <v>3.9312039312039313</v>
      </c>
      <c r="E9" s="504">
        <f t="shared" si="7"/>
        <v>15</v>
      </c>
      <c r="F9" s="140">
        <f t="shared" si="3"/>
        <v>8.1967213114754092</v>
      </c>
      <c r="G9" s="504">
        <f t="shared" si="8"/>
        <v>1</v>
      </c>
      <c r="H9" s="141">
        <f t="shared" si="4"/>
        <v>0.47619047619047622</v>
      </c>
      <c r="I9" s="504">
        <f t="shared" si="9"/>
        <v>0</v>
      </c>
      <c r="J9" s="142">
        <f t="shared" si="5"/>
        <v>0</v>
      </c>
      <c r="L9" s="602" t="s">
        <v>242</v>
      </c>
      <c r="M9" s="115">
        <v>15</v>
      </c>
      <c r="N9" s="115">
        <v>1</v>
      </c>
      <c r="O9" s="115"/>
      <c r="P9" s="115">
        <v>16</v>
      </c>
      <c r="U9" s="115"/>
    </row>
    <row r="10" spans="1:21" ht="17.25" customHeight="1">
      <c r="A10" s="454" t="s">
        <v>243</v>
      </c>
      <c r="B10" s="458" t="s">
        <v>244</v>
      </c>
      <c r="C10" s="138">
        <f t="shared" si="6"/>
        <v>5</v>
      </c>
      <c r="D10" s="139">
        <f t="shared" si="2"/>
        <v>1.2285012285012284</v>
      </c>
      <c r="E10" s="504">
        <f t="shared" si="7"/>
        <v>2</v>
      </c>
      <c r="F10" s="140">
        <f t="shared" si="3"/>
        <v>1.0928961748633881</v>
      </c>
      <c r="G10" s="504">
        <v>3</v>
      </c>
      <c r="H10" s="141">
        <f t="shared" si="4"/>
        <v>1.4285714285714286</v>
      </c>
      <c r="I10" s="504">
        <f t="shared" si="9"/>
        <v>0</v>
      </c>
      <c r="J10" s="142">
        <f t="shared" si="5"/>
        <v>0</v>
      </c>
      <c r="L10" s="602" t="s">
        <v>245</v>
      </c>
      <c r="M10" s="115">
        <v>2</v>
      </c>
      <c r="N10" s="115">
        <v>2</v>
      </c>
      <c r="O10" s="115"/>
      <c r="P10" s="115">
        <v>4</v>
      </c>
      <c r="U10" s="115"/>
    </row>
    <row r="11" spans="1:21" ht="17.25" customHeight="1">
      <c r="A11" s="454" t="s">
        <v>246</v>
      </c>
      <c r="B11" s="456" t="s">
        <v>247</v>
      </c>
      <c r="C11" s="138">
        <f t="shared" si="6"/>
        <v>53</v>
      </c>
      <c r="D11" s="139">
        <f t="shared" si="2"/>
        <v>13.022113022113022</v>
      </c>
      <c r="E11" s="504">
        <f t="shared" si="7"/>
        <v>36</v>
      </c>
      <c r="F11" s="140">
        <f t="shared" si="3"/>
        <v>19.672131147540984</v>
      </c>
      <c r="G11" s="504">
        <f t="shared" si="8"/>
        <v>17</v>
      </c>
      <c r="H11" s="141">
        <f t="shared" si="4"/>
        <v>8.0952380952380949</v>
      </c>
      <c r="I11" s="504">
        <f t="shared" si="9"/>
        <v>0</v>
      </c>
      <c r="J11" s="142">
        <f t="shared" si="5"/>
        <v>0</v>
      </c>
      <c r="L11" s="602" t="s">
        <v>248</v>
      </c>
      <c r="M11" s="115">
        <v>36</v>
      </c>
      <c r="N11" s="115">
        <v>17</v>
      </c>
      <c r="O11" s="115"/>
      <c r="P11" s="115">
        <v>53</v>
      </c>
      <c r="U11" s="115"/>
    </row>
    <row r="12" spans="1:21" ht="17.25" customHeight="1">
      <c r="A12" s="454" t="s">
        <v>249</v>
      </c>
      <c r="B12" s="456" t="s">
        <v>250</v>
      </c>
      <c r="C12" s="138">
        <f t="shared" si="6"/>
        <v>36</v>
      </c>
      <c r="D12" s="139">
        <f t="shared" si="2"/>
        <v>8.8452088452088447</v>
      </c>
      <c r="E12" s="504">
        <f t="shared" si="7"/>
        <v>24</v>
      </c>
      <c r="F12" s="140">
        <f t="shared" si="3"/>
        <v>13.114754098360656</v>
      </c>
      <c r="G12" s="504">
        <f t="shared" si="8"/>
        <v>12</v>
      </c>
      <c r="H12" s="141">
        <f t="shared" si="4"/>
        <v>5.7142857142857144</v>
      </c>
      <c r="I12" s="504">
        <f t="shared" si="9"/>
        <v>0</v>
      </c>
      <c r="J12" s="142">
        <f t="shared" si="5"/>
        <v>0</v>
      </c>
      <c r="L12" s="602" t="s">
        <v>251</v>
      </c>
      <c r="M12" s="115">
        <v>24</v>
      </c>
      <c r="N12" s="115">
        <v>12</v>
      </c>
      <c r="O12" s="115"/>
      <c r="P12" s="115">
        <v>36</v>
      </c>
    </row>
    <row r="13" spans="1:21" ht="17.25" customHeight="1">
      <c r="A13" s="454" t="s">
        <v>252</v>
      </c>
      <c r="B13" s="456" t="s">
        <v>253</v>
      </c>
      <c r="C13" s="138">
        <f t="shared" si="6"/>
        <v>0</v>
      </c>
      <c r="D13" s="139">
        <f t="shared" si="2"/>
        <v>0</v>
      </c>
      <c r="E13" s="504">
        <f t="shared" si="7"/>
        <v>0</v>
      </c>
      <c r="F13" s="140">
        <f t="shared" si="3"/>
        <v>0</v>
      </c>
      <c r="G13" s="504">
        <f t="shared" si="8"/>
        <v>0</v>
      </c>
      <c r="H13" s="141">
        <f t="shared" si="4"/>
        <v>0</v>
      </c>
      <c r="I13" s="504">
        <f t="shared" si="9"/>
        <v>0</v>
      </c>
      <c r="J13" s="142">
        <f t="shared" si="5"/>
        <v>0</v>
      </c>
      <c r="U13" s="115"/>
    </row>
    <row r="14" spans="1:21" ht="17.25" customHeight="1">
      <c r="A14" s="454" t="s">
        <v>254</v>
      </c>
      <c r="B14" s="456" t="s">
        <v>255</v>
      </c>
      <c r="C14" s="138">
        <f t="shared" si="6"/>
        <v>27</v>
      </c>
      <c r="D14" s="139">
        <f t="shared" si="2"/>
        <v>6.6339066339066335</v>
      </c>
      <c r="E14" s="504">
        <f t="shared" si="7"/>
        <v>14</v>
      </c>
      <c r="F14" s="140">
        <f t="shared" si="3"/>
        <v>7.6502732240437163</v>
      </c>
      <c r="G14" s="504">
        <f t="shared" si="8"/>
        <v>12</v>
      </c>
      <c r="H14" s="141">
        <f t="shared" si="4"/>
        <v>5.7142857142857144</v>
      </c>
      <c r="I14" s="504">
        <f t="shared" si="9"/>
        <v>1</v>
      </c>
      <c r="J14" s="142">
        <f t="shared" si="5"/>
        <v>7.1428571428571423</v>
      </c>
      <c r="L14" s="602" t="s">
        <v>256</v>
      </c>
      <c r="M14" s="115">
        <v>14</v>
      </c>
      <c r="N14" s="115">
        <v>12</v>
      </c>
      <c r="O14" s="115">
        <v>1</v>
      </c>
      <c r="P14" s="115">
        <v>27</v>
      </c>
      <c r="U14" s="115"/>
    </row>
    <row r="15" spans="1:21" ht="17.25" customHeight="1">
      <c r="A15" s="454" t="s">
        <v>257</v>
      </c>
      <c r="B15" s="456" t="s">
        <v>258</v>
      </c>
      <c r="C15" s="138">
        <f t="shared" si="6"/>
        <v>5</v>
      </c>
      <c r="D15" s="139">
        <f t="shared" si="2"/>
        <v>1.2285012285012284</v>
      </c>
      <c r="E15" s="504">
        <f t="shared" si="7"/>
        <v>2</v>
      </c>
      <c r="F15" s="140">
        <f t="shared" si="3"/>
        <v>1.0928961748633881</v>
      </c>
      <c r="G15" s="504">
        <f t="shared" si="8"/>
        <v>3</v>
      </c>
      <c r="H15" s="141">
        <f t="shared" si="4"/>
        <v>1.4285714285714286</v>
      </c>
      <c r="I15" s="504">
        <f t="shared" si="9"/>
        <v>0</v>
      </c>
      <c r="J15" s="142">
        <f t="shared" si="5"/>
        <v>0</v>
      </c>
      <c r="L15" s="602" t="s">
        <v>259</v>
      </c>
      <c r="M15" s="115">
        <v>2</v>
      </c>
      <c r="N15" s="115">
        <v>3</v>
      </c>
      <c r="O15" s="115"/>
      <c r="P15" s="115">
        <v>5</v>
      </c>
    </row>
    <row r="16" spans="1:21" ht="17.25" customHeight="1">
      <c r="A16" s="454" t="s">
        <v>260</v>
      </c>
      <c r="B16" s="456" t="s">
        <v>261</v>
      </c>
      <c r="C16" s="138">
        <f t="shared" si="6"/>
        <v>103</v>
      </c>
      <c r="D16" s="139">
        <f t="shared" si="2"/>
        <v>25.307125307125304</v>
      </c>
      <c r="E16" s="504">
        <f t="shared" si="7"/>
        <v>65</v>
      </c>
      <c r="F16" s="140">
        <f t="shared" si="3"/>
        <v>35.519125683060111</v>
      </c>
      <c r="G16" s="504">
        <f t="shared" si="8"/>
        <v>38</v>
      </c>
      <c r="H16" s="141">
        <f t="shared" si="4"/>
        <v>18.095238095238095</v>
      </c>
      <c r="I16" s="504">
        <f t="shared" si="9"/>
        <v>0</v>
      </c>
      <c r="J16" s="142">
        <f t="shared" si="5"/>
        <v>0</v>
      </c>
      <c r="L16" s="602" t="s">
        <v>262</v>
      </c>
      <c r="M16" s="115">
        <v>65</v>
      </c>
      <c r="N16" s="115">
        <v>38</v>
      </c>
      <c r="O16" s="115"/>
      <c r="P16" s="115">
        <v>103</v>
      </c>
      <c r="U16" s="115"/>
    </row>
    <row r="17" spans="1:21" ht="17.25" customHeight="1">
      <c r="A17" s="454" t="s">
        <v>263</v>
      </c>
      <c r="B17" s="456" t="s">
        <v>264</v>
      </c>
      <c r="C17" s="138">
        <f t="shared" si="6"/>
        <v>4</v>
      </c>
      <c r="D17" s="139">
        <f t="shared" si="2"/>
        <v>0.98280098280098283</v>
      </c>
      <c r="E17" s="504">
        <f t="shared" si="7"/>
        <v>0</v>
      </c>
      <c r="F17" s="140">
        <f t="shared" si="3"/>
        <v>0</v>
      </c>
      <c r="G17" s="504">
        <f t="shared" si="8"/>
        <v>4</v>
      </c>
      <c r="H17" s="141">
        <f t="shared" si="4"/>
        <v>1.9047619047619049</v>
      </c>
      <c r="I17" s="504">
        <f t="shared" si="9"/>
        <v>0</v>
      </c>
      <c r="J17" s="142">
        <f t="shared" si="5"/>
        <v>0</v>
      </c>
      <c r="L17" s="602" t="s">
        <v>265</v>
      </c>
      <c r="M17" s="115"/>
      <c r="N17" s="115">
        <v>4</v>
      </c>
      <c r="O17" s="115"/>
      <c r="P17" s="115">
        <v>4</v>
      </c>
      <c r="U17" s="115"/>
    </row>
    <row r="18" spans="1:21" ht="17.25" customHeight="1">
      <c r="A18" s="454" t="s">
        <v>266</v>
      </c>
      <c r="B18" s="456" t="s">
        <v>267</v>
      </c>
      <c r="C18" s="138">
        <f t="shared" si="6"/>
        <v>6</v>
      </c>
      <c r="D18" s="139">
        <f t="shared" si="2"/>
        <v>1.4742014742014742</v>
      </c>
      <c r="E18" s="504">
        <f t="shared" si="7"/>
        <v>1</v>
      </c>
      <c r="F18" s="140">
        <f t="shared" si="3"/>
        <v>0.54644808743169404</v>
      </c>
      <c r="G18" s="504">
        <f t="shared" si="8"/>
        <v>5</v>
      </c>
      <c r="H18" s="141">
        <f t="shared" si="4"/>
        <v>2.3809523809523809</v>
      </c>
      <c r="I18" s="504">
        <f t="shared" si="9"/>
        <v>0</v>
      </c>
      <c r="J18" s="142">
        <f t="shared" si="5"/>
        <v>0</v>
      </c>
      <c r="L18" s="602" t="s">
        <v>268</v>
      </c>
      <c r="M18" s="115">
        <v>1</v>
      </c>
      <c r="N18" s="115">
        <v>5</v>
      </c>
      <c r="O18" s="115"/>
      <c r="P18" s="115">
        <v>6</v>
      </c>
    </row>
    <row r="19" spans="1:21" ht="17.25" customHeight="1">
      <c r="A19" s="459" t="s">
        <v>269</v>
      </c>
      <c r="B19" s="456" t="s">
        <v>31</v>
      </c>
      <c r="C19" s="138">
        <f t="shared" si="6"/>
        <v>65</v>
      </c>
      <c r="D19" s="139">
        <f t="shared" si="2"/>
        <v>15.970515970515969</v>
      </c>
      <c r="E19" s="504">
        <f t="shared" si="7"/>
        <v>5</v>
      </c>
      <c r="F19" s="140">
        <f t="shared" si="3"/>
        <v>2.7322404371584699</v>
      </c>
      <c r="G19" s="504">
        <f t="shared" si="8"/>
        <v>60</v>
      </c>
      <c r="H19" s="141">
        <f t="shared" si="4"/>
        <v>28.571428571428569</v>
      </c>
      <c r="I19" s="504">
        <f t="shared" si="9"/>
        <v>0</v>
      </c>
      <c r="J19" s="142">
        <f t="shared" si="5"/>
        <v>0</v>
      </c>
      <c r="L19" s="602" t="s">
        <v>270</v>
      </c>
      <c r="M19" s="115">
        <v>5</v>
      </c>
      <c r="N19" s="115">
        <v>60</v>
      </c>
      <c r="O19" s="115"/>
      <c r="P19" s="115">
        <v>65</v>
      </c>
      <c r="U19" s="115"/>
    </row>
    <row r="20" spans="1:21" ht="17.25" customHeight="1">
      <c r="A20" s="460" t="s">
        <v>271</v>
      </c>
      <c r="B20" s="456" t="s">
        <v>272</v>
      </c>
      <c r="C20" s="138">
        <f t="shared" si="6"/>
        <v>11</v>
      </c>
      <c r="D20" s="139">
        <f t="shared" si="2"/>
        <v>2.7027027027027026</v>
      </c>
      <c r="E20" s="504">
        <f t="shared" si="7"/>
        <v>8</v>
      </c>
      <c r="F20" s="140">
        <f t="shared" si="3"/>
        <v>4.3715846994535523</v>
      </c>
      <c r="G20" s="504">
        <f t="shared" si="8"/>
        <v>3</v>
      </c>
      <c r="H20" s="141">
        <f t="shared" si="4"/>
        <v>1.4285714285714286</v>
      </c>
      <c r="I20" s="504">
        <f t="shared" si="9"/>
        <v>0</v>
      </c>
      <c r="J20" s="142">
        <f t="shared" si="5"/>
        <v>0</v>
      </c>
      <c r="L20" s="602" t="s">
        <v>273</v>
      </c>
      <c r="M20" s="115">
        <v>8</v>
      </c>
      <c r="N20" s="115">
        <v>3</v>
      </c>
      <c r="O20" s="115"/>
      <c r="P20" s="115">
        <v>11</v>
      </c>
      <c r="U20" s="115"/>
    </row>
    <row r="21" spans="1:21" ht="17.25" customHeight="1" thickBot="1">
      <c r="A21" s="461" t="s">
        <v>274</v>
      </c>
      <c r="B21" s="462" t="s">
        <v>30</v>
      </c>
      <c r="C21" s="143">
        <f t="shared" si="6"/>
        <v>60</v>
      </c>
      <c r="D21" s="144">
        <f t="shared" si="2"/>
        <v>14.742014742014742</v>
      </c>
      <c r="E21" s="505">
        <f t="shared" si="7"/>
        <v>4</v>
      </c>
      <c r="F21" s="145">
        <f t="shared" si="3"/>
        <v>2.1857923497267762</v>
      </c>
      <c r="G21" s="505">
        <f t="shared" si="8"/>
        <v>44</v>
      </c>
      <c r="H21" s="146">
        <f t="shared" si="4"/>
        <v>20.952380952380953</v>
      </c>
      <c r="I21" s="505">
        <f t="shared" si="9"/>
        <v>12</v>
      </c>
      <c r="J21" s="147">
        <f t="shared" si="5"/>
        <v>85.714285714285708</v>
      </c>
      <c r="L21" s="602" t="s">
        <v>30</v>
      </c>
      <c r="M21" s="115">
        <v>4</v>
      </c>
      <c r="N21" s="115">
        <v>44</v>
      </c>
      <c r="O21" s="115">
        <v>12</v>
      </c>
      <c r="P21" s="115">
        <v>60</v>
      </c>
      <c r="U21" s="115"/>
    </row>
    <row r="23" spans="1:21">
      <c r="A23" s="161" t="s">
        <v>275</v>
      </c>
      <c r="B23" s="161"/>
      <c r="C23" s="161"/>
      <c r="D23" s="161"/>
      <c r="E23" s="161"/>
      <c r="F23" s="161"/>
      <c r="G23" s="161"/>
      <c r="H23" s="161"/>
    </row>
    <row r="28" spans="1:21" ht="13.5" thickBot="1"/>
    <row r="29" spans="1:21">
      <c r="M29" s="61" t="s">
        <v>232</v>
      </c>
      <c r="N29" s="61" t="s">
        <v>233</v>
      </c>
    </row>
    <row r="30" spans="1:21">
      <c r="M30" s="46">
        <f>SUM(E6)</f>
        <v>183</v>
      </c>
      <c r="N30" s="46">
        <f>SUM(G6)</f>
        <v>210</v>
      </c>
      <c r="O30" s="46">
        <f>SUM(M30:N30)</f>
        <v>393</v>
      </c>
    </row>
    <row r="33" ht="18" customHeight="1"/>
    <row r="34" ht="18" customHeight="1"/>
    <row r="35" ht="18" customHeight="1"/>
    <row r="38" ht="19.5" customHeight="1"/>
    <row r="39" ht="19.5" customHeight="1"/>
    <row r="40" ht="19.5" customHeight="1"/>
    <row r="41" ht="18" customHeight="1"/>
  </sheetData>
  <phoneticPr fontId="4" type="noConversion"/>
  <dataValidations count="1">
    <dataValidation type="whole" allowBlank="1" showInputMessage="1" showErrorMessage="1" promptTitle="STATUS OCUPACIONAL" prompt="1=EMPLEADO_x000a_2=DESEMPLEADO_x000a_3=NO INFORMA" sqref="K6" xr:uid="{00000000-0002-0000-0500-000000000000}">
      <formula1>1</formula1>
      <formula2>3</formula2>
    </dataValidation>
  </dataValidations>
  <printOptions horizontalCentered="1"/>
  <pageMargins left="0.39" right="0.3" top="0.53" bottom="0.49" header="0.28999999999999998" footer="0.22"/>
  <pageSetup orientation="portrait" r:id="rId1"/>
  <headerFooter alignWithMargins="0">
    <oddHeader>&amp;C&amp;"MS Sans Serif,Bold"DEPARTAMENTO DE CORRECCION Y REHABILITACION&amp;RTabla 5</oddHeader>
    <oddFooter>&amp;L&amp;"-,Regular"&amp;8FUENTE: NEGOCIADO DE INSTITUCIONES CORRECCIONALES&amp;R&amp;"-,Regular"&amp;8OFICINA DE DESARROLLO PROGRAMATICO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3"/>
  <sheetViews>
    <sheetView topLeftCell="A115" workbookViewId="0">
      <selection activeCell="V109" sqref="V109"/>
    </sheetView>
  </sheetViews>
  <sheetFormatPr defaultColWidth="10.5703125" defaultRowHeight="12.75"/>
  <cols>
    <col min="1" max="1" width="12.85546875" style="148" customWidth="1"/>
    <col min="2" max="2" width="5.28515625" style="148" customWidth="1"/>
    <col min="3" max="3" width="6" style="148" customWidth="1"/>
    <col min="4" max="4" width="6.140625" style="148" customWidth="1"/>
    <col min="5" max="5" width="7.42578125" style="148" customWidth="1"/>
    <col min="6" max="9" width="5.7109375" style="174" customWidth="1"/>
    <col min="10" max="11" width="6.42578125" style="148" customWidth="1"/>
    <col min="12" max="15" width="5.7109375" style="174" customWidth="1"/>
    <col min="16" max="16" width="6.42578125" customWidth="1"/>
    <col min="18" max="19" width="6.28515625" bestFit="1" customWidth="1"/>
    <col min="20" max="20" width="5" bestFit="1" customWidth="1"/>
    <col min="21" max="21" width="4" bestFit="1" customWidth="1"/>
    <col min="22" max="22" width="5" bestFit="1" customWidth="1"/>
    <col min="23" max="26" width="3" bestFit="1" customWidth="1"/>
    <col min="27" max="27" width="4.5703125" bestFit="1" customWidth="1"/>
    <col min="28" max="28" width="8.85546875" bestFit="1" customWidth="1"/>
  </cols>
  <sheetData>
    <row r="1" spans="1:28" ht="14.25" customHeight="1">
      <c r="A1" s="149" t="s">
        <v>0</v>
      </c>
      <c r="B1" s="226"/>
      <c r="C1" s="226"/>
      <c r="D1" s="226"/>
      <c r="E1" s="226"/>
      <c r="F1" s="752"/>
      <c r="G1" s="752"/>
      <c r="H1" s="752"/>
      <c r="I1" s="304"/>
      <c r="J1" s="226"/>
      <c r="K1" s="226"/>
      <c r="L1" s="752"/>
      <c r="M1" s="752"/>
      <c r="N1" s="752"/>
      <c r="O1" s="304"/>
      <c r="Q1" t="s">
        <v>38</v>
      </c>
      <c r="R1" t="s">
        <v>276</v>
      </c>
      <c r="S1" t="s">
        <v>277</v>
      </c>
    </row>
    <row r="2" spans="1:28" ht="14.25" customHeight="1">
      <c r="A2" s="609" t="s">
        <v>278</v>
      </c>
      <c r="B2" s="226"/>
      <c r="C2" s="226"/>
      <c r="D2" s="226"/>
      <c r="E2" s="226"/>
      <c r="F2" s="752"/>
      <c r="G2" s="752"/>
      <c r="H2" s="752"/>
      <c r="I2" s="304"/>
      <c r="J2" s="226"/>
      <c r="K2" s="226"/>
      <c r="L2" s="752"/>
      <c r="M2" s="752"/>
      <c r="N2" s="752"/>
      <c r="O2" s="304"/>
      <c r="P2" t="s">
        <v>279</v>
      </c>
      <c r="Q2" s="8">
        <f>F7</f>
        <v>65</v>
      </c>
      <c r="R2" s="8">
        <f t="shared" ref="R2:S2" si="0">G7</f>
        <v>158</v>
      </c>
      <c r="S2" s="8">
        <f t="shared" si="0"/>
        <v>180</v>
      </c>
    </row>
    <row r="3" spans="1:28" ht="12.75" customHeight="1">
      <c r="A3" s="150" t="s">
        <v>280</v>
      </c>
      <c r="B3" s="226"/>
      <c r="C3" s="226"/>
      <c r="D3" s="226"/>
      <c r="E3" s="226"/>
      <c r="F3" s="752"/>
      <c r="G3" s="752"/>
      <c r="H3" s="752"/>
      <c r="I3" s="304"/>
      <c r="J3" s="226"/>
      <c r="K3" s="226"/>
      <c r="L3" s="752"/>
      <c r="M3" s="752"/>
      <c r="N3" s="752"/>
      <c r="O3" s="304"/>
      <c r="P3" t="s">
        <v>281</v>
      </c>
      <c r="Q3" s="8">
        <f>L7</f>
        <v>0</v>
      </c>
      <c r="R3" s="8">
        <f>M7</f>
        <v>0</v>
      </c>
      <c r="S3" s="8">
        <f>N7</f>
        <v>1</v>
      </c>
    </row>
    <row r="4" spans="1:28" ht="18" customHeight="1" thickBot="1">
      <c r="A4" s="204"/>
      <c r="B4" s="205"/>
      <c r="C4" s="205"/>
      <c r="D4" s="205"/>
      <c r="E4" s="205"/>
      <c r="F4" s="753"/>
      <c r="G4" s="753"/>
      <c r="H4" s="753"/>
      <c r="J4" s="205"/>
      <c r="K4" s="205"/>
      <c r="L4" s="753"/>
      <c r="M4" s="753"/>
      <c r="N4" s="753"/>
      <c r="Q4" t="str">
        <f>Q1</f>
        <v>M</v>
      </c>
      <c r="R4" t="str">
        <f t="shared" ref="R4:S4" si="1">R1</f>
        <v>U</v>
      </c>
      <c r="S4" t="str">
        <f t="shared" si="1"/>
        <v>R</v>
      </c>
    </row>
    <row r="5" spans="1:28" ht="16.5" customHeight="1">
      <c r="A5" s="208"/>
      <c r="B5" s="209" t="s">
        <v>282</v>
      </c>
      <c r="C5" s="527"/>
      <c r="D5" s="524" t="s">
        <v>3</v>
      </c>
      <c r="E5" s="470"/>
      <c r="F5" s="754" t="s">
        <v>6</v>
      </c>
      <c r="G5" s="754"/>
      <c r="H5" s="754"/>
      <c r="I5" s="213"/>
      <c r="J5" s="524" t="s">
        <v>3</v>
      </c>
      <c r="K5" s="210"/>
      <c r="L5" s="211" t="s">
        <v>7</v>
      </c>
      <c r="M5" s="212"/>
      <c r="N5" s="213"/>
      <c r="O5" s="213"/>
      <c r="Q5" s="8">
        <f>SUM(Q2:Q3)</f>
        <v>65</v>
      </c>
      <c r="R5" s="8">
        <f t="shared" ref="R5:S5" si="2">SUM(R2:R3)</f>
        <v>158</v>
      </c>
      <c r="S5" s="8">
        <f t="shared" si="2"/>
        <v>181</v>
      </c>
    </row>
    <row r="6" spans="1:28" ht="15" customHeight="1" thickBot="1">
      <c r="A6" s="214"/>
      <c r="B6" s="215" t="s">
        <v>3</v>
      </c>
      <c r="C6" s="295" t="s">
        <v>5</v>
      </c>
      <c r="D6" s="525" t="s">
        <v>283</v>
      </c>
      <c r="E6" s="430" t="s">
        <v>5</v>
      </c>
      <c r="F6" s="216" t="s">
        <v>38</v>
      </c>
      <c r="G6" s="216" t="s">
        <v>276</v>
      </c>
      <c r="H6" s="531" t="s">
        <v>277</v>
      </c>
      <c r="I6" s="219" t="s">
        <v>185</v>
      </c>
      <c r="J6" s="525" t="s">
        <v>284</v>
      </c>
      <c r="K6" s="217" t="s">
        <v>5</v>
      </c>
      <c r="L6" s="218" t="s">
        <v>38</v>
      </c>
      <c r="M6" s="218" t="s">
        <v>276</v>
      </c>
      <c r="N6" s="471" t="s">
        <v>277</v>
      </c>
      <c r="O6" s="219" t="s">
        <v>185</v>
      </c>
      <c r="R6" s="6"/>
    </row>
    <row r="7" spans="1:28" ht="15.75" customHeight="1" thickTop="1" thickBot="1">
      <c r="A7" s="220" t="s">
        <v>285</v>
      </c>
      <c r="B7" s="626">
        <f>SUM(B8:B44,B55:B98)</f>
        <v>407</v>
      </c>
      <c r="C7" s="528">
        <f t="shared" ref="C7:N7" si="3">SUM(C8:C98)</f>
        <v>100</v>
      </c>
      <c r="D7" s="526">
        <f t="shared" ref="D7:E7" si="4">SUM(D8:D98)</f>
        <v>406</v>
      </c>
      <c r="E7" s="530">
        <f t="shared" si="4"/>
        <v>100.00000000000003</v>
      </c>
      <c r="F7" s="529">
        <f t="shared" si="3"/>
        <v>65</v>
      </c>
      <c r="G7" s="221">
        <f t="shared" si="3"/>
        <v>158</v>
      </c>
      <c r="H7" s="532">
        <f t="shared" si="3"/>
        <v>180</v>
      </c>
      <c r="I7" s="751">
        <f t="shared" si="3"/>
        <v>3</v>
      </c>
      <c r="J7" s="526">
        <f t="shared" si="3"/>
        <v>1</v>
      </c>
      <c r="K7" s="465">
        <f t="shared" si="3"/>
        <v>100</v>
      </c>
      <c r="L7" s="464">
        <f t="shared" si="3"/>
        <v>0</v>
      </c>
      <c r="M7" s="464">
        <f t="shared" si="3"/>
        <v>0</v>
      </c>
      <c r="N7" s="221">
        <f t="shared" si="3"/>
        <v>1</v>
      </c>
      <c r="O7" s="523">
        <f t="shared" ref="O7" si="5">SUM(O8:O98)</f>
        <v>0</v>
      </c>
      <c r="Q7" s="11"/>
      <c r="R7" s="611" t="s">
        <v>286</v>
      </c>
      <c r="S7" s="611" t="s">
        <v>287</v>
      </c>
      <c r="T7" s="611" t="s">
        <v>288</v>
      </c>
      <c r="U7" s="604" t="s">
        <v>181</v>
      </c>
      <c r="V7" s="604" t="s">
        <v>182</v>
      </c>
      <c r="W7" s="611" t="s">
        <v>286</v>
      </c>
      <c r="X7" s="611" t="s">
        <v>287</v>
      </c>
      <c r="Y7" s="611" t="s">
        <v>288</v>
      </c>
      <c r="Z7" s="604" t="s">
        <v>181</v>
      </c>
      <c r="AA7" s="604" t="s">
        <v>182</v>
      </c>
      <c r="AB7" s="604" t="s">
        <v>289</v>
      </c>
    </row>
    <row r="8" spans="1:28" ht="15" customHeight="1" thickTop="1">
      <c r="A8" s="232" t="s">
        <v>290</v>
      </c>
      <c r="B8" s="615">
        <f>SUM(D8,J8)</f>
        <v>1</v>
      </c>
      <c r="C8" s="355">
        <f>B8/B$7*100</f>
        <v>0.24570024570024571</v>
      </c>
      <c r="D8" s="616">
        <f>SUM(F8:I8)</f>
        <v>1</v>
      </c>
      <c r="E8" s="509">
        <f>D8/D7*100</f>
        <v>0.24630541871921183</v>
      </c>
      <c r="F8" s="815"/>
      <c r="G8" s="815"/>
      <c r="H8" s="815">
        <v>1</v>
      </c>
      <c r="I8" s="905"/>
      <c r="J8" s="624">
        <f>SUM(L8:O8)</f>
        <v>0</v>
      </c>
      <c r="K8" s="625">
        <f>J8/J7*100</f>
        <v>0</v>
      </c>
      <c r="L8" s="755"/>
      <c r="M8" s="755"/>
      <c r="N8" s="755"/>
      <c r="O8" s="756"/>
      <c r="Q8" s="602" t="s">
        <v>291</v>
      </c>
      <c r="R8" s="613"/>
      <c r="S8" s="613"/>
      <c r="T8" s="613">
        <v>1</v>
      </c>
      <c r="U8" s="613"/>
      <c r="V8" s="610">
        <v>1</v>
      </c>
      <c r="W8" s="115"/>
      <c r="X8" s="610"/>
      <c r="Y8" s="115">
        <v>1</v>
      </c>
      <c r="Z8" s="115"/>
      <c r="AA8" s="610"/>
      <c r="AB8" s="115"/>
    </row>
    <row r="9" spans="1:28" ht="15" customHeight="1">
      <c r="A9" s="222" t="s">
        <v>292</v>
      </c>
      <c r="B9" s="230">
        <f>SUM(D9,J9)</f>
        <v>6</v>
      </c>
      <c r="C9" s="357">
        <f t="shared" ref="C9:C44" si="6">B9/B$7*100</f>
        <v>1.4742014742014742</v>
      </c>
      <c r="D9" s="466">
        <f>SUM(F9:I9)</f>
        <v>6</v>
      </c>
      <c r="E9" s="467">
        <f t="shared" ref="E9:E40" si="7">D9/D$7*100</f>
        <v>1.4778325123152709</v>
      </c>
      <c r="F9" s="815"/>
      <c r="G9" s="815"/>
      <c r="H9" s="815">
        <v>6</v>
      </c>
      <c r="I9" s="905"/>
      <c r="J9" s="622">
        <f>SUM(L9:O9)</f>
        <v>0</v>
      </c>
      <c r="K9" s="223">
        <f t="shared" ref="K9:K24" si="8">J9/J$7*100</f>
        <v>0</v>
      </c>
      <c r="L9" s="757"/>
      <c r="M9" s="757"/>
      <c r="N9" s="757"/>
      <c r="O9" s="758"/>
      <c r="P9" s="8"/>
      <c r="Q9" s="602" t="s">
        <v>293</v>
      </c>
      <c r="R9" s="613"/>
      <c r="S9" s="613"/>
      <c r="T9" s="613">
        <v>6</v>
      </c>
      <c r="U9" s="613"/>
      <c r="V9" s="610">
        <v>6</v>
      </c>
      <c r="W9" s="115"/>
      <c r="X9" s="610"/>
      <c r="Y9" s="115">
        <v>6</v>
      </c>
      <c r="Z9" s="115"/>
      <c r="AA9" s="610"/>
      <c r="AB9" s="115"/>
    </row>
    <row r="10" spans="1:28" ht="15" customHeight="1">
      <c r="A10" s="222" t="s">
        <v>294</v>
      </c>
      <c r="B10" s="230">
        <f t="shared" ref="B10:B44" si="9">SUM(D10,J10)</f>
        <v>9</v>
      </c>
      <c r="C10" s="357">
        <f t="shared" si="6"/>
        <v>2.2113022113022112</v>
      </c>
      <c r="D10" s="466">
        <f t="shared" ref="D10:D44" si="10">SUM(F10:I10)</f>
        <v>9</v>
      </c>
      <c r="E10" s="467">
        <f t="shared" si="7"/>
        <v>2.2167487684729066</v>
      </c>
      <c r="F10" s="815"/>
      <c r="G10" s="815">
        <v>5</v>
      </c>
      <c r="H10" s="815">
        <v>4</v>
      </c>
      <c r="I10" s="905"/>
      <c r="J10" s="622">
        <f t="shared" ref="J10:J44" si="11">SUM(L10:O10)</f>
        <v>0</v>
      </c>
      <c r="K10" s="223">
        <f t="shared" si="8"/>
        <v>0</v>
      </c>
      <c r="L10" s="757"/>
      <c r="M10" s="757"/>
      <c r="N10" s="757"/>
      <c r="O10" s="758"/>
      <c r="Q10" s="602" t="s">
        <v>295</v>
      </c>
      <c r="R10" s="613"/>
      <c r="S10" s="613">
        <v>5</v>
      </c>
      <c r="T10" s="613">
        <v>4</v>
      </c>
      <c r="U10" s="613"/>
      <c r="V10" s="610">
        <v>9</v>
      </c>
      <c r="W10" s="115"/>
      <c r="X10" s="610"/>
      <c r="Y10" s="115">
        <v>9</v>
      </c>
      <c r="AB10" s="115"/>
    </row>
    <row r="11" spans="1:28" ht="15" customHeight="1">
      <c r="A11" s="222" t="s">
        <v>296</v>
      </c>
      <c r="B11" s="230">
        <f t="shared" si="9"/>
        <v>1</v>
      </c>
      <c r="C11" s="357">
        <f t="shared" si="6"/>
        <v>0.24570024570024571</v>
      </c>
      <c r="D11" s="466">
        <f t="shared" si="10"/>
        <v>1</v>
      </c>
      <c r="E11" s="467">
        <f t="shared" si="7"/>
        <v>0.24630541871921183</v>
      </c>
      <c r="F11" s="815"/>
      <c r="G11" s="815"/>
      <c r="H11" s="815">
        <v>1</v>
      </c>
      <c r="I11" s="905"/>
      <c r="J11" s="622">
        <f t="shared" si="11"/>
        <v>0</v>
      </c>
      <c r="K11" s="223">
        <f t="shared" si="8"/>
        <v>0</v>
      </c>
      <c r="L11" s="757"/>
      <c r="M11" s="757"/>
      <c r="N11" s="757"/>
      <c r="O11" s="758"/>
      <c r="Q11" s="602" t="s">
        <v>297</v>
      </c>
      <c r="R11" s="613"/>
      <c r="S11" s="613"/>
      <c r="T11" s="613">
        <v>1</v>
      </c>
      <c r="U11" s="613"/>
      <c r="V11" s="610">
        <v>1</v>
      </c>
      <c r="W11" s="115"/>
      <c r="X11" s="610"/>
      <c r="Y11" s="115">
        <v>1</v>
      </c>
      <c r="Z11" s="115"/>
      <c r="AA11" s="610"/>
      <c r="AB11" s="115"/>
    </row>
    <row r="12" spans="1:28" ht="15" customHeight="1">
      <c r="A12" s="222" t="s">
        <v>298</v>
      </c>
      <c r="B12" s="230">
        <f t="shared" si="9"/>
        <v>9</v>
      </c>
      <c r="C12" s="357">
        <f t="shared" si="6"/>
        <v>2.2113022113022112</v>
      </c>
      <c r="D12" s="466">
        <f t="shared" si="10"/>
        <v>9</v>
      </c>
      <c r="E12" s="467">
        <f t="shared" si="7"/>
        <v>2.2167487684729066</v>
      </c>
      <c r="F12" s="815"/>
      <c r="G12" s="815">
        <v>2</v>
      </c>
      <c r="H12" s="815">
        <v>7</v>
      </c>
      <c r="I12" s="905"/>
      <c r="J12" s="622">
        <f t="shared" si="11"/>
        <v>0</v>
      </c>
      <c r="K12" s="223">
        <f t="shared" si="8"/>
        <v>0</v>
      </c>
      <c r="L12" s="757"/>
      <c r="M12" s="757"/>
      <c r="N12" s="757"/>
      <c r="O12" s="758"/>
      <c r="Q12" s="602" t="s">
        <v>299</v>
      </c>
      <c r="R12" s="613"/>
      <c r="S12" s="613">
        <v>2</v>
      </c>
      <c r="T12" s="613">
        <v>7</v>
      </c>
      <c r="U12" s="613"/>
      <c r="V12" s="610">
        <v>9</v>
      </c>
      <c r="W12" s="115"/>
      <c r="X12" s="610"/>
      <c r="Y12" s="115">
        <v>9</v>
      </c>
      <c r="AB12" s="115"/>
    </row>
    <row r="13" spans="1:28" ht="15" customHeight="1">
      <c r="A13" s="222" t="s">
        <v>300</v>
      </c>
      <c r="B13" s="230">
        <f t="shared" si="9"/>
        <v>9</v>
      </c>
      <c r="C13" s="357">
        <f t="shared" si="6"/>
        <v>2.2113022113022112</v>
      </c>
      <c r="D13" s="466">
        <f t="shared" si="10"/>
        <v>9</v>
      </c>
      <c r="E13" s="467">
        <f t="shared" si="7"/>
        <v>2.2167487684729066</v>
      </c>
      <c r="F13" s="815"/>
      <c r="G13" s="815">
        <v>1</v>
      </c>
      <c r="H13" s="815">
        <v>8</v>
      </c>
      <c r="I13" s="905"/>
      <c r="J13" s="622">
        <f t="shared" si="11"/>
        <v>0</v>
      </c>
      <c r="K13" s="223">
        <f t="shared" si="8"/>
        <v>0</v>
      </c>
      <c r="L13" s="757"/>
      <c r="M13" s="757"/>
      <c r="N13" s="757"/>
      <c r="O13" s="758"/>
      <c r="Q13" s="602" t="s">
        <v>301</v>
      </c>
      <c r="R13" s="613"/>
      <c r="S13" s="613">
        <v>1</v>
      </c>
      <c r="T13" s="613">
        <v>8</v>
      </c>
      <c r="U13" s="613"/>
      <c r="V13" s="610">
        <v>9</v>
      </c>
      <c r="W13" s="115"/>
      <c r="X13" s="610"/>
      <c r="Y13" s="115">
        <v>9</v>
      </c>
      <c r="AB13" s="115"/>
    </row>
    <row r="14" spans="1:28" ht="15" customHeight="1">
      <c r="A14" s="222" t="s">
        <v>302</v>
      </c>
      <c r="B14" s="230">
        <f t="shared" si="9"/>
        <v>14</v>
      </c>
      <c r="C14" s="357">
        <f t="shared" si="6"/>
        <v>3.4398034398034398</v>
      </c>
      <c r="D14" s="466">
        <f t="shared" si="10"/>
        <v>14</v>
      </c>
      <c r="E14" s="467">
        <f t="shared" si="7"/>
        <v>3.4482758620689653</v>
      </c>
      <c r="F14" s="815"/>
      <c r="G14" s="815">
        <v>5</v>
      </c>
      <c r="H14" s="815">
        <v>9</v>
      </c>
      <c r="I14" s="905"/>
      <c r="J14" s="622">
        <f t="shared" si="11"/>
        <v>0</v>
      </c>
      <c r="K14" s="223">
        <f t="shared" si="8"/>
        <v>0</v>
      </c>
      <c r="L14" s="757"/>
      <c r="M14" s="757"/>
      <c r="N14" s="757"/>
      <c r="O14" s="758"/>
      <c r="Q14" s="602" t="s">
        <v>303</v>
      </c>
      <c r="R14" s="613"/>
      <c r="S14" s="613">
        <v>5</v>
      </c>
      <c r="T14" s="613">
        <v>9</v>
      </c>
      <c r="U14" s="613"/>
      <c r="V14" s="610">
        <v>14</v>
      </c>
      <c r="W14" s="115"/>
      <c r="X14" s="610"/>
      <c r="Y14" s="115">
        <v>14</v>
      </c>
      <c r="AB14" s="115"/>
    </row>
    <row r="15" spans="1:28" ht="15" customHeight="1">
      <c r="A15" s="222" t="s">
        <v>304</v>
      </c>
      <c r="B15" s="230">
        <f t="shared" si="9"/>
        <v>8</v>
      </c>
      <c r="C15" s="357">
        <f t="shared" si="6"/>
        <v>1.9656019656019657</v>
      </c>
      <c r="D15" s="466">
        <f t="shared" si="10"/>
        <v>8</v>
      </c>
      <c r="E15" s="467">
        <f t="shared" si="7"/>
        <v>1.9704433497536946</v>
      </c>
      <c r="F15" s="815"/>
      <c r="G15" s="815">
        <v>4</v>
      </c>
      <c r="H15" s="815">
        <v>4</v>
      </c>
      <c r="I15" s="905"/>
      <c r="J15" s="622">
        <f t="shared" si="11"/>
        <v>0</v>
      </c>
      <c r="K15" s="223">
        <f t="shared" si="8"/>
        <v>0</v>
      </c>
      <c r="L15" s="757"/>
      <c r="M15" s="757"/>
      <c r="N15" s="757"/>
      <c r="O15" s="758"/>
      <c r="Q15" s="602" t="s">
        <v>305</v>
      </c>
      <c r="R15" s="613"/>
      <c r="S15" s="613">
        <v>4</v>
      </c>
      <c r="T15" s="613">
        <v>4</v>
      </c>
      <c r="U15" s="613"/>
      <c r="V15" s="610">
        <v>8</v>
      </c>
      <c r="W15" s="115"/>
      <c r="X15" s="610"/>
      <c r="Y15" s="115">
        <v>8</v>
      </c>
      <c r="AB15" s="115"/>
    </row>
    <row r="16" spans="1:28" ht="15" customHeight="1">
      <c r="A16" s="222" t="s">
        <v>306</v>
      </c>
      <c r="B16" s="230">
        <f t="shared" si="9"/>
        <v>0</v>
      </c>
      <c r="C16" s="357">
        <f t="shared" si="6"/>
        <v>0</v>
      </c>
      <c r="D16" s="466">
        <f t="shared" si="10"/>
        <v>0</v>
      </c>
      <c r="E16" s="467">
        <f t="shared" si="7"/>
        <v>0</v>
      </c>
      <c r="F16" s="325"/>
      <c r="G16" s="325"/>
      <c r="H16" s="325"/>
      <c r="I16" s="906"/>
      <c r="J16" s="622">
        <f t="shared" si="11"/>
        <v>0</v>
      </c>
      <c r="K16" s="223">
        <f t="shared" si="8"/>
        <v>0</v>
      </c>
      <c r="L16" s="757"/>
      <c r="M16" s="757"/>
      <c r="N16" s="757"/>
      <c r="O16" s="758"/>
      <c r="R16" s="92"/>
      <c r="S16" s="92"/>
      <c r="T16" s="92"/>
      <c r="U16" s="92"/>
      <c r="AB16" s="115"/>
    </row>
    <row r="17" spans="1:28" ht="15" customHeight="1">
      <c r="A17" s="222" t="s">
        <v>307</v>
      </c>
      <c r="B17" s="230">
        <f t="shared" si="9"/>
        <v>1</v>
      </c>
      <c r="C17" s="357">
        <f t="shared" si="6"/>
        <v>0.24570024570024571</v>
      </c>
      <c r="D17" s="466">
        <f t="shared" si="10"/>
        <v>1</v>
      </c>
      <c r="E17" s="467">
        <f t="shared" si="7"/>
        <v>0.24630541871921183</v>
      </c>
      <c r="F17" s="815"/>
      <c r="G17" s="815"/>
      <c r="H17" s="815">
        <v>1</v>
      </c>
      <c r="I17" s="905"/>
      <c r="J17" s="622">
        <f t="shared" si="11"/>
        <v>0</v>
      </c>
      <c r="K17" s="223">
        <f t="shared" si="8"/>
        <v>0</v>
      </c>
      <c r="L17" s="757"/>
      <c r="M17" s="757"/>
      <c r="N17" s="757"/>
      <c r="O17" s="758"/>
      <c r="Q17" s="602" t="s">
        <v>308</v>
      </c>
      <c r="R17" s="613"/>
      <c r="S17" s="613"/>
      <c r="T17" s="613">
        <v>1</v>
      </c>
      <c r="U17" s="613"/>
      <c r="V17" s="610">
        <v>1</v>
      </c>
      <c r="W17" s="115"/>
      <c r="X17" s="610"/>
      <c r="Y17" s="115">
        <v>1</v>
      </c>
      <c r="Z17" s="115"/>
      <c r="AA17" s="610"/>
      <c r="AB17" s="115"/>
    </row>
    <row r="18" spans="1:28" ht="15" customHeight="1">
      <c r="A18" s="222" t="s">
        <v>309</v>
      </c>
      <c r="B18" s="230">
        <f t="shared" si="9"/>
        <v>19</v>
      </c>
      <c r="C18" s="357">
        <f t="shared" si="6"/>
        <v>4.6683046683046676</v>
      </c>
      <c r="D18" s="466">
        <f t="shared" si="10"/>
        <v>19</v>
      </c>
      <c r="E18" s="467">
        <f t="shared" si="7"/>
        <v>4.6798029556650249</v>
      </c>
      <c r="F18" s="815">
        <v>19</v>
      </c>
      <c r="G18" s="815"/>
      <c r="H18" s="815"/>
      <c r="I18" s="905"/>
      <c r="J18" s="622">
        <f t="shared" si="11"/>
        <v>0</v>
      </c>
      <c r="K18" s="223">
        <f t="shared" si="8"/>
        <v>0</v>
      </c>
      <c r="L18" s="757"/>
      <c r="M18" s="757"/>
      <c r="N18" s="757"/>
      <c r="O18" s="758"/>
      <c r="Q18" s="602" t="s">
        <v>310</v>
      </c>
      <c r="R18" s="613">
        <v>19</v>
      </c>
      <c r="S18" s="613"/>
      <c r="T18" s="613"/>
      <c r="U18" s="613"/>
      <c r="V18" s="610">
        <v>19</v>
      </c>
      <c r="W18" s="115"/>
      <c r="X18" s="610"/>
      <c r="Y18" s="115">
        <v>19</v>
      </c>
      <c r="Z18" s="115"/>
      <c r="AA18" s="610"/>
      <c r="AB18" s="115"/>
    </row>
    <row r="19" spans="1:28" ht="15" customHeight="1">
      <c r="A19" s="222" t="s">
        <v>311</v>
      </c>
      <c r="B19" s="230">
        <f t="shared" si="9"/>
        <v>7</v>
      </c>
      <c r="C19" s="357">
        <f t="shared" si="6"/>
        <v>1.7199017199017199</v>
      </c>
      <c r="D19" s="466">
        <f t="shared" si="10"/>
        <v>7</v>
      </c>
      <c r="E19" s="467">
        <f t="shared" si="7"/>
        <v>1.7241379310344827</v>
      </c>
      <c r="F19" s="815"/>
      <c r="G19" s="815">
        <v>5</v>
      </c>
      <c r="H19" s="815">
        <v>2</v>
      </c>
      <c r="I19" s="905"/>
      <c r="J19" s="622">
        <f t="shared" si="11"/>
        <v>0</v>
      </c>
      <c r="K19" s="223">
        <f t="shared" si="8"/>
        <v>0</v>
      </c>
      <c r="L19" s="757"/>
      <c r="M19" s="757"/>
      <c r="N19" s="757"/>
      <c r="O19" s="758"/>
      <c r="Q19" s="602" t="s">
        <v>312</v>
      </c>
      <c r="R19" s="613"/>
      <c r="S19" s="613">
        <v>5</v>
      </c>
      <c r="T19" s="613">
        <v>2</v>
      </c>
      <c r="U19" s="613"/>
      <c r="V19" s="610">
        <v>7</v>
      </c>
      <c r="W19" s="115"/>
      <c r="X19" s="610"/>
      <c r="Y19" s="115">
        <v>7</v>
      </c>
      <c r="Z19" s="115"/>
      <c r="AA19" s="610"/>
      <c r="AB19" s="115"/>
    </row>
    <row r="20" spans="1:28" ht="15" customHeight="1">
      <c r="A20" s="222" t="s">
        <v>313</v>
      </c>
      <c r="B20" s="230">
        <f t="shared" si="9"/>
        <v>5</v>
      </c>
      <c r="C20" s="357">
        <f t="shared" si="6"/>
        <v>1.2285012285012284</v>
      </c>
      <c r="D20" s="466">
        <f t="shared" si="10"/>
        <v>5</v>
      </c>
      <c r="E20" s="467">
        <f t="shared" si="7"/>
        <v>1.2315270935960592</v>
      </c>
      <c r="F20" s="815"/>
      <c r="G20" s="815">
        <v>4</v>
      </c>
      <c r="H20" s="815">
        <v>1</v>
      </c>
      <c r="I20" s="905"/>
      <c r="J20" s="622">
        <f t="shared" si="11"/>
        <v>0</v>
      </c>
      <c r="K20" s="223">
        <f t="shared" si="8"/>
        <v>0</v>
      </c>
      <c r="L20" s="757"/>
      <c r="M20" s="757"/>
      <c r="N20" s="757"/>
      <c r="O20" s="758"/>
      <c r="Q20" s="602" t="s">
        <v>314</v>
      </c>
      <c r="R20" s="613"/>
      <c r="S20" s="613">
        <v>4</v>
      </c>
      <c r="T20" s="613">
        <v>1</v>
      </c>
      <c r="U20" s="613"/>
      <c r="V20" s="610">
        <v>5</v>
      </c>
      <c r="W20" s="115"/>
      <c r="X20" s="610"/>
      <c r="Y20" s="115">
        <v>5</v>
      </c>
      <c r="Z20" s="115"/>
      <c r="AA20" s="610"/>
      <c r="AB20" s="115"/>
    </row>
    <row r="21" spans="1:28" ht="15" customHeight="1">
      <c r="A21" s="222" t="s">
        <v>315</v>
      </c>
      <c r="B21" s="230">
        <f t="shared" si="9"/>
        <v>1</v>
      </c>
      <c r="C21" s="357">
        <f t="shared" si="6"/>
        <v>0.24570024570024571</v>
      </c>
      <c r="D21" s="466">
        <f t="shared" si="10"/>
        <v>1</v>
      </c>
      <c r="E21" s="467">
        <f t="shared" si="7"/>
        <v>0.24630541871921183</v>
      </c>
      <c r="F21" s="815"/>
      <c r="G21" s="815"/>
      <c r="H21" s="815">
        <v>1</v>
      </c>
      <c r="I21" s="905"/>
      <c r="J21" s="622">
        <f t="shared" si="11"/>
        <v>0</v>
      </c>
      <c r="K21" s="223">
        <f t="shared" si="8"/>
        <v>0</v>
      </c>
      <c r="L21" s="757"/>
      <c r="M21" s="757"/>
      <c r="N21" s="757"/>
      <c r="O21" s="758"/>
      <c r="Q21" s="602" t="s">
        <v>316</v>
      </c>
      <c r="R21" s="613"/>
      <c r="S21" s="613"/>
      <c r="T21" s="613">
        <v>1</v>
      </c>
      <c r="U21" s="613"/>
      <c r="V21" s="610">
        <v>1</v>
      </c>
      <c r="W21" s="115"/>
      <c r="X21" s="610"/>
      <c r="Y21" s="115">
        <v>1</v>
      </c>
      <c r="AB21" s="115"/>
    </row>
    <row r="22" spans="1:28" ht="15" customHeight="1">
      <c r="A22" s="222" t="s">
        <v>317</v>
      </c>
      <c r="B22" s="230">
        <f t="shared" si="9"/>
        <v>0</v>
      </c>
      <c r="C22" s="357">
        <f t="shared" si="6"/>
        <v>0</v>
      </c>
      <c r="D22" s="466">
        <f t="shared" si="10"/>
        <v>0</v>
      </c>
      <c r="E22" s="467">
        <f t="shared" si="7"/>
        <v>0</v>
      </c>
      <c r="F22" s="325"/>
      <c r="G22" s="325"/>
      <c r="H22" s="325"/>
      <c r="I22" s="906"/>
      <c r="J22" s="904">
        <f t="shared" si="11"/>
        <v>0</v>
      </c>
      <c r="K22" s="902">
        <f t="shared" si="8"/>
        <v>0</v>
      </c>
      <c r="L22" s="757"/>
      <c r="M22" s="757"/>
      <c r="N22" s="757"/>
      <c r="O22" s="758"/>
      <c r="AB22" s="115"/>
    </row>
    <row r="23" spans="1:28" ht="15" customHeight="1">
      <c r="A23" s="222" t="s">
        <v>318</v>
      </c>
      <c r="B23" s="230">
        <f t="shared" si="9"/>
        <v>10</v>
      </c>
      <c r="C23" s="357">
        <f t="shared" si="6"/>
        <v>2.4570024570024569</v>
      </c>
      <c r="D23" s="466">
        <f t="shared" si="10"/>
        <v>10</v>
      </c>
      <c r="E23" s="467">
        <f t="shared" si="7"/>
        <v>2.4630541871921183</v>
      </c>
      <c r="F23" s="815">
        <v>10</v>
      </c>
      <c r="G23" s="815"/>
      <c r="H23" s="815"/>
      <c r="I23" s="905"/>
      <c r="J23" s="622">
        <f t="shared" si="11"/>
        <v>0</v>
      </c>
      <c r="K23" s="223">
        <f t="shared" si="8"/>
        <v>0</v>
      </c>
      <c r="L23" s="757"/>
      <c r="M23" s="757"/>
      <c r="N23" s="757"/>
      <c r="O23" s="758"/>
      <c r="Q23" s="602" t="s">
        <v>319</v>
      </c>
      <c r="R23" s="613">
        <v>10</v>
      </c>
      <c r="S23" s="613"/>
      <c r="T23" s="613"/>
      <c r="U23" s="613"/>
      <c r="V23" s="610">
        <v>10</v>
      </c>
      <c r="W23" s="115"/>
      <c r="X23" s="610"/>
      <c r="Y23" s="115">
        <v>10</v>
      </c>
      <c r="Z23" s="115"/>
      <c r="AA23" s="610"/>
      <c r="AB23" s="115"/>
    </row>
    <row r="24" spans="1:28" ht="15" customHeight="1">
      <c r="A24" s="222" t="s">
        <v>320</v>
      </c>
      <c r="B24" s="230">
        <f t="shared" si="9"/>
        <v>3</v>
      </c>
      <c r="C24" s="357">
        <f t="shared" si="6"/>
        <v>0.73710073710073709</v>
      </c>
      <c r="D24" s="466">
        <f t="shared" si="10"/>
        <v>3</v>
      </c>
      <c r="E24" s="467">
        <f t="shared" si="7"/>
        <v>0.73891625615763545</v>
      </c>
      <c r="F24" s="815">
        <v>3</v>
      </c>
      <c r="G24" s="815"/>
      <c r="H24" s="815"/>
      <c r="I24" s="905"/>
      <c r="J24" s="622">
        <f t="shared" si="11"/>
        <v>0</v>
      </c>
      <c r="K24" s="223">
        <f t="shared" si="8"/>
        <v>0</v>
      </c>
      <c r="L24" s="757"/>
      <c r="M24" s="757"/>
      <c r="N24" s="757"/>
      <c r="O24" s="758"/>
      <c r="Q24" s="602" t="s">
        <v>321</v>
      </c>
      <c r="R24" s="613">
        <v>3</v>
      </c>
      <c r="S24" s="613"/>
      <c r="T24" s="613"/>
      <c r="U24" s="613"/>
      <c r="V24" s="610">
        <v>3</v>
      </c>
      <c r="W24" s="115"/>
      <c r="X24" s="610"/>
      <c r="Y24" s="115">
        <v>3</v>
      </c>
      <c r="Z24" s="115"/>
      <c r="AA24" s="610"/>
      <c r="AB24" s="115"/>
    </row>
    <row r="25" spans="1:28" ht="15" customHeight="1">
      <c r="A25" s="222" t="s">
        <v>322</v>
      </c>
      <c r="B25" s="230">
        <f t="shared" si="9"/>
        <v>4</v>
      </c>
      <c r="C25" s="357">
        <f t="shared" si="6"/>
        <v>0.98280098280098283</v>
      </c>
      <c r="D25" s="466">
        <f t="shared" si="10"/>
        <v>4</v>
      </c>
      <c r="E25" s="467">
        <f t="shared" si="7"/>
        <v>0.98522167487684731</v>
      </c>
      <c r="F25" s="815"/>
      <c r="G25" s="815"/>
      <c r="H25" s="815">
        <v>4</v>
      </c>
      <c r="I25" s="905"/>
      <c r="J25" s="622">
        <f t="shared" si="11"/>
        <v>0</v>
      </c>
      <c r="K25" s="223">
        <f t="shared" ref="K25:K40" si="12">J25/J$7*100</f>
        <v>0</v>
      </c>
      <c r="L25" s="757"/>
      <c r="M25" s="757"/>
      <c r="N25" s="757"/>
      <c r="O25" s="758"/>
      <c r="Q25" s="602" t="s">
        <v>323</v>
      </c>
      <c r="R25" s="613"/>
      <c r="S25" s="613"/>
      <c r="T25" s="613">
        <v>4</v>
      </c>
      <c r="U25" s="613"/>
      <c r="V25" s="610">
        <v>4</v>
      </c>
      <c r="W25" s="115"/>
      <c r="X25" s="610"/>
      <c r="Y25" s="115">
        <v>4</v>
      </c>
      <c r="AB25" s="115"/>
    </row>
    <row r="26" spans="1:28" ht="15" customHeight="1">
      <c r="A26" s="222" t="s">
        <v>324</v>
      </c>
      <c r="B26" s="230">
        <f t="shared" si="9"/>
        <v>0</v>
      </c>
      <c r="C26" s="357">
        <f t="shared" si="6"/>
        <v>0</v>
      </c>
      <c r="D26" s="466">
        <f t="shared" si="10"/>
        <v>0</v>
      </c>
      <c r="E26" s="467">
        <f t="shared" si="7"/>
        <v>0</v>
      </c>
      <c r="F26" s="325"/>
      <c r="G26" s="325"/>
      <c r="H26" s="325"/>
      <c r="I26" s="906"/>
      <c r="J26" s="622">
        <f t="shared" si="11"/>
        <v>0</v>
      </c>
      <c r="K26" s="223">
        <f t="shared" si="12"/>
        <v>0</v>
      </c>
      <c r="L26" s="757"/>
      <c r="M26" s="757"/>
      <c r="N26" s="757"/>
      <c r="O26" s="758"/>
      <c r="R26" s="92"/>
      <c r="S26" s="92"/>
      <c r="T26" s="92"/>
      <c r="U26" s="92"/>
      <c r="AB26" s="115"/>
    </row>
    <row r="27" spans="1:28" ht="15" customHeight="1">
      <c r="A27" s="222" t="s">
        <v>325</v>
      </c>
      <c r="B27" s="230">
        <f t="shared" si="9"/>
        <v>5</v>
      </c>
      <c r="C27" s="357">
        <f t="shared" si="6"/>
        <v>1.2285012285012284</v>
      </c>
      <c r="D27" s="466">
        <f t="shared" si="10"/>
        <v>5</v>
      </c>
      <c r="E27" s="467">
        <f t="shared" si="7"/>
        <v>1.2315270935960592</v>
      </c>
      <c r="F27" s="815"/>
      <c r="G27" s="815">
        <v>3</v>
      </c>
      <c r="H27" s="815">
        <v>2</v>
      </c>
      <c r="I27" s="905"/>
      <c r="J27" s="622">
        <f t="shared" si="11"/>
        <v>0</v>
      </c>
      <c r="K27" s="223">
        <f t="shared" si="12"/>
        <v>0</v>
      </c>
      <c r="L27" s="757"/>
      <c r="M27" s="757"/>
      <c r="N27" s="757"/>
      <c r="O27" s="758"/>
      <c r="Q27" s="602" t="s">
        <v>326</v>
      </c>
      <c r="R27" s="613"/>
      <c r="S27" s="613">
        <v>3</v>
      </c>
      <c r="T27" s="613">
        <v>2</v>
      </c>
      <c r="U27" s="613"/>
      <c r="V27" s="610">
        <v>5</v>
      </c>
      <c r="W27" s="115"/>
      <c r="X27" s="610"/>
      <c r="Y27" s="115">
        <v>5</v>
      </c>
      <c r="AA27" s="610"/>
    </row>
    <row r="28" spans="1:28" ht="15" customHeight="1">
      <c r="A28" s="222" t="s">
        <v>327</v>
      </c>
      <c r="B28" s="230">
        <f t="shared" si="9"/>
        <v>4</v>
      </c>
      <c r="C28" s="357">
        <f t="shared" si="6"/>
        <v>0.98280098280098283</v>
      </c>
      <c r="D28" s="466">
        <f t="shared" si="10"/>
        <v>4</v>
      </c>
      <c r="E28" s="467">
        <f t="shared" si="7"/>
        <v>0.98522167487684731</v>
      </c>
      <c r="F28" s="815"/>
      <c r="G28" s="815">
        <v>2</v>
      </c>
      <c r="H28" s="815">
        <v>2</v>
      </c>
      <c r="I28" s="905"/>
      <c r="J28" s="622">
        <f t="shared" si="11"/>
        <v>0</v>
      </c>
      <c r="K28" s="223">
        <f t="shared" si="12"/>
        <v>0</v>
      </c>
      <c r="L28" s="757"/>
      <c r="M28" s="757"/>
      <c r="N28" s="757"/>
      <c r="O28" s="758"/>
      <c r="Q28" s="602" t="s">
        <v>328</v>
      </c>
      <c r="R28" s="613"/>
      <c r="S28" s="613">
        <v>2</v>
      </c>
      <c r="T28" s="613">
        <v>2</v>
      </c>
      <c r="U28" s="613"/>
      <c r="V28" s="610">
        <v>4</v>
      </c>
      <c r="W28" s="115"/>
      <c r="X28" s="610"/>
      <c r="Y28" s="115">
        <v>4</v>
      </c>
      <c r="Z28" s="115"/>
      <c r="AA28" s="610"/>
    </row>
    <row r="29" spans="1:28" ht="15" customHeight="1">
      <c r="A29" s="222" t="s">
        <v>329</v>
      </c>
      <c r="B29" s="230">
        <f t="shared" si="9"/>
        <v>6</v>
      </c>
      <c r="C29" s="357">
        <f t="shared" si="6"/>
        <v>1.4742014742014742</v>
      </c>
      <c r="D29" s="466">
        <f t="shared" si="10"/>
        <v>6</v>
      </c>
      <c r="E29" s="467">
        <f t="shared" si="7"/>
        <v>1.4778325123152709</v>
      </c>
      <c r="F29" s="815"/>
      <c r="G29" s="815">
        <v>4</v>
      </c>
      <c r="H29" s="815">
        <v>2</v>
      </c>
      <c r="I29" s="905"/>
      <c r="J29" s="622">
        <f t="shared" si="11"/>
        <v>0</v>
      </c>
      <c r="K29" s="223">
        <f t="shared" si="12"/>
        <v>0</v>
      </c>
      <c r="L29" s="757"/>
      <c r="M29" s="757"/>
      <c r="N29" s="757"/>
      <c r="O29" s="758"/>
      <c r="Q29" s="602" t="s">
        <v>330</v>
      </c>
      <c r="R29" s="613"/>
      <c r="S29" s="613">
        <v>4</v>
      </c>
      <c r="T29" s="613">
        <v>2</v>
      </c>
      <c r="U29" s="613"/>
      <c r="V29" s="610">
        <v>6</v>
      </c>
      <c r="W29" s="115"/>
      <c r="X29" s="610"/>
      <c r="Y29" s="115">
        <v>6</v>
      </c>
      <c r="Z29" s="115"/>
    </row>
    <row r="30" spans="1:28" ht="15" customHeight="1">
      <c r="A30" s="222" t="s">
        <v>331</v>
      </c>
      <c r="B30" s="230">
        <f t="shared" si="9"/>
        <v>1</v>
      </c>
      <c r="C30" s="357">
        <f t="shared" si="6"/>
        <v>0.24570024570024571</v>
      </c>
      <c r="D30" s="466">
        <f t="shared" si="10"/>
        <v>1</v>
      </c>
      <c r="E30" s="467">
        <f t="shared" si="7"/>
        <v>0.24630541871921183</v>
      </c>
      <c r="F30" s="815"/>
      <c r="G30" s="815"/>
      <c r="H30" s="815">
        <v>1</v>
      </c>
      <c r="I30" s="905"/>
      <c r="J30" s="622">
        <f t="shared" si="11"/>
        <v>0</v>
      </c>
      <c r="K30" s="223">
        <f t="shared" si="12"/>
        <v>0</v>
      </c>
      <c r="L30" s="757"/>
      <c r="M30" s="757"/>
      <c r="N30" s="757"/>
      <c r="O30" s="758"/>
      <c r="Q30" s="602" t="s">
        <v>332</v>
      </c>
      <c r="R30" s="613"/>
      <c r="S30" s="613"/>
      <c r="T30" s="613">
        <v>1</v>
      </c>
      <c r="U30" s="613"/>
      <c r="V30" s="610">
        <v>1</v>
      </c>
      <c r="W30" s="115"/>
      <c r="X30" s="610"/>
      <c r="Y30" s="115">
        <v>1</v>
      </c>
      <c r="AA30" s="610"/>
    </row>
    <row r="31" spans="1:28" ht="15" customHeight="1">
      <c r="A31" s="222" t="s">
        <v>333</v>
      </c>
      <c r="B31" s="230">
        <f t="shared" si="9"/>
        <v>2</v>
      </c>
      <c r="C31" s="357">
        <f t="shared" si="6"/>
        <v>0.49140049140049141</v>
      </c>
      <c r="D31" s="466">
        <f t="shared" si="10"/>
        <v>2</v>
      </c>
      <c r="E31" s="467">
        <f t="shared" si="7"/>
        <v>0.49261083743842365</v>
      </c>
      <c r="F31" s="815"/>
      <c r="G31" s="815">
        <v>1</v>
      </c>
      <c r="H31" s="815">
        <v>1</v>
      </c>
      <c r="I31" s="905"/>
      <c r="J31" s="622">
        <f t="shared" si="11"/>
        <v>0</v>
      </c>
      <c r="K31" s="223">
        <f t="shared" si="12"/>
        <v>0</v>
      </c>
      <c r="L31" s="757"/>
      <c r="M31" s="757"/>
      <c r="N31" s="757"/>
      <c r="O31" s="758"/>
      <c r="Q31" s="602" t="s">
        <v>334</v>
      </c>
      <c r="R31" s="613"/>
      <c r="S31" s="613">
        <v>1</v>
      </c>
      <c r="T31" s="613">
        <v>1</v>
      </c>
      <c r="U31" s="613"/>
      <c r="V31" s="610">
        <v>2</v>
      </c>
      <c r="W31" s="115"/>
      <c r="X31" s="610"/>
      <c r="Y31" s="115">
        <v>2</v>
      </c>
      <c r="Z31" s="115"/>
      <c r="AA31" s="610"/>
    </row>
    <row r="32" spans="1:28" ht="15" customHeight="1">
      <c r="A32" s="222" t="s">
        <v>335</v>
      </c>
      <c r="B32" s="230">
        <f t="shared" si="9"/>
        <v>1</v>
      </c>
      <c r="C32" s="357">
        <f t="shared" si="6"/>
        <v>0.24570024570024571</v>
      </c>
      <c r="D32" s="466">
        <f t="shared" si="10"/>
        <v>1</v>
      </c>
      <c r="E32" s="467">
        <f t="shared" si="7"/>
        <v>0.24630541871921183</v>
      </c>
      <c r="F32" s="815"/>
      <c r="G32" s="815">
        <v>1</v>
      </c>
      <c r="H32" s="815"/>
      <c r="I32" s="905"/>
      <c r="J32" s="622">
        <f t="shared" si="11"/>
        <v>0</v>
      </c>
      <c r="K32" s="223">
        <f t="shared" si="12"/>
        <v>0</v>
      </c>
      <c r="L32" s="757"/>
      <c r="M32" s="757"/>
      <c r="N32" s="757"/>
      <c r="O32" s="758"/>
      <c r="Q32" s="602" t="s">
        <v>336</v>
      </c>
      <c r="R32" s="613"/>
      <c r="S32" s="613">
        <v>1</v>
      </c>
      <c r="T32" s="613"/>
      <c r="U32" s="613"/>
      <c r="V32" s="610">
        <v>1</v>
      </c>
      <c r="W32" s="115"/>
      <c r="X32" s="610"/>
      <c r="Y32" s="115">
        <v>1</v>
      </c>
      <c r="Z32" s="115"/>
    </row>
    <row r="33" spans="1:27" ht="15" customHeight="1">
      <c r="A33" s="222" t="s">
        <v>337</v>
      </c>
      <c r="B33" s="230">
        <f t="shared" si="9"/>
        <v>2</v>
      </c>
      <c r="C33" s="357">
        <f t="shared" si="6"/>
        <v>0.49140049140049141</v>
      </c>
      <c r="D33" s="466">
        <f t="shared" si="10"/>
        <v>2</v>
      </c>
      <c r="E33" s="467">
        <f t="shared" si="7"/>
        <v>0.49261083743842365</v>
      </c>
      <c r="F33" s="815"/>
      <c r="G33" s="815">
        <v>1</v>
      </c>
      <c r="H33" s="815">
        <v>1</v>
      </c>
      <c r="I33" s="905"/>
      <c r="J33" s="622">
        <f t="shared" si="11"/>
        <v>0</v>
      </c>
      <c r="K33" s="223">
        <f t="shared" si="12"/>
        <v>0</v>
      </c>
      <c r="L33" s="757"/>
      <c r="M33" s="757"/>
      <c r="N33" s="757"/>
      <c r="O33" s="758"/>
      <c r="Q33" s="602" t="s">
        <v>338</v>
      </c>
      <c r="R33" s="613"/>
      <c r="S33" s="613">
        <v>1</v>
      </c>
      <c r="T33" s="613">
        <v>1</v>
      </c>
      <c r="U33" s="613"/>
      <c r="V33" s="610">
        <v>2</v>
      </c>
      <c r="W33" s="115"/>
      <c r="X33" s="610"/>
      <c r="Y33" s="115">
        <v>2</v>
      </c>
    </row>
    <row r="34" spans="1:27" ht="15" customHeight="1">
      <c r="A34" s="222" t="s">
        <v>339</v>
      </c>
      <c r="B34" s="230">
        <f t="shared" si="9"/>
        <v>3</v>
      </c>
      <c r="C34" s="357">
        <f t="shared" si="6"/>
        <v>0.73710073710073709</v>
      </c>
      <c r="D34" s="466">
        <f t="shared" si="10"/>
        <v>3</v>
      </c>
      <c r="E34" s="467">
        <f t="shared" si="7"/>
        <v>0.73891625615763545</v>
      </c>
      <c r="F34" s="815"/>
      <c r="G34" s="815">
        <v>3</v>
      </c>
      <c r="H34" s="815"/>
      <c r="I34" s="905"/>
      <c r="J34" s="622">
        <f t="shared" si="11"/>
        <v>0</v>
      </c>
      <c r="K34" s="223">
        <f t="shared" si="12"/>
        <v>0</v>
      </c>
      <c r="L34" s="757"/>
      <c r="M34" s="757"/>
      <c r="N34" s="757"/>
      <c r="O34" s="758"/>
      <c r="Q34" s="602" t="s">
        <v>340</v>
      </c>
      <c r="R34" s="613"/>
      <c r="S34" s="613">
        <v>3</v>
      </c>
      <c r="T34" s="613"/>
      <c r="U34" s="613"/>
      <c r="V34" s="610">
        <v>3</v>
      </c>
      <c r="W34" s="115"/>
      <c r="X34" s="610"/>
      <c r="Y34" s="115">
        <v>3</v>
      </c>
      <c r="AA34" s="610"/>
    </row>
    <row r="35" spans="1:27" ht="15" customHeight="1">
      <c r="A35" s="222" t="s">
        <v>341</v>
      </c>
      <c r="B35" s="230">
        <f t="shared" si="9"/>
        <v>1</v>
      </c>
      <c r="C35" s="357">
        <f t="shared" si="6"/>
        <v>0.24570024570024571</v>
      </c>
      <c r="D35" s="466">
        <f t="shared" si="10"/>
        <v>1</v>
      </c>
      <c r="E35" s="467">
        <f t="shared" si="7"/>
        <v>0.24630541871921183</v>
      </c>
      <c r="F35" s="815"/>
      <c r="G35" s="815"/>
      <c r="H35" s="815">
        <v>1</v>
      </c>
      <c r="I35" s="905"/>
      <c r="J35" s="622">
        <f t="shared" si="11"/>
        <v>0</v>
      </c>
      <c r="K35" s="223">
        <f t="shared" si="12"/>
        <v>0</v>
      </c>
      <c r="L35" s="757"/>
      <c r="M35" s="757"/>
      <c r="N35" s="757"/>
      <c r="O35" s="758"/>
      <c r="Q35" s="602" t="s">
        <v>342</v>
      </c>
      <c r="R35" s="613"/>
      <c r="S35" s="613"/>
      <c r="T35" s="613">
        <v>1</v>
      </c>
      <c r="U35" s="613"/>
      <c r="V35" s="610">
        <v>1</v>
      </c>
      <c r="W35" s="115"/>
      <c r="X35" s="610"/>
      <c r="Y35" s="115">
        <v>1</v>
      </c>
      <c r="Z35" s="115"/>
      <c r="AA35" s="610"/>
    </row>
    <row r="36" spans="1:27" ht="15" customHeight="1">
      <c r="A36" s="222" t="s">
        <v>343</v>
      </c>
      <c r="B36" s="230">
        <f t="shared" si="9"/>
        <v>11</v>
      </c>
      <c r="C36" s="357">
        <f t="shared" si="6"/>
        <v>2.7027027027027026</v>
      </c>
      <c r="D36" s="466">
        <f t="shared" si="10"/>
        <v>11</v>
      </c>
      <c r="E36" s="467">
        <f t="shared" si="7"/>
        <v>2.7093596059113301</v>
      </c>
      <c r="F36" s="815"/>
      <c r="G36" s="815">
        <v>5</v>
      </c>
      <c r="H36" s="815">
        <v>6</v>
      </c>
      <c r="I36" s="905"/>
      <c r="J36" s="622">
        <f t="shared" si="11"/>
        <v>0</v>
      </c>
      <c r="K36" s="223">
        <f t="shared" si="12"/>
        <v>0</v>
      </c>
      <c r="L36" s="757"/>
      <c r="M36" s="757"/>
      <c r="N36" s="757"/>
      <c r="O36" s="758"/>
      <c r="Q36" s="602" t="s">
        <v>344</v>
      </c>
      <c r="R36" s="613"/>
      <c r="S36" s="613">
        <v>5</v>
      </c>
      <c r="T36" s="613">
        <v>6</v>
      </c>
      <c r="U36" s="613"/>
      <c r="V36" s="610">
        <v>11</v>
      </c>
      <c r="W36" s="115"/>
      <c r="X36" s="610"/>
      <c r="Y36" s="115">
        <v>11</v>
      </c>
      <c r="Z36" s="115"/>
    </row>
    <row r="37" spans="1:27" ht="15" customHeight="1">
      <c r="A37" s="222" t="s">
        <v>345</v>
      </c>
      <c r="B37" s="230">
        <f t="shared" si="9"/>
        <v>11</v>
      </c>
      <c r="C37" s="357">
        <f t="shared" si="6"/>
        <v>2.7027027027027026</v>
      </c>
      <c r="D37" s="466">
        <f t="shared" si="10"/>
        <v>11</v>
      </c>
      <c r="E37" s="467">
        <f t="shared" si="7"/>
        <v>2.7093596059113301</v>
      </c>
      <c r="F37" s="815"/>
      <c r="G37" s="815">
        <v>9</v>
      </c>
      <c r="H37" s="815">
        <v>2</v>
      </c>
      <c r="I37" s="905"/>
      <c r="J37" s="622">
        <f t="shared" si="11"/>
        <v>0</v>
      </c>
      <c r="K37" s="223">
        <f t="shared" si="12"/>
        <v>0</v>
      </c>
      <c r="L37" s="757"/>
      <c r="M37" s="757"/>
      <c r="N37" s="757"/>
      <c r="O37" s="758"/>
      <c r="Q37" s="602" t="s">
        <v>346</v>
      </c>
      <c r="R37" s="613"/>
      <c r="S37" s="613">
        <v>9</v>
      </c>
      <c r="T37" s="613">
        <v>2</v>
      </c>
      <c r="U37" s="613"/>
      <c r="V37" s="610">
        <v>11</v>
      </c>
      <c r="W37" s="115"/>
      <c r="X37" s="610"/>
      <c r="Y37" s="115">
        <v>11</v>
      </c>
    </row>
    <row r="38" spans="1:27" ht="15" customHeight="1">
      <c r="A38" s="222" t="s">
        <v>347</v>
      </c>
      <c r="B38" s="230">
        <f t="shared" si="9"/>
        <v>6</v>
      </c>
      <c r="C38" s="357">
        <f t="shared" si="6"/>
        <v>1.4742014742014742</v>
      </c>
      <c r="D38" s="466">
        <f t="shared" si="10"/>
        <v>6</v>
      </c>
      <c r="E38" s="467">
        <f t="shared" si="7"/>
        <v>1.4778325123152709</v>
      </c>
      <c r="F38" s="815"/>
      <c r="G38" s="815">
        <v>2</v>
      </c>
      <c r="H38" s="815">
        <v>4</v>
      </c>
      <c r="I38" s="905"/>
      <c r="J38" s="622">
        <f t="shared" si="11"/>
        <v>0</v>
      </c>
      <c r="K38" s="223">
        <f t="shared" si="12"/>
        <v>0</v>
      </c>
      <c r="L38" s="757"/>
      <c r="M38" s="757"/>
      <c r="N38" s="757"/>
      <c r="O38" s="758"/>
      <c r="Q38" s="602" t="s">
        <v>348</v>
      </c>
      <c r="R38" s="613"/>
      <c r="S38" s="613">
        <v>2</v>
      </c>
      <c r="T38" s="613">
        <v>4</v>
      </c>
      <c r="U38" s="613"/>
      <c r="V38" s="610">
        <v>6</v>
      </c>
      <c r="W38" s="115"/>
      <c r="X38" s="610"/>
      <c r="Y38" s="115">
        <v>6</v>
      </c>
    </row>
    <row r="39" spans="1:27" ht="15" customHeight="1">
      <c r="A39" s="222" t="s">
        <v>349</v>
      </c>
      <c r="B39" s="230">
        <f t="shared" si="9"/>
        <v>6</v>
      </c>
      <c r="C39" s="357">
        <f t="shared" si="6"/>
        <v>1.4742014742014742</v>
      </c>
      <c r="D39" s="466">
        <f t="shared" si="10"/>
        <v>6</v>
      </c>
      <c r="E39" s="467">
        <f t="shared" si="7"/>
        <v>1.4778325123152709</v>
      </c>
      <c r="F39" s="815">
        <v>6</v>
      </c>
      <c r="G39" s="815"/>
      <c r="H39" s="815"/>
      <c r="I39" s="905"/>
      <c r="J39" s="622">
        <f t="shared" si="11"/>
        <v>0</v>
      </c>
      <c r="K39" s="223">
        <f t="shared" si="12"/>
        <v>0</v>
      </c>
      <c r="L39" s="757"/>
      <c r="M39" s="757"/>
      <c r="N39" s="757"/>
      <c r="O39" s="758"/>
      <c r="Q39" s="602" t="s">
        <v>350</v>
      </c>
      <c r="R39" s="613">
        <v>6</v>
      </c>
      <c r="S39" s="613"/>
      <c r="T39" s="613"/>
      <c r="U39" s="613"/>
      <c r="V39" s="610">
        <v>6</v>
      </c>
      <c r="W39" s="115"/>
      <c r="X39" s="610"/>
      <c r="Y39" s="115">
        <v>6</v>
      </c>
    </row>
    <row r="40" spans="1:27" ht="15" customHeight="1">
      <c r="A40" s="222" t="s">
        <v>351</v>
      </c>
      <c r="B40" s="230">
        <f t="shared" si="9"/>
        <v>0</v>
      </c>
      <c r="C40" s="357">
        <f t="shared" si="6"/>
        <v>0</v>
      </c>
      <c r="D40" s="466">
        <f t="shared" si="10"/>
        <v>0</v>
      </c>
      <c r="E40" s="467">
        <f t="shared" si="7"/>
        <v>0</v>
      </c>
      <c r="F40" s="325"/>
      <c r="G40" s="325"/>
      <c r="H40" s="325"/>
      <c r="I40" s="906"/>
      <c r="J40" s="904">
        <f t="shared" si="11"/>
        <v>0</v>
      </c>
      <c r="K40" s="902">
        <f t="shared" si="12"/>
        <v>0</v>
      </c>
      <c r="L40" s="757"/>
      <c r="M40" s="757"/>
      <c r="N40" s="757"/>
      <c r="O40" s="758"/>
    </row>
    <row r="41" spans="1:27" ht="15" customHeight="1">
      <c r="A41" s="222" t="s">
        <v>352</v>
      </c>
      <c r="B41" s="230">
        <f t="shared" si="9"/>
        <v>3</v>
      </c>
      <c r="C41" s="357">
        <f t="shared" si="6"/>
        <v>0.73710073710073709</v>
      </c>
      <c r="D41" s="466">
        <f t="shared" si="10"/>
        <v>3</v>
      </c>
      <c r="E41" s="467">
        <f>D41/D$7*100</f>
        <v>0.73891625615763545</v>
      </c>
      <c r="F41" s="815"/>
      <c r="G41" s="815">
        <v>2</v>
      </c>
      <c r="H41" s="815">
        <v>1</v>
      </c>
      <c r="I41" s="905"/>
      <c r="J41" s="622">
        <f t="shared" si="11"/>
        <v>0</v>
      </c>
      <c r="K41" s="223">
        <f>J41/J$7*100</f>
        <v>0</v>
      </c>
      <c r="L41" s="757"/>
      <c r="M41" s="757"/>
      <c r="N41" s="757"/>
      <c r="O41" s="758"/>
      <c r="Q41" s="602" t="s">
        <v>353</v>
      </c>
      <c r="R41" s="613"/>
      <c r="S41" s="613">
        <v>2</v>
      </c>
      <c r="T41" s="613">
        <v>1</v>
      </c>
      <c r="U41" s="613"/>
      <c r="V41" s="610">
        <v>3</v>
      </c>
      <c r="W41" s="115"/>
      <c r="X41" s="610"/>
      <c r="Y41" s="115">
        <v>3</v>
      </c>
      <c r="Z41" s="115"/>
      <c r="AA41" s="610"/>
    </row>
    <row r="42" spans="1:27" ht="15" customHeight="1">
      <c r="A42" s="222" t="s">
        <v>354</v>
      </c>
      <c r="B42" s="230">
        <f t="shared" si="9"/>
        <v>1</v>
      </c>
      <c r="C42" s="357">
        <f t="shared" si="6"/>
        <v>0.24570024570024571</v>
      </c>
      <c r="D42" s="466">
        <f t="shared" si="10"/>
        <v>1</v>
      </c>
      <c r="E42" s="467">
        <f>D42/D$7*100</f>
        <v>0.24630541871921183</v>
      </c>
      <c r="F42" s="815"/>
      <c r="G42" s="815"/>
      <c r="H42" s="815">
        <v>1</v>
      </c>
      <c r="I42" s="905"/>
      <c r="J42" s="622">
        <f t="shared" si="11"/>
        <v>0</v>
      </c>
      <c r="K42" s="223">
        <f>J42/J$7*100</f>
        <v>0</v>
      </c>
      <c r="L42" s="757"/>
      <c r="M42" s="757"/>
      <c r="N42" s="757"/>
      <c r="O42" s="758"/>
      <c r="Q42" s="602" t="s">
        <v>355</v>
      </c>
      <c r="R42" s="613"/>
      <c r="S42" s="613"/>
      <c r="T42" s="613">
        <v>1</v>
      </c>
      <c r="U42" s="613"/>
      <c r="V42" s="610">
        <v>1</v>
      </c>
      <c r="W42" s="115"/>
      <c r="X42" s="610"/>
      <c r="Y42" s="115">
        <v>1</v>
      </c>
    </row>
    <row r="43" spans="1:27" ht="15" customHeight="1">
      <c r="A43" s="222" t="s">
        <v>356</v>
      </c>
      <c r="B43" s="230">
        <f t="shared" si="9"/>
        <v>11</v>
      </c>
      <c r="C43" s="357">
        <f t="shared" si="6"/>
        <v>2.7027027027027026</v>
      </c>
      <c r="D43" s="466">
        <f t="shared" si="10"/>
        <v>11</v>
      </c>
      <c r="E43" s="467">
        <f>D43/D$7*100</f>
        <v>2.7093596059113301</v>
      </c>
      <c r="F43" s="815"/>
      <c r="G43" s="815">
        <v>5</v>
      </c>
      <c r="H43" s="815">
        <v>6</v>
      </c>
      <c r="I43" s="905"/>
      <c r="J43" s="622">
        <f t="shared" si="11"/>
        <v>0</v>
      </c>
      <c r="K43" s="223">
        <f>J43/J$7*100</f>
        <v>0</v>
      </c>
      <c r="L43" s="757"/>
      <c r="M43" s="757"/>
      <c r="N43" s="757"/>
      <c r="O43" s="758"/>
      <c r="Q43" s="602" t="s">
        <v>357</v>
      </c>
      <c r="R43" s="613"/>
      <c r="S43" s="613">
        <v>5</v>
      </c>
      <c r="T43" s="613">
        <v>6</v>
      </c>
      <c r="U43" s="613"/>
      <c r="V43" s="610">
        <v>11</v>
      </c>
      <c r="W43" s="115"/>
      <c r="X43" s="610"/>
      <c r="Y43" s="115">
        <v>11</v>
      </c>
    </row>
    <row r="44" spans="1:27" ht="15" customHeight="1" thickBot="1">
      <c r="A44" s="224" t="s">
        <v>358</v>
      </c>
      <c r="B44" s="468">
        <f t="shared" si="9"/>
        <v>1</v>
      </c>
      <c r="C44" s="365">
        <f t="shared" si="6"/>
        <v>0.24570024570024571</v>
      </c>
      <c r="D44" s="543">
        <f t="shared" si="10"/>
        <v>1</v>
      </c>
      <c r="E44" s="510">
        <f>D44/D$7*100</f>
        <v>0.24630541871921183</v>
      </c>
      <c r="F44" s="903"/>
      <c r="G44" s="903"/>
      <c r="H44" s="903">
        <v>1</v>
      </c>
      <c r="I44" s="907"/>
      <c r="J44" s="623">
        <f t="shared" si="11"/>
        <v>0</v>
      </c>
      <c r="K44" s="225">
        <f>J44/J$7*100</f>
        <v>0</v>
      </c>
      <c r="L44" s="760"/>
      <c r="M44" s="760"/>
      <c r="N44" s="760"/>
      <c r="O44" s="761"/>
      <c r="Q44" s="602" t="s">
        <v>359</v>
      </c>
      <c r="R44" s="613"/>
      <c r="S44" s="613"/>
      <c r="T44" s="613">
        <v>1</v>
      </c>
      <c r="U44" s="613"/>
      <c r="V44" s="610">
        <v>1</v>
      </c>
      <c r="W44" s="115"/>
      <c r="X44" s="610"/>
      <c r="Y44" s="115">
        <v>1</v>
      </c>
      <c r="Z44" s="115"/>
      <c r="AA44" s="610"/>
    </row>
    <row r="45" spans="1:27" ht="14.25" customHeight="1">
      <c r="A45" s="203"/>
      <c r="B45" s="203"/>
      <c r="C45" s="203"/>
      <c r="D45" s="203"/>
      <c r="E45" s="203"/>
      <c r="F45" s="762"/>
      <c r="G45" s="762"/>
      <c r="H45" s="762"/>
      <c r="I45" s="762"/>
      <c r="J45" s="203"/>
      <c r="K45" s="203"/>
      <c r="M45" s="762"/>
      <c r="N45" s="762"/>
      <c r="O45" s="762"/>
    </row>
    <row r="46" spans="1:27" ht="14.25" customHeight="1">
      <c r="A46" s="203"/>
      <c r="B46" s="203"/>
      <c r="C46" s="203"/>
      <c r="D46" s="203"/>
      <c r="E46" s="203"/>
      <c r="F46" s="762"/>
      <c r="G46" s="762"/>
      <c r="H46" s="762"/>
      <c r="I46" s="762"/>
      <c r="J46" s="203"/>
      <c r="K46" s="203"/>
      <c r="L46" s="762"/>
      <c r="M46" s="762"/>
      <c r="N46" s="762"/>
      <c r="O46" s="762"/>
    </row>
    <row r="47" spans="1:27" ht="14.25" customHeight="1">
      <c r="A47" s="228"/>
      <c r="B47" s="203"/>
      <c r="C47" s="203"/>
      <c r="D47" s="203"/>
      <c r="E47" s="203"/>
      <c r="F47" s="762"/>
      <c r="G47" s="762"/>
      <c r="H47" s="762"/>
      <c r="I47" s="762"/>
      <c r="J47" s="203"/>
      <c r="K47" s="203"/>
      <c r="L47" s="762"/>
      <c r="M47" s="762"/>
      <c r="N47" s="762"/>
      <c r="O47" s="762"/>
    </row>
    <row r="48" spans="1:27" ht="14.25" customHeight="1">
      <c r="A48" s="228"/>
      <c r="B48" s="203"/>
      <c r="C48" s="203"/>
      <c r="D48" s="203"/>
      <c r="E48" s="203"/>
      <c r="F48" s="762"/>
      <c r="G48" s="762"/>
      <c r="H48" s="762"/>
      <c r="I48" s="762"/>
      <c r="J48" s="203"/>
      <c r="K48" s="203"/>
      <c r="L48" s="762"/>
      <c r="M48" s="762"/>
      <c r="N48" s="762"/>
      <c r="O48" s="762"/>
      <c r="Z48" s="115"/>
      <c r="AA48" s="610"/>
    </row>
    <row r="49" spans="1:28" ht="14.25" customHeight="1">
      <c r="A49" s="228"/>
      <c r="B49" s="203"/>
      <c r="C49" s="203"/>
      <c r="D49" s="203"/>
      <c r="E49" s="203"/>
      <c r="F49" s="762"/>
      <c r="G49" s="762"/>
      <c r="H49" s="762"/>
      <c r="I49" s="762"/>
      <c r="J49" s="203"/>
      <c r="K49" s="203"/>
      <c r="L49" s="762"/>
      <c r="M49" s="762"/>
      <c r="N49" s="762"/>
      <c r="O49" s="762"/>
      <c r="Z49" s="115"/>
      <c r="AA49" s="610"/>
    </row>
    <row r="50" spans="1:28" ht="14.25" customHeight="1">
      <c r="A50" s="228"/>
      <c r="B50" s="203"/>
      <c r="C50" s="203"/>
      <c r="D50" s="203"/>
      <c r="E50" s="203"/>
      <c r="F50" s="762"/>
      <c r="G50" s="762"/>
      <c r="H50" s="762"/>
      <c r="I50" s="762"/>
      <c r="J50" s="203"/>
      <c r="K50" s="203"/>
      <c r="L50" s="762"/>
      <c r="M50" s="762"/>
      <c r="N50" s="762"/>
      <c r="O50" s="762"/>
      <c r="Z50" s="115"/>
      <c r="AA50" s="610"/>
    </row>
    <row r="51" spans="1:28" ht="12.75" customHeight="1">
      <c r="A51" s="229"/>
      <c r="B51" s="203"/>
      <c r="C51" s="203"/>
      <c r="D51" s="203"/>
      <c r="E51" s="203"/>
      <c r="F51" s="762"/>
      <c r="G51" s="762"/>
      <c r="H51" s="762"/>
      <c r="I51" s="762"/>
      <c r="J51" s="203"/>
      <c r="K51" s="203"/>
      <c r="L51" s="763" t="s">
        <v>95</v>
      </c>
      <c r="M51" s="762"/>
      <c r="N51" s="762"/>
      <c r="O51" s="762"/>
      <c r="AA51" s="610"/>
    </row>
    <row r="52" spans="1:28" ht="12.75" customHeight="1" thickBot="1">
      <c r="A52" s="204"/>
      <c r="B52" s="205"/>
      <c r="C52" s="205"/>
      <c r="D52" s="205"/>
      <c r="E52" s="205"/>
      <c r="F52" s="753"/>
      <c r="G52" s="753"/>
      <c r="H52" s="753"/>
      <c r="I52" s="753"/>
      <c r="J52" s="205"/>
      <c r="K52" s="205"/>
      <c r="M52" s="753"/>
      <c r="N52" s="753"/>
      <c r="O52" s="753"/>
      <c r="AA52" s="610"/>
    </row>
    <row r="53" spans="1:28" ht="16.5" customHeight="1" thickBot="1">
      <c r="A53" s="208"/>
      <c r="B53" s="209" t="s">
        <v>282</v>
      </c>
      <c r="C53" s="527"/>
      <c r="D53" s="524" t="s">
        <v>3</v>
      </c>
      <c r="E53" s="470"/>
      <c r="F53" s="754" t="s">
        <v>6</v>
      </c>
      <c r="G53" s="754"/>
      <c r="H53" s="754"/>
      <c r="I53" s="533"/>
      <c r="J53" s="524" t="s">
        <v>3</v>
      </c>
      <c r="K53" s="470"/>
      <c r="L53" s="534" t="s">
        <v>7</v>
      </c>
      <c r="M53" s="534"/>
      <c r="N53" s="533"/>
      <c r="O53" s="533"/>
    </row>
    <row r="54" spans="1:28" ht="15" customHeight="1" thickTop="1" thickBot="1">
      <c r="A54" s="220" t="s">
        <v>285</v>
      </c>
      <c r="B54" s="535" t="s">
        <v>3</v>
      </c>
      <c r="C54" s="536" t="s">
        <v>5</v>
      </c>
      <c r="D54" s="537" t="s">
        <v>283</v>
      </c>
      <c r="E54" s="538" t="s">
        <v>5</v>
      </c>
      <c r="F54" s="908" t="s">
        <v>38</v>
      </c>
      <c r="G54" s="909" t="s">
        <v>276</v>
      </c>
      <c r="H54" s="908" t="s">
        <v>277</v>
      </c>
      <c r="I54" s="539" t="s">
        <v>185</v>
      </c>
      <c r="J54" s="537" t="s">
        <v>284</v>
      </c>
      <c r="K54" s="538" t="s">
        <v>5</v>
      </c>
      <c r="L54" s="540" t="s">
        <v>38</v>
      </c>
      <c r="M54" s="541" t="s">
        <v>276</v>
      </c>
      <c r="N54" s="542" t="s">
        <v>277</v>
      </c>
      <c r="O54" s="539" t="s">
        <v>185</v>
      </c>
      <c r="AA54" s="610"/>
    </row>
    <row r="55" spans="1:28" ht="13.5" customHeight="1" thickTop="1">
      <c r="A55" s="232" t="s">
        <v>360</v>
      </c>
      <c r="B55" s="615">
        <f t="shared" ref="B55" si="13">SUM(D55,J55)</f>
        <v>2</v>
      </c>
      <c r="C55" s="355">
        <f t="shared" ref="C55" si="14">B55/B$7*100</f>
        <v>0.49140049140049141</v>
      </c>
      <c r="D55" s="616">
        <f t="shared" ref="D55" si="15">SUM(F55:I55)</f>
        <v>2</v>
      </c>
      <c r="E55" s="509">
        <f>D55/D$7*100</f>
        <v>0.49261083743842365</v>
      </c>
      <c r="F55" s="910"/>
      <c r="G55" s="910">
        <v>1</v>
      </c>
      <c r="H55" s="910">
        <v>1</v>
      </c>
      <c r="I55" s="910"/>
      <c r="J55" s="619">
        <f t="shared" ref="J55" si="16">SUM(L55:O55)</f>
        <v>0</v>
      </c>
      <c r="K55" s="618">
        <f>J55/J$7*100</f>
        <v>0</v>
      </c>
      <c r="L55" s="755"/>
      <c r="M55" s="755"/>
      <c r="N55" s="755"/>
      <c r="O55" s="756"/>
      <c r="Q55" s="602" t="s">
        <v>361</v>
      </c>
      <c r="R55" s="115"/>
      <c r="S55" s="115">
        <v>1</v>
      </c>
      <c r="T55" s="115">
        <v>1</v>
      </c>
      <c r="U55" s="115"/>
      <c r="V55" s="610">
        <v>2</v>
      </c>
      <c r="W55" s="115"/>
      <c r="X55" s="610"/>
      <c r="Y55" s="115">
        <v>2</v>
      </c>
      <c r="Z55" s="115"/>
      <c r="AB55" s="115"/>
    </row>
    <row r="56" spans="1:28" ht="13.5" customHeight="1">
      <c r="A56" s="222" t="s">
        <v>362</v>
      </c>
      <c r="B56" s="230">
        <f t="shared" ref="B56:B98" si="17">SUM(D56,J56)</f>
        <v>8</v>
      </c>
      <c r="C56" s="357">
        <f t="shared" ref="C56:C98" si="18">B56/B$7*100</f>
        <v>1.9656019656019657</v>
      </c>
      <c r="D56" s="466">
        <f t="shared" ref="D56:D98" si="19">SUM(F56:I56)</f>
        <v>8</v>
      </c>
      <c r="E56" s="467">
        <f t="shared" ref="E56:E98" si="20">D56/D$7*100</f>
        <v>1.9704433497536946</v>
      </c>
      <c r="F56" s="815"/>
      <c r="G56" s="815">
        <v>4</v>
      </c>
      <c r="H56" s="815">
        <v>4</v>
      </c>
      <c r="I56" s="815"/>
      <c r="J56" s="620">
        <f t="shared" ref="J56:J98" si="21">SUM(L56:O56)</f>
        <v>0</v>
      </c>
      <c r="K56" s="612">
        <f t="shared" ref="K56:K98" si="22">J56/J$7*100</f>
        <v>0</v>
      </c>
      <c r="L56" s="757"/>
      <c r="M56" s="757"/>
      <c r="N56" s="757"/>
      <c r="O56" s="758"/>
      <c r="Q56" s="602" t="s">
        <v>363</v>
      </c>
      <c r="R56" s="115"/>
      <c r="S56" s="115">
        <v>4</v>
      </c>
      <c r="T56" s="115">
        <v>4</v>
      </c>
      <c r="U56" s="115"/>
      <c r="V56" s="610">
        <v>8</v>
      </c>
      <c r="W56" s="115"/>
      <c r="X56" s="610"/>
      <c r="Y56" s="115">
        <v>8</v>
      </c>
      <c r="Z56" s="115"/>
      <c r="AA56" s="610"/>
      <c r="AB56" s="115"/>
    </row>
    <row r="57" spans="1:28" ht="13.5" customHeight="1">
      <c r="A57" s="222" t="s">
        <v>364</v>
      </c>
      <c r="B57" s="230">
        <f t="shared" si="17"/>
        <v>0</v>
      </c>
      <c r="C57" s="357">
        <f t="shared" si="18"/>
        <v>0</v>
      </c>
      <c r="D57" s="466">
        <f t="shared" si="19"/>
        <v>0</v>
      </c>
      <c r="E57" s="467">
        <f t="shared" si="20"/>
        <v>0</v>
      </c>
      <c r="F57" s="325"/>
      <c r="G57" s="325"/>
      <c r="H57" s="325"/>
      <c r="I57" s="325"/>
      <c r="J57" s="620">
        <f t="shared" si="21"/>
        <v>0</v>
      </c>
      <c r="K57" s="612">
        <f t="shared" si="22"/>
        <v>0</v>
      </c>
      <c r="L57" s="757"/>
      <c r="M57" s="757"/>
      <c r="N57" s="757"/>
      <c r="O57" s="758"/>
      <c r="AA57" s="610"/>
      <c r="AB57" s="115"/>
    </row>
    <row r="58" spans="1:28" ht="13.5" customHeight="1">
      <c r="A58" s="222" t="s">
        <v>365</v>
      </c>
      <c r="B58" s="230">
        <f t="shared" si="17"/>
        <v>5</v>
      </c>
      <c r="C58" s="357">
        <f t="shared" si="18"/>
        <v>1.2285012285012284</v>
      </c>
      <c r="D58" s="466">
        <f t="shared" si="19"/>
        <v>5</v>
      </c>
      <c r="E58" s="467">
        <f t="shared" si="20"/>
        <v>1.2315270935960592</v>
      </c>
      <c r="F58" s="815"/>
      <c r="G58" s="815">
        <v>2</v>
      </c>
      <c r="H58" s="815">
        <v>3</v>
      </c>
      <c r="I58" s="815"/>
      <c r="J58" s="620">
        <f t="shared" si="21"/>
        <v>0</v>
      </c>
      <c r="K58" s="612">
        <f t="shared" si="22"/>
        <v>0</v>
      </c>
      <c r="L58" s="757"/>
      <c r="M58" s="757"/>
      <c r="N58" s="757"/>
      <c r="O58" s="758"/>
      <c r="Q58" s="602" t="s">
        <v>366</v>
      </c>
      <c r="R58" s="115"/>
      <c r="S58" s="115">
        <v>2</v>
      </c>
      <c r="T58" s="115">
        <v>3</v>
      </c>
      <c r="U58" s="115"/>
      <c r="V58" s="610">
        <v>5</v>
      </c>
      <c r="W58" s="115"/>
      <c r="X58" s="610"/>
      <c r="Y58" s="115">
        <v>5</v>
      </c>
      <c r="Z58" s="115"/>
      <c r="AB58" s="115"/>
    </row>
    <row r="59" spans="1:28" ht="13.5" customHeight="1">
      <c r="A59" s="472" t="s">
        <v>367</v>
      </c>
      <c r="B59" s="230">
        <f t="shared" si="17"/>
        <v>4</v>
      </c>
      <c r="C59" s="357">
        <f t="shared" si="18"/>
        <v>0.98280098280098283</v>
      </c>
      <c r="D59" s="466">
        <f t="shared" si="19"/>
        <v>4</v>
      </c>
      <c r="E59" s="467">
        <f t="shared" si="20"/>
        <v>0.98522167487684731</v>
      </c>
      <c r="F59" s="815"/>
      <c r="G59" s="815"/>
      <c r="H59" s="815">
        <v>4</v>
      </c>
      <c r="I59" s="815"/>
      <c r="J59" s="620">
        <f t="shared" si="21"/>
        <v>0</v>
      </c>
      <c r="K59" s="612">
        <f t="shared" si="22"/>
        <v>0</v>
      </c>
      <c r="L59" s="757"/>
      <c r="M59" s="757"/>
      <c r="N59" s="757"/>
      <c r="O59" s="758"/>
      <c r="Q59" s="602" t="s">
        <v>368</v>
      </c>
      <c r="R59" s="115"/>
      <c r="S59" s="115"/>
      <c r="T59" s="115">
        <v>4</v>
      </c>
      <c r="U59" s="115"/>
      <c r="V59" s="610">
        <v>4</v>
      </c>
      <c r="W59" s="115"/>
      <c r="X59" s="610"/>
      <c r="Y59" s="115">
        <v>4</v>
      </c>
      <c r="AB59" s="115"/>
    </row>
    <row r="60" spans="1:28" ht="13.5" customHeight="1">
      <c r="A60" s="231" t="s">
        <v>369</v>
      </c>
      <c r="B60" s="230">
        <f t="shared" si="17"/>
        <v>2</v>
      </c>
      <c r="C60" s="357">
        <f t="shared" si="18"/>
        <v>0.49140049140049141</v>
      </c>
      <c r="D60" s="466">
        <f t="shared" si="19"/>
        <v>2</v>
      </c>
      <c r="E60" s="467">
        <f t="shared" si="20"/>
        <v>0.49261083743842365</v>
      </c>
      <c r="F60" s="815"/>
      <c r="G60" s="815">
        <v>1</v>
      </c>
      <c r="H60" s="815">
        <v>1</v>
      </c>
      <c r="I60" s="815"/>
      <c r="J60" s="620">
        <f t="shared" si="21"/>
        <v>0</v>
      </c>
      <c r="K60" s="612">
        <f t="shared" si="22"/>
        <v>0</v>
      </c>
      <c r="L60" s="757"/>
      <c r="M60" s="757"/>
      <c r="N60" s="757"/>
      <c r="O60" s="758"/>
      <c r="Q60" s="602" t="s">
        <v>370</v>
      </c>
      <c r="R60" s="115"/>
      <c r="S60" s="115">
        <v>1</v>
      </c>
      <c r="T60" s="115">
        <v>1</v>
      </c>
      <c r="U60" s="115"/>
      <c r="V60" s="610">
        <v>2</v>
      </c>
      <c r="W60" s="115"/>
      <c r="X60" s="610"/>
      <c r="Y60" s="115">
        <v>2</v>
      </c>
      <c r="Z60" s="115"/>
      <c r="AB60" s="115"/>
    </row>
    <row r="61" spans="1:28" ht="13.5" customHeight="1">
      <c r="A61" s="473" t="s">
        <v>371</v>
      </c>
      <c r="B61" s="230">
        <f t="shared" si="17"/>
        <v>2</v>
      </c>
      <c r="C61" s="357">
        <f t="shared" si="18"/>
        <v>0.49140049140049141</v>
      </c>
      <c r="D61" s="466">
        <f t="shared" si="19"/>
        <v>2</v>
      </c>
      <c r="E61" s="467">
        <f t="shared" si="20"/>
        <v>0.49261083743842365</v>
      </c>
      <c r="F61" s="815"/>
      <c r="G61" s="815"/>
      <c r="H61" s="815">
        <v>2</v>
      </c>
      <c r="I61" s="815"/>
      <c r="J61" s="620">
        <f t="shared" si="21"/>
        <v>0</v>
      </c>
      <c r="K61" s="612">
        <f t="shared" si="22"/>
        <v>0</v>
      </c>
      <c r="L61" s="757"/>
      <c r="M61" s="757"/>
      <c r="N61" s="757"/>
      <c r="O61" s="758"/>
      <c r="Q61" s="602" t="s">
        <v>372</v>
      </c>
      <c r="R61" s="115"/>
      <c r="S61" s="115"/>
      <c r="T61" s="115">
        <v>2</v>
      </c>
      <c r="U61" s="115"/>
      <c r="V61" s="610">
        <v>2</v>
      </c>
      <c r="W61" s="115"/>
      <c r="X61" s="610"/>
      <c r="Y61" s="115">
        <v>2</v>
      </c>
      <c r="Z61" s="115"/>
      <c r="AB61" s="115"/>
    </row>
    <row r="62" spans="1:28" ht="13.5" customHeight="1">
      <c r="A62" s="473" t="s">
        <v>373</v>
      </c>
      <c r="B62" s="230">
        <f t="shared" si="17"/>
        <v>1</v>
      </c>
      <c r="C62" s="357">
        <f t="shared" si="18"/>
        <v>0.24570024570024571</v>
      </c>
      <c r="D62" s="466">
        <f t="shared" si="19"/>
        <v>1</v>
      </c>
      <c r="E62" s="467">
        <f t="shared" si="20"/>
        <v>0.24630541871921183</v>
      </c>
      <c r="F62" s="815"/>
      <c r="G62" s="815"/>
      <c r="H62" s="815">
        <v>1</v>
      </c>
      <c r="I62" s="815"/>
      <c r="J62" s="620">
        <f t="shared" si="21"/>
        <v>0</v>
      </c>
      <c r="K62" s="612">
        <f t="shared" si="22"/>
        <v>0</v>
      </c>
      <c r="L62" s="757"/>
      <c r="M62" s="757"/>
      <c r="N62" s="757"/>
      <c r="O62" s="758"/>
      <c r="Q62" s="602" t="s">
        <v>374</v>
      </c>
      <c r="R62" s="115"/>
      <c r="S62" s="115"/>
      <c r="T62" s="115">
        <v>1</v>
      </c>
      <c r="U62" s="115"/>
      <c r="V62" s="610">
        <v>1</v>
      </c>
      <c r="W62" s="115"/>
      <c r="X62" s="610"/>
      <c r="Y62" s="115">
        <v>1</v>
      </c>
      <c r="AB62" s="115"/>
    </row>
    <row r="63" spans="1:28" ht="13.5" customHeight="1">
      <c r="A63" s="473" t="s">
        <v>375</v>
      </c>
      <c r="B63" s="230">
        <f t="shared" si="17"/>
        <v>1</v>
      </c>
      <c r="C63" s="357">
        <f t="shared" si="18"/>
        <v>0.24570024570024571</v>
      </c>
      <c r="D63" s="466">
        <f t="shared" si="19"/>
        <v>1</v>
      </c>
      <c r="E63" s="467">
        <f t="shared" si="20"/>
        <v>0.24630541871921183</v>
      </c>
      <c r="F63" s="815"/>
      <c r="G63" s="815">
        <v>1</v>
      </c>
      <c r="H63" s="815"/>
      <c r="I63" s="815"/>
      <c r="J63" s="620">
        <f t="shared" si="21"/>
        <v>0</v>
      </c>
      <c r="K63" s="612">
        <f t="shared" si="22"/>
        <v>0</v>
      </c>
      <c r="L63" s="757"/>
      <c r="M63" s="757"/>
      <c r="N63" s="757"/>
      <c r="O63" s="758"/>
      <c r="Q63" s="602" t="s">
        <v>376</v>
      </c>
      <c r="R63" s="115"/>
      <c r="S63" s="115">
        <v>1</v>
      </c>
      <c r="T63" s="115"/>
      <c r="U63" s="115"/>
      <c r="V63" s="610">
        <v>1</v>
      </c>
      <c r="W63" s="115"/>
      <c r="X63" s="610"/>
      <c r="Y63" s="115">
        <v>1</v>
      </c>
      <c r="AB63" s="115"/>
    </row>
    <row r="64" spans="1:28" ht="13.5" customHeight="1">
      <c r="A64" s="473" t="s">
        <v>377</v>
      </c>
      <c r="B64" s="230">
        <f t="shared" si="17"/>
        <v>4</v>
      </c>
      <c r="C64" s="357">
        <f t="shared" si="18"/>
        <v>0.98280098280098283</v>
      </c>
      <c r="D64" s="466">
        <f t="shared" si="19"/>
        <v>4</v>
      </c>
      <c r="E64" s="467">
        <f t="shared" si="20"/>
        <v>0.98522167487684731</v>
      </c>
      <c r="F64" s="815"/>
      <c r="G64" s="815">
        <v>4</v>
      </c>
      <c r="H64" s="815"/>
      <c r="I64" s="815"/>
      <c r="J64" s="620">
        <f t="shared" si="21"/>
        <v>0</v>
      </c>
      <c r="K64" s="612">
        <f t="shared" si="22"/>
        <v>0</v>
      </c>
      <c r="L64" s="757"/>
      <c r="M64" s="757"/>
      <c r="N64" s="757"/>
      <c r="O64" s="758"/>
      <c r="Q64" s="602" t="s">
        <v>378</v>
      </c>
      <c r="R64" s="115"/>
      <c r="S64" s="115">
        <v>4</v>
      </c>
      <c r="T64" s="115"/>
      <c r="U64" s="115"/>
      <c r="V64" s="610">
        <v>4</v>
      </c>
      <c r="W64" s="115"/>
      <c r="X64" s="610"/>
      <c r="Y64" s="115">
        <v>4</v>
      </c>
      <c r="AB64" s="115"/>
    </row>
    <row r="65" spans="1:28" ht="13.5" customHeight="1">
      <c r="A65" s="473" t="s">
        <v>379</v>
      </c>
      <c r="B65" s="230">
        <f t="shared" si="17"/>
        <v>1</v>
      </c>
      <c r="C65" s="357">
        <f t="shared" si="18"/>
        <v>0.24570024570024571</v>
      </c>
      <c r="D65" s="466">
        <f t="shared" si="19"/>
        <v>1</v>
      </c>
      <c r="E65" s="467">
        <f t="shared" si="20"/>
        <v>0.24630541871921183</v>
      </c>
      <c r="F65" s="815"/>
      <c r="G65" s="815"/>
      <c r="H65" s="815">
        <v>1</v>
      </c>
      <c r="I65" s="815"/>
      <c r="J65" s="620">
        <f t="shared" si="21"/>
        <v>0</v>
      </c>
      <c r="K65" s="612">
        <f t="shared" si="22"/>
        <v>0</v>
      </c>
      <c r="L65" s="757"/>
      <c r="M65" s="757"/>
      <c r="N65" s="757"/>
      <c r="O65" s="758"/>
      <c r="Q65" s="602" t="s">
        <v>380</v>
      </c>
      <c r="R65" s="115"/>
      <c r="S65" s="115"/>
      <c r="T65" s="115">
        <v>1</v>
      </c>
      <c r="U65" s="115"/>
      <c r="V65" s="610">
        <v>1</v>
      </c>
      <c r="W65" s="115"/>
      <c r="X65" s="610"/>
      <c r="Y65" s="115">
        <v>1</v>
      </c>
      <c r="AB65" s="115"/>
    </row>
    <row r="66" spans="1:28" ht="13.5" customHeight="1">
      <c r="A66" s="473" t="s">
        <v>381</v>
      </c>
      <c r="B66" s="230">
        <f t="shared" si="17"/>
        <v>2</v>
      </c>
      <c r="C66" s="357">
        <f t="shared" si="18"/>
        <v>0.49140049140049141</v>
      </c>
      <c r="D66" s="466">
        <f t="shared" si="19"/>
        <v>2</v>
      </c>
      <c r="E66" s="467">
        <f t="shared" si="20"/>
        <v>0.49261083743842365</v>
      </c>
      <c r="F66" s="815"/>
      <c r="G66" s="815"/>
      <c r="H66" s="815">
        <v>2</v>
      </c>
      <c r="I66" s="815"/>
      <c r="J66" s="620">
        <f t="shared" si="21"/>
        <v>0</v>
      </c>
      <c r="K66" s="612">
        <f t="shared" si="22"/>
        <v>0</v>
      </c>
      <c r="L66" s="757"/>
      <c r="M66" s="757"/>
      <c r="N66" s="757"/>
      <c r="O66" s="758"/>
      <c r="Q66" s="602" t="s">
        <v>382</v>
      </c>
      <c r="R66" s="115"/>
      <c r="S66" s="115"/>
      <c r="T66" s="115">
        <v>2</v>
      </c>
      <c r="U66" s="115"/>
      <c r="V66" s="610">
        <v>2</v>
      </c>
      <c r="W66" s="115"/>
      <c r="X66" s="610"/>
      <c r="Y66" s="115">
        <v>2</v>
      </c>
      <c r="AA66" s="610"/>
      <c r="AB66" s="115"/>
    </row>
    <row r="67" spans="1:28" ht="13.5" customHeight="1">
      <c r="A67" s="473" t="s">
        <v>383</v>
      </c>
      <c r="B67" s="230">
        <f t="shared" si="17"/>
        <v>23</v>
      </c>
      <c r="C67" s="357">
        <f t="shared" si="18"/>
        <v>5.6511056511056514</v>
      </c>
      <c r="D67" s="466">
        <f t="shared" si="19"/>
        <v>23</v>
      </c>
      <c r="E67" s="467">
        <f t="shared" si="20"/>
        <v>5.6650246305418719</v>
      </c>
      <c r="F67" s="815"/>
      <c r="G67" s="815">
        <v>17</v>
      </c>
      <c r="H67" s="815">
        <v>6</v>
      </c>
      <c r="I67" s="815"/>
      <c r="J67" s="620">
        <f t="shared" si="21"/>
        <v>0</v>
      </c>
      <c r="K67" s="612">
        <f t="shared" si="22"/>
        <v>0</v>
      </c>
      <c r="L67" s="757"/>
      <c r="M67" s="757"/>
      <c r="N67" s="757"/>
      <c r="O67" s="758"/>
      <c r="Q67" s="602" t="s">
        <v>384</v>
      </c>
      <c r="R67" s="115"/>
      <c r="S67" s="115">
        <v>17</v>
      </c>
      <c r="T67" s="115">
        <v>6</v>
      </c>
      <c r="U67" s="115"/>
      <c r="V67" s="610">
        <v>23</v>
      </c>
      <c r="W67" s="115"/>
      <c r="X67" s="610"/>
      <c r="Y67" s="115">
        <v>23</v>
      </c>
      <c r="AA67" s="610"/>
      <c r="AB67" s="115"/>
    </row>
    <row r="68" spans="1:28" ht="13.5" customHeight="1">
      <c r="A68" s="473" t="s">
        <v>385</v>
      </c>
      <c r="B68" s="230">
        <f t="shared" si="17"/>
        <v>1</v>
      </c>
      <c r="C68" s="357">
        <f t="shared" si="18"/>
        <v>0.24570024570024571</v>
      </c>
      <c r="D68" s="466">
        <f t="shared" si="19"/>
        <v>1</v>
      </c>
      <c r="E68" s="467">
        <f t="shared" si="20"/>
        <v>0.24630541871921183</v>
      </c>
      <c r="F68" s="815"/>
      <c r="G68" s="815"/>
      <c r="H68" s="815">
        <v>1</v>
      </c>
      <c r="I68" s="815"/>
      <c r="J68" s="620">
        <f t="shared" si="21"/>
        <v>0</v>
      </c>
      <c r="K68" s="612">
        <f t="shared" si="22"/>
        <v>0</v>
      </c>
      <c r="L68" s="757"/>
      <c r="M68" s="757"/>
      <c r="N68" s="757"/>
      <c r="O68" s="758"/>
      <c r="Q68" s="602" t="s">
        <v>386</v>
      </c>
      <c r="R68" s="115"/>
      <c r="S68" s="115"/>
      <c r="T68" s="115">
        <v>1</v>
      </c>
      <c r="U68" s="115"/>
      <c r="V68" s="610">
        <v>1</v>
      </c>
      <c r="W68" s="115"/>
      <c r="X68" s="610"/>
      <c r="Y68" s="115">
        <v>1</v>
      </c>
      <c r="AA68" s="610"/>
      <c r="AB68" s="115"/>
    </row>
    <row r="69" spans="1:28" ht="13.5" customHeight="1">
      <c r="A69" s="473" t="s">
        <v>387</v>
      </c>
      <c r="B69" s="230">
        <f t="shared" si="17"/>
        <v>1</v>
      </c>
      <c r="C69" s="357">
        <f t="shared" si="18"/>
        <v>0.24570024570024571</v>
      </c>
      <c r="D69" s="466">
        <f t="shared" si="19"/>
        <v>1</v>
      </c>
      <c r="E69" s="467">
        <f t="shared" si="20"/>
        <v>0.24630541871921183</v>
      </c>
      <c r="F69" s="815"/>
      <c r="G69" s="815">
        <v>1</v>
      </c>
      <c r="H69" s="815"/>
      <c r="I69" s="815"/>
      <c r="J69" s="620">
        <f t="shared" si="21"/>
        <v>0</v>
      </c>
      <c r="K69" s="612">
        <f t="shared" si="22"/>
        <v>0</v>
      </c>
      <c r="L69" s="757"/>
      <c r="M69" s="757"/>
      <c r="N69" s="757"/>
      <c r="O69" s="758"/>
      <c r="Q69" s="602" t="s">
        <v>388</v>
      </c>
      <c r="R69" s="115"/>
      <c r="S69" s="115">
        <v>1</v>
      </c>
      <c r="T69" s="115"/>
      <c r="U69" s="115"/>
      <c r="V69" s="610">
        <v>1</v>
      </c>
      <c r="W69" s="115"/>
      <c r="X69" s="610"/>
      <c r="Y69" s="115">
        <v>1</v>
      </c>
      <c r="Z69" s="115"/>
      <c r="AB69" s="115"/>
    </row>
    <row r="70" spans="1:28" ht="13.5" customHeight="1">
      <c r="A70" s="473" t="s">
        <v>389</v>
      </c>
      <c r="B70" s="230">
        <f t="shared" si="17"/>
        <v>1</v>
      </c>
      <c r="C70" s="357">
        <f t="shared" si="18"/>
        <v>0.24570024570024571</v>
      </c>
      <c r="D70" s="466">
        <f t="shared" si="19"/>
        <v>1</v>
      </c>
      <c r="E70" s="467">
        <f t="shared" si="20"/>
        <v>0.24630541871921183</v>
      </c>
      <c r="F70" s="815"/>
      <c r="G70" s="815">
        <v>1</v>
      </c>
      <c r="H70" s="815"/>
      <c r="I70" s="815"/>
      <c r="J70" s="620">
        <f t="shared" si="21"/>
        <v>0</v>
      </c>
      <c r="K70" s="612">
        <f t="shared" si="22"/>
        <v>0</v>
      </c>
      <c r="L70" s="757"/>
      <c r="M70" s="757"/>
      <c r="N70" s="757"/>
      <c r="O70" s="758"/>
      <c r="Q70" s="602" t="s">
        <v>390</v>
      </c>
      <c r="R70" s="115"/>
      <c r="S70" s="115">
        <v>1</v>
      </c>
      <c r="T70" s="115"/>
      <c r="U70" s="115"/>
      <c r="V70" s="610">
        <v>1</v>
      </c>
      <c r="W70" s="115"/>
      <c r="X70" s="610"/>
      <c r="Y70" s="115">
        <v>1</v>
      </c>
      <c r="Z70" s="115"/>
      <c r="AA70" s="610"/>
      <c r="AB70" s="115"/>
    </row>
    <row r="71" spans="1:28" ht="13.5" customHeight="1">
      <c r="A71" s="473" t="s">
        <v>391</v>
      </c>
      <c r="B71" s="230">
        <f t="shared" si="17"/>
        <v>1</v>
      </c>
      <c r="C71" s="357">
        <f t="shared" si="18"/>
        <v>0.24570024570024571</v>
      </c>
      <c r="D71" s="466">
        <f t="shared" si="19"/>
        <v>1</v>
      </c>
      <c r="E71" s="467">
        <f t="shared" si="20"/>
        <v>0.24630541871921183</v>
      </c>
      <c r="F71" s="815"/>
      <c r="G71" s="815">
        <v>1</v>
      </c>
      <c r="H71" s="815"/>
      <c r="I71" s="815"/>
      <c r="J71" s="620">
        <f t="shared" si="21"/>
        <v>0</v>
      </c>
      <c r="K71" s="612">
        <f t="shared" si="22"/>
        <v>0</v>
      </c>
      <c r="L71" s="757"/>
      <c r="M71" s="757"/>
      <c r="N71" s="757"/>
      <c r="O71" s="758"/>
      <c r="Q71" s="602" t="s">
        <v>392</v>
      </c>
      <c r="R71" s="115"/>
      <c r="S71" s="115">
        <v>1</v>
      </c>
      <c r="T71" s="115"/>
      <c r="U71" s="115"/>
      <c r="V71" s="610">
        <v>1</v>
      </c>
      <c r="W71" s="115"/>
      <c r="X71" s="610"/>
      <c r="Y71" s="115">
        <v>1</v>
      </c>
      <c r="Z71" s="115"/>
      <c r="AA71" s="610"/>
      <c r="AB71" s="115"/>
    </row>
    <row r="72" spans="1:28" ht="13.5" customHeight="1">
      <c r="A72" s="473" t="s">
        <v>393</v>
      </c>
      <c r="B72" s="230">
        <f t="shared" si="17"/>
        <v>2</v>
      </c>
      <c r="C72" s="357">
        <f t="shared" si="18"/>
        <v>0.49140049140049141</v>
      </c>
      <c r="D72" s="466">
        <f t="shared" si="19"/>
        <v>2</v>
      </c>
      <c r="E72" s="467">
        <f t="shared" si="20"/>
        <v>0.49261083743842365</v>
      </c>
      <c r="F72" s="815"/>
      <c r="G72" s="815"/>
      <c r="H72" s="815">
        <v>2</v>
      </c>
      <c r="I72" s="815"/>
      <c r="J72" s="620">
        <f t="shared" si="21"/>
        <v>0</v>
      </c>
      <c r="K72" s="612">
        <f t="shared" si="22"/>
        <v>0</v>
      </c>
      <c r="L72" s="757"/>
      <c r="M72" s="757"/>
      <c r="N72" s="757"/>
      <c r="O72" s="758"/>
      <c r="Q72" s="602" t="s">
        <v>394</v>
      </c>
      <c r="R72" s="115"/>
      <c r="S72" s="115"/>
      <c r="T72" s="115">
        <v>2</v>
      </c>
      <c r="U72" s="115"/>
      <c r="V72" s="610">
        <v>2</v>
      </c>
      <c r="W72" s="115"/>
      <c r="X72" s="610"/>
      <c r="Y72" s="115">
        <v>2</v>
      </c>
      <c r="AA72" s="610"/>
      <c r="AB72" s="115"/>
    </row>
    <row r="73" spans="1:28" ht="13.5" customHeight="1">
      <c r="A73" s="473" t="s">
        <v>395</v>
      </c>
      <c r="B73" s="230">
        <f t="shared" si="17"/>
        <v>4</v>
      </c>
      <c r="C73" s="357">
        <f t="shared" si="18"/>
        <v>0.98280098280098283</v>
      </c>
      <c r="D73" s="466">
        <f t="shared" si="19"/>
        <v>4</v>
      </c>
      <c r="E73" s="467">
        <f t="shared" si="20"/>
        <v>0.98522167487684731</v>
      </c>
      <c r="F73" s="815"/>
      <c r="G73" s="815">
        <v>1</v>
      </c>
      <c r="H73" s="815">
        <v>3</v>
      </c>
      <c r="I73" s="815"/>
      <c r="J73" s="620">
        <f t="shared" si="21"/>
        <v>0</v>
      </c>
      <c r="K73" s="612">
        <f t="shared" si="22"/>
        <v>0</v>
      </c>
      <c r="L73" s="757"/>
      <c r="M73" s="757"/>
      <c r="N73" s="757"/>
      <c r="O73" s="758"/>
      <c r="Q73" s="602" t="s">
        <v>396</v>
      </c>
      <c r="R73" s="115"/>
      <c r="S73" s="115">
        <v>1</v>
      </c>
      <c r="T73" s="115">
        <v>3</v>
      </c>
      <c r="U73" s="115"/>
      <c r="V73" s="610">
        <v>4</v>
      </c>
      <c r="W73" s="115"/>
      <c r="X73" s="610"/>
      <c r="Y73" s="115">
        <v>4</v>
      </c>
      <c r="Z73" s="115"/>
      <c r="AA73" s="610"/>
    </row>
    <row r="74" spans="1:28" ht="13.5" customHeight="1">
      <c r="A74" s="473" t="s">
        <v>397</v>
      </c>
      <c r="B74" s="230">
        <f t="shared" si="17"/>
        <v>6</v>
      </c>
      <c r="C74" s="357">
        <f t="shared" si="18"/>
        <v>1.4742014742014742</v>
      </c>
      <c r="D74" s="466">
        <f t="shared" si="19"/>
        <v>6</v>
      </c>
      <c r="E74" s="467">
        <f t="shared" si="20"/>
        <v>1.4778325123152709</v>
      </c>
      <c r="F74" s="815"/>
      <c r="G74" s="815">
        <v>1</v>
      </c>
      <c r="H74" s="815">
        <v>5</v>
      </c>
      <c r="I74" s="815"/>
      <c r="J74" s="620">
        <f t="shared" si="21"/>
        <v>0</v>
      </c>
      <c r="K74" s="612">
        <f t="shared" si="22"/>
        <v>0</v>
      </c>
      <c r="L74" s="757"/>
      <c r="M74" s="757"/>
      <c r="N74" s="757"/>
      <c r="O74" s="758"/>
      <c r="Q74" s="602" t="s">
        <v>398</v>
      </c>
      <c r="R74" s="115"/>
      <c r="S74" s="115">
        <v>1</v>
      </c>
      <c r="T74" s="115">
        <v>5</v>
      </c>
      <c r="U74" s="115"/>
      <c r="V74" s="610">
        <v>6</v>
      </c>
      <c r="W74" s="115"/>
      <c r="X74" s="610"/>
      <c r="Y74" s="115">
        <v>6</v>
      </c>
      <c r="Z74" s="115"/>
    </row>
    <row r="75" spans="1:28" ht="13.5" customHeight="1">
      <c r="A75" s="473" t="s">
        <v>399</v>
      </c>
      <c r="B75" s="230">
        <f t="shared" si="17"/>
        <v>37</v>
      </c>
      <c r="C75" s="357">
        <f t="shared" si="18"/>
        <v>9.0909090909090917</v>
      </c>
      <c r="D75" s="466">
        <f t="shared" si="19"/>
        <v>37</v>
      </c>
      <c r="E75" s="467">
        <f t="shared" si="20"/>
        <v>9.1133004926108381</v>
      </c>
      <c r="F75" s="815"/>
      <c r="G75" s="815">
        <v>25</v>
      </c>
      <c r="H75" s="815">
        <v>12</v>
      </c>
      <c r="I75" s="815"/>
      <c r="J75" s="620">
        <f t="shared" si="21"/>
        <v>0</v>
      </c>
      <c r="K75" s="612">
        <f t="shared" si="22"/>
        <v>0</v>
      </c>
      <c r="L75" s="757"/>
      <c r="M75" s="757"/>
      <c r="N75" s="757"/>
      <c r="O75" s="758"/>
      <c r="Q75" s="602" t="s">
        <v>400</v>
      </c>
      <c r="R75" s="115"/>
      <c r="S75" s="115">
        <v>25</v>
      </c>
      <c r="T75" s="115">
        <v>12</v>
      </c>
      <c r="U75" s="115"/>
      <c r="V75" s="610">
        <v>37</v>
      </c>
      <c r="W75" s="115"/>
      <c r="X75" s="610"/>
      <c r="Y75" s="115">
        <v>37</v>
      </c>
      <c r="Z75" s="115"/>
    </row>
    <row r="76" spans="1:28" ht="13.5" customHeight="1">
      <c r="A76" s="473" t="s">
        <v>401</v>
      </c>
      <c r="B76" s="230">
        <f t="shared" si="17"/>
        <v>2</v>
      </c>
      <c r="C76" s="357">
        <f t="shared" si="18"/>
        <v>0.49140049140049141</v>
      </c>
      <c r="D76" s="466">
        <f t="shared" si="19"/>
        <v>2</v>
      </c>
      <c r="E76" s="467">
        <f t="shared" si="20"/>
        <v>0.49261083743842365</v>
      </c>
      <c r="F76" s="815"/>
      <c r="G76" s="815"/>
      <c r="H76" s="815">
        <v>2</v>
      </c>
      <c r="I76" s="815"/>
      <c r="J76" s="620">
        <f t="shared" si="21"/>
        <v>0</v>
      </c>
      <c r="K76" s="612">
        <f t="shared" si="22"/>
        <v>0</v>
      </c>
      <c r="L76" s="757"/>
      <c r="M76" s="757"/>
      <c r="N76" s="757"/>
      <c r="O76" s="758"/>
      <c r="Q76" s="602" t="s">
        <v>402</v>
      </c>
      <c r="R76" s="115"/>
      <c r="S76" s="115"/>
      <c r="T76" s="115">
        <v>2</v>
      </c>
      <c r="U76" s="115"/>
      <c r="V76" s="610">
        <v>2</v>
      </c>
      <c r="W76" s="115"/>
      <c r="X76" s="610"/>
      <c r="Y76" s="115">
        <v>2</v>
      </c>
      <c r="Z76" s="115"/>
      <c r="AA76" s="610"/>
    </row>
    <row r="77" spans="1:28" ht="13.5" customHeight="1">
      <c r="A77" s="473" t="s">
        <v>403</v>
      </c>
      <c r="B77" s="230">
        <f t="shared" si="17"/>
        <v>0</v>
      </c>
      <c r="C77" s="357">
        <f t="shared" si="18"/>
        <v>0</v>
      </c>
      <c r="D77" s="466">
        <f t="shared" si="19"/>
        <v>0</v>
      </c>
      <c r="E77" s="467">
        <f t="shared" si="20"/>
        <v>0</v>
      </c>
      <c r="F77" s="325"/>
      <c r="G77" s="325"/>
      <c r="H77" s="325"/>
      <c r="I77" s="325"/>
      <c r="J77" s="620">
        <f t="shared" si="21"/>
        <v>0</v>
      </c>
      <c r="K77" s="612">
        <f t="shared" si="22"/>
        <v>0</v>
      </c>
      <c r="L77" s="757"/>
      <c r="M77" s="757"/>
      <c r="N77" s="757"/>
      <c r="O77" s="758"/>
      <c r="AA77" s="610"/>
    </row>
    <row r="78" spans="1:28" ht="13.5" customHeight="1">
      <c r="A78" s="473" t="s">
        <v>404</v>
      </c>
      <c r="B78" s="230">
        <f t="shared" si="17"/>
        <v>4</v>
      </c>
      <c r="C78" s="357">
        <f t="shared" si="18"/>
        <v>0.98280098280098283</v>
      </c>
      <c r="D78" s="466">
        <f t="shared" si="19"/>
        <v>4</v>
      </c>
      <c r="E78" s="467">
        <f t="shared" si="20"/>
        <v>0.98522167487684731</v>
      </c>
      <c r="F78" s="815"/>
      <c r="G78" s="815">
        <v>1</v>
      </c>
      <c r="H78" s="815">
        <v>3</v>
      </c>
      <c r="I78" s="815"/>
      <c r="J78" s="620">
        <f t="shared" si="21"/>
        <v>0</v>
      </c>
      <c r="K78" s="612">
        <f t="shared" si="22"/>
        <v>0</v>
      </c>
      <c r="L78" s="757"/>
      <c r="M78" s="757"/>
      <c r="N78" s="757"/>
      <c r="O78" s="758"/>
      <c r="Q78" s="602" t="s">
        <v>405</v>
      </c>
      <c r="R78" s="115"/>
      <c r="S78" s="115">
        <v>1</v>
      </c>
      <c r="T78" s="115">
        <v>3</v>
      </c>
      <c r="U78" s="115"/>
      <c r="V78" s="610">
        <v>4</v>
      </c>
      <c r="W78" s="115"/>
      <c r="X78" s="610"/>
      <c r="Y78" s="115">
        <v>4</v>
      </c>
      <c r="AA78" s="610"/>
    </row>
    <row r="79" spans="1:28" ht="13.5" customHeight="1">
      <c r="A79" s="473" t="s">
        <v>406</v>
      </c>
      <c r="B79" s="230">
        <f t="shared" si="17"/>
        <v>4</v>
      </c>
      <c r="C79" s="357">
        <f t="shared" si="18"/>
        <v>0.98280098280098283</v>
      </c>
      <c r="D79" s="466">
        <f t="shared" si="19"/>
        <v>4</v>
      </c>
      <c r="E79" s="467">
        <f t="shared" si="20"/>
        <v>0.98522167487684731</v>
      </c>
      <c r="F79" s="815"/>
      <c r="G79" s="815"/>
      <c r="H79" s="815">
        <v>4</v>
      </c>
      <c r="I79" s="815"/>
      <c r="J79" s="620">
        <f t="shared" si="21"/>
        <v>0</v>
      </c>
      <c r="K79" s="612">
        <f t="shared" si="22"/>
        <v>0</v>
      </c>
      <c r="L79" s="757"/>
      <c r="M79" s="757"/>
      <c r="N79" s="757"/>
      <c r="O79" s="758"/>
      <c r="Q79" s="602" t="s">
        <v>407</v>
      </c>
      <c r="R79" s="115"/>
      <c r="S79" s="115"/>
      <c r="T79" s="115">
        <v>4</v>
      </c>
      <c r="U79" s="115"/>
      <c r="V79" s="610">
        <v>4</v>
      </c>
      <c r="W79" s="115"/>
      <c r="X79" s="610"/>
      <c r="Y79" s="115">
        <v>4</v>
      </c>
      <c r="Z79" s="115"/>
      <c r="AA79" s="610"/>
    </row>
    <row r="80" spans="1:28" ht="13.5" customHeight="1">
      <c r="A80" s="473" t="s">
        <v>408</v>
      </c>
      <c r="B80" s="230">
        <f t="shared" si="17"/>
        <v>9</v>
      </c>
      <c r="C80" s="357">
        <f t="shared" si="18"/>
        <v>2.2113022113022112</v>
      </c>
      <c r="D80" s="466">
        <f t="shared" si="19"/>
        <v>9</v>
      </c>
      <c r="E80" s="467">
        <f t="shared" si="20"/>
        <v>2.2167487684729066</v>
      </c>
      <c r="F80" s="815"/>
      <c r="G80" s="815">
        <v>4</v>
      </c>
      <c r="H80" s="815">
        <v>5</v>
      </c>
      <c r="I80" s="815"/>
      <c r="J80" s="620">
        <f t="shared" si="21"/>
        <v>0</v>
      </c>
      <c r="K80" s="612">
        <f t="shared" si="22"/>
        <v>0</v>
      </c>
      <c r="L80" s="757"/>
      <c r="M80" s="757"/>
      <c r="N80" s="757"/>
      <c r="O80" s="758"/>
      <c r="Q80" s="602" t="s">
        <v>409</v>
      </c>
      <c r="R80" s="115"/>
      <c r="S80" s="115">
        <v>4</v>
      </c>
      <c r="T80" s="115">
        <v>5</v>
      </c>
      <c r="U80" s="115"/>
      <c r="V80" s="610">
        <v>9</v>
      </c>
      <c r="W80" s="115"/>
      <c r="X80" s="610"/>
      <c r="Y80" s="115">
        <v>9</v>
      </c>
      <c r="Z80" s="115"/>
      <c r="AA80" s="610"/>
    </row>
    <row r="81" spans="1:28" ht="13.5" customHeight="1">
      <c r="A81" s="473" t="s">
        <v>410</v>
      </c>
      <c r="B81" s="230">
        <f t="shared" si="17"/>
        <v>5</v>
      </c>
      <c r="C81" s="357">
        <f t="shared" si="18"/>
        <v>1.2285012285012284</v>
      </c>
      <c r="D81" s="466">
        <f t="shared" si="19"/>
        <v>5</v>
      </c>
      <c r="E81" s="467">
        <f t="shared" si="20"/>
        <v>1.2315270935960592</v>
      </c>
      <c r="F81" s="815"/>
      <c r="G81" s="815">
        <v>3</v>
      </c>
      <c r="H81" s="815">
        <v>2</v>
      </c>
      <c r="I81" s="815"/>
      <c r="J81" s="620">
        <f t="shared" si="21"/>
        <v>0</v>
      </c>
      <c r="K81" s="612">
        <f t="shared" si="22"/>
        <v>0</v>
      </c>
      <c r="L81" s="757"/>
      <c r="M81" s="757"/>
      <c r="N81" s="757"/>
      <c r="O81" s="758"/>
      <c r="Q81" s="602" t="s">
        <v>411</v>
      </c>
      <c r="R81" s="115"/>
      <c r="S81" s="115">
        <v>3</v>
      </c>
      <c r="T81" s="115">
        <v>2</v>
      </c>
      <c r="U81" s="115"/>
      <c r="V81" s="610">
        <v>5</v>
      </c>
      <c r="W81" s="115"/>
      <c r="X81" s="610"/>
      <c r="Y81" s="115">
        <v>5</v>
      </c>
      <c r="Z81" s="115"/>
      <c r="AA81" s="610"/>
      <c r="AB81" s="115"/>
    </row>
    <row r="82" spans="1:28" ht="13.5" customHeight="1">
      <c r="A82" s="473" t="s">
        <v>412</v>
      </c>
      <c r="B82" s="230">
        <f t="shared" si="17"/>
        <v>25</v>
      </c>
      <c r="C82" s="357">
        <f t="shared" si="18"/>
        <v>6.1425061425061429</v>
      </c>
      <c r="D82" s="466">
        <f t="shared" si="19"/>
        <v>25</v>
      </c>
      <c r="E82" s="467">
        <f t="shared" si="20"/>
        <v>6.1576354679802954</v>
      </c>
      <c r="F82" s="815">
        <v>25</v>
      </c>
      <c r="G82" s="815"/>
      <c r="H82" s="815"/>
      <c r="I82" s="815"/>
      <c r="J82" s="620">
        <f t="shared" si="21"/>
        <v>0</v>
      </c>
      <c r="K82" s="612">
        <f t="shared" si="22"/>
        <v>0</v>
      </c>
      <c r="L82" s="757"/>
      <c r="M82" s="757"/>
      <c r="N82" s="757"/>
      <c r="O82" s="758"/>
      <c r="Q82" s="602" t="s">
        <v>413</v>
      </c>
      <c r="R82" s="115">
        <v>24</v>
      </c>
      <c r="S82" s="115"/>
      <c r="T82" s="115"/>
      <c r="U82" s="115"/>
      <c r="V82" s="610">
        <v>24</v>
      </c>
      <c r="W82" s="115"/>
      <c r="X82" s="610"/>
      <c r="Y82" s="115">
        <v>24</v>
      </c>
      <c r="Z82" s="115"/>
      <c r="AB82" s="115"/>
    </row>
    <row r="83" spans="1:28" ht="13.5" customHeight="1">
      <c r="A83" s="473" t="s">
        <v>414</v>
      </c>
      <c r="B83" s="230">
        <f t="shared" si="17"/>
        <v>1</v>
      </c>
      <c r="C83" s="357">
        <f t="shared" si="18"/>
        <v>0.24570024570024571</v>
      </c>
      <c r="D83" s="466">
        <f t="shared" si="19"/>
        <v>1</v>
      </c>
      <c r="E83" s="467">
        <f t="shared" si="20"/>
        <v>0.24630541871921183</v>
      </c>
      <c r="F83" s="815"/>
      <c r="G83" s="815"/>
      <c r="H83" s="815">
        <v>1</v>
      </c>
      <c r="I83" s="815"/>
      <c r="J83" s="620">
        <f t="shared" si="21"/>
        <v>0</v>
      </c>
      <c r="K83" s="612">
        <f t="shared" si="22"/>
        <v>0</v>
      </c>
      <c r="L83" s="757"/>
      <c r="M83" s="757"/>
      <c r="N83" s="757"/>
      <c r="O83" s="758"/>
      <c r="Q83" s="602" t="s">
        <v>415</v>
      </c>
      <c r="R83" s="115"/>
      <c r="S83" s="115"/>
      <c r="T83" s="115">
        <v>1</v>
      </c>
      <c r="U83" s="115"/>
      <c r="V83" s="610">
        <v>1</v>
      </c>
      <c r="W83" s="115"/>
      <c r="X83" s="610"/>
      <c r="Y83" s="115">
        <v>1</v>
      </c>
      <c r="Z83" s="115"/>
      <c r="AB83" s="115"/>
    </row>
    <row r="84" spans="1:28" ht="13.5" customHeight="1">
      <c r="A84" s="473" t="s">
        <v>416</v>
      </c>
      <c r="B84" s="230">
        <f t="shared" si="17"/>
        <v>7</v>
      </c>
      <c r="C84" s="357">
        <f t="shared" si="18"/>
        <v>1.7199017199017199</v>
      </c>
      <c r="D84" s="466">
        <f t="shared" si="19"/>
        <v>7</v>
      </c>
      <c r="E84" s="467">
        <f t="shared" si="20"/>
        <v>1.7241379310344827</v>
      </c>
      <c r="F84" s="815"/>
      <c r="G84" s="815">
        <v>3</v>
      </c>
      <c r="H84" s="815">
        <v>4</v>
      </c>
      <c r="I84" s="815"/>
      <c r="J84" s="620">
        <f t="shared" si="21"/>
        <v>0</v>
      </c>
      <c r="K84" s="612">
        <f t="shared" si="22"/>
        <v>0</v>
      </c>
      <c r="L84" s="757"/>
      <c r="M84" s="757"/>
      <c r="N84" s="757"/>
      <c r="O84" s="758"/>
      <c r="Q84" s="602" t="s">
        <v>417</v>
      </c>
      <c r="R84" s="115"/>
      <c r="S84" s="115">
        <v>3</v>
      </c>
      <c r="T84" s="115">
        <v>4</v>
      </c>
      <c r="U84" s="115"/>
      <c r="V84" s="610">
        <v>7</v>
      </c>
      <c r="W84" s="115"/>
      <c r="X84" s="610"/>
      <c r="Y84" s="115">
        <v>7</v>
      </c>
      <c r="Z84" s="115"/>
      <c r="AB84" s="115"/>
    </row>
    <row r="85" spans="1:28" ht="13.5" customHeight="1">
      <c r="A85" s="473" t="s">
        <v>418</v>
      </c>
      <c r="B85" s="230">
        <f t="shared" si="17"/>
        <v>5</v>
      </c>
      <c r="C85" s="357">
        <f t="shared" si="18"/>
        <v>1.2285012285012284</v>
      </c>
      <c r="D85" s="466">
        <f t="shared" si="19"/>
        <v>5</v>
      </c>
      <c r="E85" s="467">
        <f t="shared" si="20"/>
        <v>1.2315270935960592</v>
      </c>
      <c r="F85" s="815"/>
      <c r="G85" s="815">
        <v>2</v>
      </c>
      <c r="H85" s="815">
        <v>3</v>
      </c>
      <c r="I85" s="815"/>
      <c r="J85" s="620">
        <f t="shared" si="21"/>
        <v>0</v>
      </c>
      <c r="K85" s="612">
        <f t="shared" si="22"/>
        <v>0</v>
      </c>
      <c r="L85" s="757"/>
      <c r="M85" s="757"/>
      <c r="N85" s="757"/>
      <c r="O85" s="758"/>
      <c r="Q85" s="602" t="s">
        <v>419</v>
      </c>
      <c r="R85" s="115"/>
      <c r="S85" s="115">
        <v>2</v>
      </c>
      <c r="T85" s="115">
        <v>3</v>
      </c>
      <c r="U85" s="115"/>
      <c r="V85" s="610">
        <v>5</v>
      </c>
      <c r="W85" s="115"/>
      <c r="X85" s="610"/>
      <c r="Y85" s="115">
        <v>5</v>
      </c>
      <c r="AB85" s="115"/>
    </row>
    <row r="86" spans="1:28" ht="13.5" customHeight="1">
      <c r="A86" s="473" t="s">
        <v>420</v>
      </c>
      <c r="B86" s="230">
        <f t="shared" si="17"/>
        <v>7</v>
      </c>
      <c r="C86" s="357">
        <f t="shared" si="18"/>
        <v>1.7199017199017199</v>
      </c>
      <c r="D86" s="466">
        <f t="shared" si="19"/>
        <v>7</v>
      </c>
      <c r="E86" s="467">
        <f t="shared" si="20"/>
        <v>1.7241379310344827</v>
      </c>
      <c r="F86" s="815"/>
      <c r="G86" s="815">
        <v>5</v>
      </c>
      <c r="H86" s="815">
        <v>2</v>
      </c>
      <c r="I86" s="815"/>
      <c r="J86" s="620">
        <f t="shared" si="21"/>
        <v>0</v>
      </c>
      <c r="K86" s="612">
        <f t="shared" si="22"/>
        <v>0</v>
      </c>
      <c r="L86" s="757"/>
      <c r="M86" s="757"/>
      <c r="N86" s="757"/>
      <c r="O86" s="758"/>
      <c r="Q86" s="602" t="s">
        <v>421</v>
      </c>
      <c r="R86" s="115"/>
      <c r="S86" s="115">
        <v>5</v>
      </c>
      <c r="T86" s="115">
        <v>2</v>
      </c>
      <c r="U86" s="115"/>
      <c r="V86" s="610">
        <v>7</v>
      </c>
      <c r="W86" s="115"/>
      <c r="X86" s="610"/>
      <c r="Y86" s="115">
        <v>7</v>
      </c>
      <c r="AB86" s="115"/>
    </row>
    <row r="87" spans="1:28" ht="13.5" customHeight="1">
      <c r="A87" s="473" t="s">
        <v>422</v>
      </c>
      <c r="B87" s="230">
        <f t="shared" si="17"/>
        <v>7</v>
      </c>
      <c r="C87" s="357">
        <f t="shared" si="18"/>
        <v>1.7199017199017199</v>
      </c>
      <c r="D87" s="466">
        <f t="shared" si="19"/>
        <v>7</v>
      </c>
      <c r="E87" s="467">
        <f t="shared" si="20"/>
        <v>1.7241379310344827</v>
      </c>
      <c r="F87" s="815"/>
      <c r="G87" s="815">
        <v>5</v>
      </c>
      <c r="H87" s="815">
        <v>2</v>
      </c>
      <c r="I87" s="815"/>
      <c r="J87" s="620">
        <f t="shared" si="21"/>
        <v>0</v>
      </c>
      <c r="K87" s="612">
        <f t="shared" si="22"/>
        <v>0</v>
      </c>
      <c r="L87" s="757"/>
      <c r="M87" s="757"/>
      <c r="N87" s="757"/>
      <c r="O87" s="758"/>
      <c r="Q87" s="602" t="s">
        <v>423</v>
      </c>
      <c r="R87" s="115"/>
      <c r="S87" s="115">
        <v>5</v>
      </c>
      <c r="T87" s="115">
        <v>2</v>
      </c>
      <c r="U87" s="115"/>
      <c r="V87" s="610">
        <v>7</v>
      </c>
      <c r="W87" s="115"/>
      <c r="X87" s="610"/>
      <c r="Y87" s="115">
        <v>7</v>
      </c>
      <c r="AB87" s="115"/>
    </row>
    <row r="88" spans="1:28" ht="13.5" customHeight="1">
      <c r="A88" s="473" t="s">
        <v>424</v>
      </c>
      <c r="B88" s="230">
        <f t="shared" si="17"/>
        <v>2</v>
      </c>
      <c r="C88" s="357">
        <f t="shared" si="18"/>
        <v>0.49140049140049141</v>
      </c>
      <c r="D88" s="466">
        <f t="shared" si="19"/>
        <v>2</v>
      </c>
      <c r="E88" s="467">
        <f t="shared" si="20"/>
        <v>0.49261083743842365</v>
      </c>
      <c r="F88" s="815">
        <v>2</v>
      </c>
      <c r="G88" s="815"/>
      <c r="H88" s="815"/>
      <c r="I88" s="815"/>
      <c r="J88" s="620">
        <f t="shared" si="21"/>
        <v>0</v>
      </c>
      <c r="K88" s="612">
        <f t="shared" si="22"/>
        <v>0</v>
      </c>
      <c r="L88" s="757"/>
      <c r="M88" s="757"/>
      <c r="N88" s="757"/>
      <c r="O88" s="758"/>
      <c r="Q88" s="602" t="s">
        <v>425</v>
      </c>
      <c r="R88" s="115">
        <v>2</v>
      </c>
      <c r="S88" s="115"/>
      <c r="T88" s="115"/>
      <c r="U88" s="115"/>
      <c r="V88" s="610">
        <v>2</v>
      </c>
      <c r="W88" s="115"/>
      <c r="X88" s="610"/>
      <c r="Y88" s="115">
        <v>2</v>
      </c>
      <c r="AB88" s="115"/>
    </row>
    <row r="89" spans="1:28" ht="13.5" customHeight="1">
      <c r="A89" s="473" t="s">
        <v>426</v>
      </c>
      <c r="B89" s="230">
        <f t="shared" si="17"/>
        <v>10</v>
      </c>
      <c r="C89" s="357">
        <f t="shared" si="18"/>
        <v>2.4570024570024569</v>
      </c>
      <c r="D89" s="466">
        <f t="shared" si="19"/>
        <v>9</v>
      </c>
      <c r="E89" s="467">
        <f t="shared" si="20"/>
        <v>2.2167487684729066</v>
      </c>
      <c r="F89" s="815"/>
      <c r="G89" s="815">
        <v>1</v>
      </c>
      <c r="H89" s="815">
        <v>8</v>
      </c>
      <c r="I89" s="815"/>
      <c r="J89" s="620">
        <f t="shared" si="21"/>
        <v>1</v>
      </c>
      <c r="K89" s="612">
        <f t="shared" si="22"/>
        <v>100</v>
      </c>
      <c r="L89" s="757"/>
      <c r="M89" s="757"/>
      <c r="N89" s="757">
        <v>1</v>
      </c>
      <c r="O89" s="758"/>
      <c r="Q89" s="602" t="s">
        <v>427</v>
      </c>
      <c r="R89" s="115"/>
      <c r="S89" s="115">
        <v>1</v>
      </c>
      <c r="T89" s="115">
        <v>8</v>
      </c>
      <c r="U89" s="115"/>
      <c r="V89" s="610">
        <v>9</v>
      </c>
      <c r="W89" s="115">
        <v>1</v>
      </c>
      <c r="X89" s="610">
        <v>1</v>
      </c>
      <c r="Y89" s="115">
        <v>10</v>
      </c>
      <c r="AA89" s="610"/>
      <c r="AB89" s="115"/>
    </row>
    <row r="90" spans="1:28" ht="12.75" customHeight="1">
      <c r="A90" s="473" t="s">
        <v>428</v>
      </c>
      <c r="B90" s="230">
        <f t="shared" si="17"/>
        <v>4</v>
      </c>
      <c r="C90" s="357">
        <f t="shared" si="18"/>
        <v>0.98280098280098283</v>
      </c>
      <c r="D90" s="466">
        <f t="shared" si="19"/>
        <v>4</v>
      </c>
      <c r="E90" s="467">
        <f t="shared" si="20"/>
        <v>0.98522167487684731</v>
      </c>
      <c r="F90" s="815"/>
      <c r="G90" s="815">
        <v>3</v>
      </c>
      <c r="H90" s="815">
        <v>1</v>
      </c>
      <c r="I90" s="815"/>
      <c r="J90" s="620">
        <f t="shared" si="21"/>
        <v>0</v>
      </c>
      <c r="K90" s="612">
        <f t="shared" si="22"/>
        <v>0</v>
      </c>
      <c r="L90" s="757"/>
      <c r="M90" s="757"/>
      <c r="N90" s="757"/>
      <c r="O90" s="758"/>
      <c r="Q90" s="602" t="s">
        <v>429</v>
      </c>
      <c r="R90" s="115"/>
      <c r="S90" s="115">
        <v>3</v>
      </c>
      <c r="T90" s="115">
        <v>1</v>
      </c>
      <c r="U90" s="115"/>
      <c r="V90" s="610">
        <v>4</v>
      </c>
      <c r="W90" s="115"/>
      <c r="X90" s="610"/>
      <c r="Y90" s="115">
        <v>4</v>
      </c>
      <c r="AB90" s="115"/>
    </row>
    <row r="91" spans="1:28" ht="12.75" customHeight="1">
      <c r="A91" s="473" t="s">
        <v>430</v>
      </c>
      <c r="B91" s="230">
        <f t="shared" si="17"/>
        <v>2</v>
      </c>
      <c r="C91" s="357">
        <f t="shared" si="18"/>
        <v>0.49140049140049141</v>
      </c>
      <c r="D91" s="466">
        <f t="shared" si="19"/>
        <v>2</v>
      </c>
      <c r="E91" s="467">
        <f t="shared" si="20"/>
        <v>0.49261083743842365</v>
      </c>
      <c r="F91" s="815"/>
      <c r="G91" s="815">
        <v>1</v>
      </c>
      <c r="H91" s="815">
        <v>1</v>
      </c>
      <c r="I91" s="815"/>
      <c r="J91" s="620">
        <f t="shared" si="21"/>
        <v>0</v>
      </c>
      <c r="K91" s="612">
        <f t="shared" si="22"/>
        <v>0</v>
      </c>
      <c r="L91" s="757"/>
      <c r="M91" s="757"/>
      <c r="N91" s="757"/>
      <c r="O91" s="758"/>
      <c r="Q91" s="602" t="s">
        <v>431</v>
      </c>
      <c r="R91" s="115"/>
      <c r="S91" s="115">
        <v>1</v>
      </c>
      <c r="T91" s="115">
        <v>1</v>
      </c>
      <c r="U91" s="115"/>
      <c r="V91" s="610">
        <v>2</v>
      </c>
      <c r="W91" s="115"/>
      <c r="X91" s="610"/>
      <c r="Y91" s="115">
        <v>2</v>
      </c>
      <c r="Z91" s="115"/>
      <c r="AB91" s="115"/>
    </row>
    <row r="92" spans="1:28" ht="12.75" customHeight="1">
      <c r="A92" s="473" t="s">
        <v>432</v>
      </c>
      <c r="B92" s="230">
        <f t="shared" si="17"/>
        <v>4</v>
      </c>
      <c r="C92" s="357">
        <f t="shared" si="18"/>
        <v>0.98280098280098283</v>
      </c>
      <c r="D92" s="466">
        <f t="shared" si="19"/>
        <v>4</v>
      </c>
      <c r="E92" s="467">
        <f t="shared" si="20"/>
        <v>0.98522167487684731</v>
      </c>
      <c r="F92" s="815"/>
      <c r="G92" s="815">
        <v>1</v>
      </c>
      <c r="H92" s="815">
        <v>3</v>
      </c>
      <c r="I92" s="815"/>
      <c r="J92" s="620">
        <f t="shared" si="21"/>
        <v>0</v>
      </c>
      <c r="K92" s="612">
        <f t="shared" si="22"/>
        <v>0</v>
      </c>
      <c r="L92" s="757"/>
      <c r="M92" s="757"/>
      <c r="N92" s="757"/>
      <c r="O92" s="758"/>
      <c r="Q92" s="602" t="s">
        <v>433</v>
      </c>
      <c r="R92" s="115"/>
      <c r="S92" s="115">
        <v>1</v>
      </c>
      <c r="T92" s="115">
        <v>3</v>
      </c>
      <c r="U92" s="115"/>
      <c r="V92" s="610">
        <v>4</v>
      </c>
      <c r="W92" s="115"/>
      <c r="X92" s="610"/>
      <c r="Y92" s="115">
        <v>4</v>
      </c>
      <c r="AB92" s="115"/>
    </row>
    <row r="93" spans="1:28" ht="12.75" customHeight="1">
      <c r="A93" s="473" t="s">
        <v>434</v>
      </c>
      <c r="B93" s="230">
        <f t="shared" si="17"/>
        <v>5</v>
      </c>
      <c r="C93" s="357">
        <f t="shared" si="18"/>
        <v>1.2285012285012284</v>
      </c>
      <c r="D93" s="466">
        <f t="shared" si="19"/>
        <v>5</v>
      </c>
      <c r="E93" s="467">
        <f t="shared" si="20"/>
        <v>1.2315270935960592</v>
      </c>
      <c r="F93" s="815"/>
      <c r="G93" s="815"/>
      <c r="H93" s="815">
        <v>5</v>
      </c>
      <c r="I93" s="815"/>
      <c r="J93" s="620">
        <f t="shared" si="21"/>
        <v>0</v>
      </c>
      <c r="K93" s="612">
        <f t="shared" si="22"/>
        <v>0</v>
      </c>
      <c r="L93" s="757"/>
      <c r="M93" s="757"/>
      <c r="N93" s="757"/>
      <c r="O93" s="758"/>
      <c r="Q93" s="602" t="s">
        <v>435</v>
      </c>
      <c r="R93" s="115"/>
      <c r="S93" s="115"/>
      <c r="T93" s="115">
        <v>5</v>
      </c>
      <c r="U93" s="115"/>
      <c r="V93" s="610">
        <v>5</v>
      </c>
      <c r="W93" s="115"/>
      <c r="X93" s="610"/>
      <c r="Y93" s="115">
        <v>5</v>
      </c>
      <c r="AB93" s="115"/>
    </row>
    <row r="94" spans="1:28" ht="12.75" customHeight="1">
      <c r="A94" s="473" t="s">
        <v>436</v>
      </c>
      <c r="B94" s="230">
        <f t="shared" si="17"/>
        <v>3</v>
      </c>
      <c r="C94" s="357">
        <f t="shared" si="18"/>
        <v>0.73710073710073709</v>
      </c>
      <c r="D94" s="466">
        <f t="shared" si="19"/>
        <v>3</v>
      </c>
      <c r="E94" s="467">
        <f t="shared" si="20"/>
        <v>0.73891625615763545</v>
      </c>
      <c r="F94" s="815"/>
      <c r="G94" s="815">
        <v>2</v>
      </c>
      <c r="H94" s="815">
        <v>1</v>
      </c>
      <c r="I94" s="815"/>
      <c r="J94" s="620">
        <f t="shared" si="21"/>
        <v>0</v>
      </c>
      <c r="K94" s="612">
        <f t="shared" si="22"/>
        <v>0</v>
      </c>
      <c r="L94" s="757"/>
      <c r="M94" s="757"/>
      <c r="N94" s="757"/>
      <c r="O94" s="758"/>
      <c r="Q94" s="602" t="s">
        <v>437</v>
      </c>
      <c r="R94" s="115"/>
      <c r="S94" s="115">
        <v>2</v>
      </c>
      <c r="T94" s="115">
        <v>1</v>
      </c>
      <c r="U94" s="115"/>
      <c r="V94" s="610">
        <v>3</v>
      </c>
      <c r="W94" s="115"/>
      <c r="X94" s="610"/>
      <c r="Y94" s="115">
        <v>3</v>
      </c>
      <c r="AB94" s="115"/>
    </row>
    <row r="95" spans="1:28" ht="12.75" customHeight="1">
      <c r="A95" s="473" t="s">
        <v>438</v>
      </c>
      <c r="B95" s="230">
        <f t="shared" si="17"/>
        <v>7</v>
      </c>
      <c r="C95" s="357">
        <f t="shared" si="18"/>
        <v>1.7199017199017199</v>
      </c>
      <c r="D95" s="466">
        <f t="shared" si="19"/>
        <v>7</v>
      </c>
      <c r="E95" s="467">
        <f t="shared" si="20"/>
        <v>1.7241379310344827</v>
      </c>
      <c r="F95" s="815"/>
      <c r="G95" s="815">
        <v>2</v>
      </c>
      <c r="H95" s="815">
        <v>5</v>
      </c>
      <c r="I95" s="815"/>
      <c r="J95" s="620">
        <f t="shared" si="21"/>
        <v>0</v>
      </c>
      <c r="K95" s="612">
        <f t="shared" si="22"/>
        <v>0</v>
      </c>
      <c r="L95" s="757"/>
      <c r="M95" s="757"/>
      <c r="N95" s="757"/>
      <c r="O95" s="758"/>
      <c r="Q95" s="602" t="s">
        <v>439</v>
      </c>
      <c r="R95" s="115"/>
      <c r="S95" s="115">
        <v>2</v>
      </c>
      <c r="T95" s="115">
        <v>5</v>
      </c>
      <c r="U95" s="115"/>
      <c r="V95" s="610">
        <v>7</v>
      </c>
      <c r="W95" s="115"/>
      <c r="X95" s="610"/>
      <c r="Y95" s="115">
        <v>7</v>
      </c>
      <c r="AB95" s="115"/>
    </row>
    <row r="96" spans="1:28" ht="12.75" customHeight="1">
      <c r="A96" s="473" t="s">
        <v>440</v>
      </c>
      <c r="B96" s="230">
        <f t="shared" si="17"/>
        <v>1</v>
      </c>
      <c r="C96" s="357">
        <f t="shared" si="18"/>
        <v>0.24570024570024571</v>
      </c>
      <c r="D96" s="466">
        <f t="shared" si="19"/>
        <v>1</v>
      </c>
      <c r="E96" s="467">
        <f t="shared" si="20"/>
        <v>0.24630541871921183</v>
      </c>
      <c r="F96" s="815"/>
      <c r="G96" s="815">
        <v>1</v>
      </c>
      <c r="H96" s="815"/>
      <c r="I96" s="815"/>
      <c r="J96" s="620">
        <f t="shared" si="21"/>
        <v>0</v>
      </c>
      <c r="K96" s="612">
        <f t="shared" si="22"/>
        <v>0</v>
      </c>
      <c r="L96" s="757"/>
      <c r="M96" s="757"/>
      <c r="N96" s="757"/>
      <c r="O96" s="758"/>
      <c r="Q96" s="602" t="s">
        <v>441</v>
      </c>
      <c r="R96" s="115"/>
      <c r="S96" s="115">
        <v>1</v>
      </c>
      <c r="T96" s="115"/>
      <c r="U96" s="115"/>
      <c r="V96" s="610">
        <v>1</v>
      </c>
      <c r="W96" s="115"/>
      <c r="X96" s="610"/>
      <c r="Y96" s="115">
        <v>1</v>
      </c>
      <c r="AA96" s="610"/>
      <c r="AB96" s="115"/>
    </row>
    <row r="97" spans="1:28" ht="12.75" customHeight="1">
      <c r="A97" s="276" t="s">
        <v>442</v>
      </c>
      <c r="B97" s="230">
        <f t="shared" si="17"/>
        <v>0</v>
      </c>
      <c r="C97" s="357">
        <f t="shared" si="18"/>
        <v>0</v>
      </c>
      <c r="D97" s="466">
        <f t="shared" si="19"/>
        <v>0</v>
      </c>
      <c r="E97" s="467">
        <f t="shared" si="20"/>
        <v>0</v>
      </c>
      <c r="F97" s="325"/>
      <c r="G97" s="325"/>
      <c r="H97" s="325"/>
      <c r="I97" s="325"/>
      <c r="J97" s="620">
        <f t="shared" si="21"/>
        <v>0</v>
      </c>
      <c r="K97" s="612">
        <f t="shared" si="22"/>
        <v>0</v>
      </c>
      <c r="L97" s="21"/>
      <c r="M97" s="21"/>
      <c r="N97" s="21"/>
      <c r="O97" s="759"/>
    </row>
    <row r="98" spans="1:28" ht="12.75" customHeight="1" thickBot="1">
      <c r="A98" s="474" t="s">
        <v>30</v>
      </c>
      <c r="B98" s="233">
        <f t="shared" si="17"/>
        <v>3</v>
      </c>
      <c r="C98" s="365">
        <f t="shared" si="18"/>
        <v>0.73710073710073709</v>
      </c>
      <c r="D98" s="475">
        <f t="shared" si="19"/>
        <v>3</v>
      </c>
      <c r="E98" s="510">
        <f t="shared" si="20"/>
        <v>0.73891625615763545</v>
      </c>
      <c r="F98" s="903"/>
      <c r="G98" s="903"/>
      <c r="H98" s="903"/>
      <c r="I98" s="903">
        <v>3</v>
      </c>
      <c r="J98" s="621">
        <f t="shared" si="21"/>
        <v>0</v>
      </c>
      <c r="K98" s="614">
        <f t="shared" si="22"/>
        <v>0</v>
      </c>
      <c r="L98" s="760"/>
      <c r="M98" s="760"/>
      <c r="N98" s="760"/>
      <c r="O98" s="761"/>
      <c r="Q98" s="602" t="s">
        <v>443</v>
      </c>
      <c r="R98" s="115"/>
      <c r="S98" s="115"/>
      <c r="T98" s="115"/>
      <c r="U98" s="115">
        <v>3</v>
      </c>
      <c r="V98" s="610">
        <v>3</v>
      </c>
      <c r="W98" s="115"/>
      <c r="X98" s="610"/>
      <c r="Y98" s="115">
        <v>3</v>
      </c>
      <c r="Z98" s="115"/>
      <c r="AA98" s="610"/>
      <c r="AB98" s="115"/>
    </row>
    <row r="99" spans="1:28" ht="12.75" customHeight="1">
      <c r="A99" s="174" t="s">
        <v>444</v>
      </c>
      <c r="L99" s="237"/>
      <c r="M99" s="237"/>
      <c r="N99" s="237"/>
      <c r="Q99" s="11"/>
      <c r="R99" s="11"/>
      <c r="S99" s="11"/>
      <c r="T99" s="11"/>
      <c r="U99" s="11"/>
      <c r="V99" s="11"/>
    </row>
    <row r="100" spans="1:28" ht="12.75" customHeight="1">
      <c r="A100" s="174"/>
      <c r="L100" s="237"/>
      <c r="M100" s="237"/>
      <c r="N100" s="237"/>
    </row>
    <row r="101" spans="1:28" ht="12.75" customHeight="1">
      <c r="L101" s="237"/>
      <c r="M101" s="237"/>
      <c r="N101" s="237"/>
      <c r="R101" s="608"/>
      <c r="S101" s="608"/>
      <c r="T101" s="608"/>
      <c r="U101" s="608"/>
      <c r="V101" s="608"/>
      <c r="W101" s="608"/>
      <c r="X101" s="608"/>
      <c r="Y101" s="608"/>
      <c r="Z101" s="608"/>
      <c r="AA101" s="608"/>
      <c r="AB101" s="608"/>
    </row>
    <row r="102" spans="1:28" ht="12.75" customHeight="1">
      <c r="L102" s="237"/>
      <c r="M102" s="237"/>
      <c r="N102" s="237"/>
      <c r="R102" s="608"/>
      <c r="S102" s="608"/>
      <c r="T102" s="608"/>
      <c r="U102" s="608"/>
      <c r="V102" s="608"/>
      <c r="W102" s="608"/>
      <c r="X102" s="608"/>
      <c r="Y102" s="608"/>
      <c r="Z102" s="608"/>
      <c r="AA102" s="608"/>
      <c r="AB102" s="608"/>
    </row>
    <row r="103" spans="1:28" ht="15.75" customHeight="1">
      <c r="A103" s="149" t="s">
        <v>445</v>
      </c>
      <c r="B103" s="149"/>
      <c r="C103" s="149"/>
      <c r="D103" s="149"/>
      <c r="E103" s="149"/>
      <c r="F103" s="301"/>
      <c r="G103" s="301"/>
      <c r="H103" s="301"/>
      <c r="J103" s="149"/>
      <c r="K103" s="149"/>
      <c r="L103" s="301"/>
      <c r="M103" s="301"/>
      <c r="N103" s="301"/>
    </row>
  </sheetData>
  <phoneticPr fontId="4" type="noConversion"/>
  <printOptions horizontalCentered="1"/>
  <pageMargins left="0.44" right="0.54" top="0.69" bottom="0.56000000000000005" header="0.44" footer="0.25"/>
  <pageSetup orientation="portrait" r:id="rId1"/>
  <headerFooter alignWithMargins="0">
    <oddHeader>&amp;C&amp;"MS Sans Serif,Bold"DEPARTAMENTO DE CORRECCION Y REHABILITACION&amp;RTabla 6</oddHeader>
    <oddFooter>&amp;L&amp;"-,Regular"&amp;8FUENTE: NEGOCIADO DE INSTITUCIONES CORRECCIONALES&amp;R&amp;"-,Regular"&amp;8OFICINA DE DESARROLLO PROGRAMATICO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workbookViewId="0">
      <selection activeCell="H12" sqref="H12"/>
    </sheetView>
  </sheetViews>
  <sheetFormatPr defaultColWidth="10.5703125" defaultRowHeight="12.75"/>
  <cols>
    <col min="1" max="1" width="18.42578125" style="148" customWidth="1"/>
    <col min="2" max="6" width="11.85546875" style="148" customWidth="1"/>
    <col min="7" max="7" width="11.85546875" style="128" customWidth="1"/>
    <col min="8" max="8" width="10.5703125" style="11" customWidth="1"/>
  </cols>
  <sheetData>
    <row r="1" spans="1:15" ht="16.5" customHeight="1" thickBot="1">
      <c r="A1" s="149" t="s">
        <v>0</v>
      </c>
      <c r="B1" s="287"/>
      <c r="C1" s="287"/>
      <c r="D1" s="287"/>
      <c r="E1" s="287"/>
      <c r="F1" s="287"/>
      <c r="G1" s="228"/>
      <c r="H1" s="502"/>
      <c r="N1" s="47" t="s">
        <v>446</v>
      </c>
      <c r="O1" s="48" t="s">
        <v>6</v>
      </c>
    </row>
    <row r="2" spans="1:15" ht="14.25" customHeight="1" thickTop="1">
      <c r="A2" s="149" t="s">
        <v>447</v>
      </c>
      <c r="B2" s="287"/>
      <c r="C2" s="287"/>
      <c r="D2" s="287"/>
      <c r="E2" s="287"/>
      <c r="F2" s="287"/>
      <c r="G2" s="228"/>
      <c r="H2" s="502"/>
      <c r="M2" s="49" t="s">
        <v>448</v>
      </c>
      <c r="N2" s="50">
        <f>F8</f>
        <v>1</v>
      </c>
      <c r="O2" s="50" t="e">
        <f>#REF!</f>
        <v>#REF!</v>
      </c>
    </row>
    <row r="3" spans="1:15" ht="14.1" customHeight="1">
      <c r="A3" s="149" t="s">
        <v>2</v>
      </c>
      <c r="B3" s="287"/>
      <c r="C3" s="287"/>
      <c r="D3" s="287"/>
      <c r="E3" s="287"/>
      <c r="F3" s="287"/>
      <c r="G3" s="228"/>
      <c r="H3" s="502"/>
      <c r="M3" s="51" t="s">
        <v>449</v>
      </c>
      <c r="N3" s="50">
        <f>F9</f>
        <v>0</v>
      </c>
      <c r="O3" s="50" t="e">
        <f>#REF!</f>
        <v>#REF!</v>
      </c>
    </row>
    <row r="4" spans="1:15" ht="14.1" customHeight="1" thickBot="1">
      <c r="A4" s="126"/>
      <c r="B4" s="476"/>
      <c r="C4" s="476"/>
      <c r="D4" s="154"/>
      <c r="E4" s="477"/>
      <c r="F4" s="154"/>
      <c r="G4" s="478"/>
      <c r="H4" s="73"/>
      <c r="N4" s="8">
        <f>SUM(N2:N3)</f>
        <v>1</v>
      </c>
      <c r="O4" s="50" t="e">
        <f>#REF!</f>
        <v>#REF!</v>
      </c>
    </row>
    <row r="5" spans="1:15" ht="20.25" customHeight="1">
      <c r="A5" s="479"/>
      <c r="B5" s="480"/>
      <c r="C5" s="481"/>
      <c r="D5" s="483"/>
      <c r="E5" s="482"/>
      <c r="F5" s="483"/>
      <c r="G5" s="484"/>
      <c r="N5" s="8"/>
      <c r="O5" s="8" t="e">
        <f>SUM(O2:O4)</f>
        <v>#REF!</v>
      </c>
    </row>
    <row r="6" spans="1:15" ht="20.25" customHeight="1" thickBot="1">
      <c r="A6" s="485" t="s">
        <v>450</v>
      </c>
      <c r="B6" s="486" t="s">
        <v>3</v>
      </c>
      <c r="C6" s="632" t="s">
        <v>5</v>
      </c>
      <c r="D6" s="487" t="s">
        <v>6</v>
      </c>
      <c r="E6" s="488" t="s">
        <v>5</v>
      </c>
      <c r="F6" s="487" t="s">
        <v>446</v>
      </c>
      <c r="G6" s="488" t="s">
        <v>5</v>
      </c>
      <c r="H6" s="74"/>
      <c r="M6" s="49" t="s">
        <v>448</v>
      </c>
      <c r="N6" s="113">
        <v>49</v>
      </c>
    </row>
    <row r="7" spans="1:15" ht="36" customHeight="1" thickTop="1" thickBot="1">
      <c r="A7" s="489" t="s">
        <v>3</v>
      </c>
      <c r="B7" s="151">
        <f t="shared" ref="B7:G7" si="0">SUM(B8:B11)</f>
        <v>407</v>
      </c>
      <c r="C7" s="490">
        <f t="shared" si="0"/>
        <v>99.999999999999986</v>
      </c>
      <c r="D7" s="491">
        <f t="shared" si="0"/>
        <v>406</v>
      </c>
      <c r="E7" s="492">
        <f t="shared" si="0"/>
        <v>100</v>
      </c>
      <c r="F7" s="491">
        <f t="shared" si="0"/>
        <v>1</v>
      </c>
      <c r="G7" s="492">
        <f t="shared" si="0"/>
        <v>100</v>
      </c>
      <c r="H7" s="75"/>
      <c r="J7" s="6" t="s">
        <v>286</v>
      </c>
      <c r="K7" s="6" t="s">
        <v>451</v>
      </c>
      <c r="L7" s="6" t="s">
        <v>452</v>
      </c>
      <c r="M7" s="51" t="s">
        <v>449</v>
      </c>
      <c r="N7" s="114">
        <v>26</v>
      </c>
    </row>
    <row r="8" spans="1:15" ht="36" customHeight="1" thickTop="1">
      <c r="A8" s="627" t="s">
        <v>448</v>
      </c>
      <c r="B8" s="628">
        <f>SUM(D8,F8)</f>
        <v>249</v>
      </c>
      <c r="C8" s="629">
        <f>(B8/B$7)*100</f>
        <v>61.17936117936118</v>
      </c>
      <c r="D8" s="911">
        <f>J8</f>
        <v>248</v>
      </c>
      <c r="E8" s="496">
        <f>(D8/D$7)*100</f>
        <v>61.083743842364534</v>
      </c>
      <c r="F8" s="630">
        <f>K8</f>
        <v>1</v>
      </c>
      <c r="G8" s="496">
        <f>(F8/F$7)*100</f>
        <v>100</v>
      </c>
      <c r="H8" s="75"/>
      <c r="I8" s="49" t="s">
        <v>448</v>
      </c>
      <c r="J8" s="115">
        <v>248</v>
      </c>
      <c r="K8" s="115">
        <v>1</v>
      </c>
      <c r="L8" s="115">
        <v>249</v>
      </c>
      <c r="N8" s="114">
        <v>32</v>
      </c>
    </row>
    <row r="9" spans="1:15" ht="36" customHeight="1">
      <c r="A9" s="497" t="s">
        <v>449</v>
      </c>
      <c r="B9" s="493">
        <f t="shared" ref="B9:B11" si="1">SUM(D9,F9)</f>
        <v>38</v>
      </c>
      <c r="C9" s="494">
        <f>(B9/B$7)*100</f>
        <v>9.3366093366093352</v>
      </c>
      <c r="D9" s="912">
        <v>38</v>
      </c>
      <c r="E9" s="764">
        <f>(D9/D$7)*100</f>
        <v>9.3596059113300498</v>
      </c>
      <c r="F9" s="495">
        <f t="shared" ref="F9:F11" si="2">K9</f>
        <v>0</v>
      </c>
      <c r="G9" s="764">
        <f>(F9/F$7)*100</f>
        <v>0</v>
      </c>
      <c r="H9" s="75"/>
      <c r="I9" s="51" t="s">
        <v>449</v>
      </c>
      <c r="J9" s="115">
        <v>37</v>
      </c>
      <c r="K9" s="115"/>
      <c r="L9" s="115">
        <v>37</v>
      </c>
      <c r="N9" s="114">
        <v>42</v>
      </c>
    </row>
    <row r="10" spans="1:15" ht="36" customHeight="1">
      <c r="A10" s="497" t="s">
        <v>453</v>
      </c>
      <c r="B10" s="493">
        <f t="shared" si="1"/>
        <v>107</v>
      </c>
      <c r="C10" s="494">
        <f>(B10/B$7)*100</f>
        <v>26.289926289926292</v>
      </c>
      <c r="D10" s="912">
        <f t="shared" ref="D10:D11" si="3">J10</f>
        <v>107</v>
      </c>
      <c r="E10" s="764">
        <f>(D10/D$7)*100</f>
        <v>26.354679802955665</v>
      </c>
      <c r="F10" s="495">
        <f t="shared" si="2"/>
        <v>0</v>
      </c>
      <c r="G10" s="764">
        <f>(F10/F$7)*100</f>
        <v>0</v>
      </c>
      <c r="H10" s="75"/>
      <c r="I10" s="51" t="s">
        <v>453</v>
      </c>
      <c r="J10" s="115">
        <v>107</v>
      </c>
      <c r="K10" s="115"/>
      <c r="L10" s="115">
        <v>107</v>
      </c>
      <c r="N10" s="8" t="e">
        <f>SUM(#REF!)</f>
        <v>#REF!</v>
      </c>
    </row>
    <row r="11" spans="1:15" ht="36" customHeight="1" thickBot="1">
      <c r="A11" s="498" t="s">
        <v>30</v>
      </c>
      <c r="B11" s="499">
        <f t="shared" si="1"/>
        <v>13</v>
      </c>
      <c r="C11" s="500">
        <f>(B11/B$7)*100</f>
        <v>3.1941031941031941</v>
      </c>
      <c r="D11" s="913">
        <f t="shared" si="3"/>
        <v>13</v>
      </c>
      <c r="E11" s="501">
        <f>(D11/D$7)*100</f>
        <v>3.201970443349754</v>
      </c>
      <c r="F11" s="631">
        <f t="shared" si="2"/>
        <v>0</v>
      </c>
      <c r="G11" s="501">
        <f>(F11/F$7)*100</f>
        <v>0</v>
      </c>
      <c r="H11" s="75"/>
      <c r="I11" s="52" t="s">
        <v>30</v>
      </c>
      <c r="J11" s="115">
        <v>13</v>
      </c>
      <c r="K11" s="115"/>
      <c r="L11" s="115">
        <v>13</v>
      </c>
    </row>
    <row r="13" spans="1:15" ht="15" customHeight="1">
      <c r="A13" s="149" t="s">
        <v>454</v>
      </c>
      <c r="B13" s="149"/>
      <c r="C13" s="149"/>
      <c r="D13" s="149"/>
      <c r="E13" s="149"/>
      <c r="F13" s="149"/>
      <c r="G13" s="127"/>
      <c r="H13" s="1097" t="s">
        <v>32</v>
      </c>
    </row>
    <row r="14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30" ht="17.25" customHeight="1"/>
    <row r="31" ht="17.25" customHeight="1"/>
    <row r="32" ht="17.25" customHeight="1"/>
    <row r="33" ht="17.25" customHeight="1"/>
  </sheetData>
  <phoneticPr fontId="4" type="noConversion"/>
  <printOptions horizontalCentered="1"/>
  <pageMargins left="0.75" right="0.75" top="0.56999999999999995" bottom="0.48" header="0.3" footer="0.28000000000000003"/>
  <pageSetup orientation="portrait" r:id="rId1"/>
  <headerFooter alignWithMargins="0">
    <oddHeader>&amp;C&amp;"MS Sans Serif,Bold"DEPARTAMENTO DE CORRECCION Y REHABILITACION&amp;RTabla 7</oddHeader>
    <oddFooter>&amp;L&amp;"-,Regular"&amp;8FUENTE: NEGOCIADO DE INSTITUCIONES CORRECCIONALES&amp;R&amp;"-,Regular"&amp;8OFICINA DE DESARROLLO PROGRAMATICO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4"/>
  <sheetViews>
    <sheetView workbookViewId="0">
      <selection activeCell="H24" sqref="H24"/>
    </sheetView>
  </sheetViews>
  <sheetFormatPr defaultColWidth="10.5703125" defaultRowHeight="12.75"/>
  <cols>
    <col min="1" max="1" width="23.7109375" style="148" customWidth="1"/>
    <col min="2" max="7" width="10.85546875" style="148" customWidth="1"/>
  </cols>
  <sheetData>
    <row r="1" spans="1:13">
      <c r="A1" s="149" t="s">
        <v>0</v>
      </c>
      <c r="B1" s="390"/>
      <c r="C1" s="390"/>
      <c r="D1" s="390"/>
      <c r="E1" s="390"/>
      <c r="F1" s="390"/>
      <c r="G1" s="390"/>
    </row>
    <row r="2" spans="1:13" ht="15">
      <c r="A2" s="160" t="s">
        <v>455</v>
      </c>
      <c r="B2" s="390"/>
      <c r="C2" s="390"/>
      <c r="D2" s="390"/>
      <c r="E2" s="390"/>
      <c r="F2" s="390"/>
      <c r="G2" s="390"/>
      <c r="K2" t="s">
        <v>3</v>
      </c>
      <c r="L2" t="s">
        <v>6</v>
      </c>
      <c r="M2" t="s">
        <v>7</v>
      </c>
    </row>
    <row r="3" spans="1:13" ht="15">
      <c r="A3" s="160" t="s">
        <v>2</v>
      </c>
      <c r="B3" s="161"/>
      <c r="C3" s="287"/>
      <c r="D3" s="287"/>
      <c r="E3" s="287"/>
      <c r="F3" s="287"/>
      <c r="G3" s="287"/>
      <c r="J3" t="s">
        <v>456</v>
      </c>
      <c r="K3" s="45">
        <f>SUM(L3:M3)</f>
        <v>41.39408866995074</v>
      </c>
      <c r="L3" s="45">
        <f>ABS(E9)</f>
        <v>40.39408866995074</v>
      </c>
      <c r="M3" s="45">
        <f>SUM(F9)</f>
        <v>1</v>
      </c>
    </row>
    <row r="4" spans="1:13" ht="15.75">
      <c r="A4" s="171"/>
      <c r="B4" s="287"/>
      <c r="C4" s="287"/>
      <c r="D4" s="390"/>
      <c r="E4" s="390"/>
      <c r="F4" s="390"/>
      <c r="G4" s="390"/>
      <c r="J4" t="s">
        <v>457</v>
      </c>
      <c r="K4" s="45">
        <f>SUM(L4:M4)</f>
        <v>53.201970443349758</v>
      </c>
      <c r="L4" s="45">
        <f>ABS(E10)</f>
        <v>53.201970443349758</v>
      </c>
      <c r="M4" s="45">
        <f>SUM(F10)</f>
        <v>0</v>
      </c>
    </row>
    <row r="5" spans="1:13" ht="13.5" thickBot="1">
      <c r="A5" s="126"/>
      <c r="B5" s="287"/>
      <c r="C5" s="287"/>
      <c r="D5" s="390"/>
      <c r="E5" s="390"/>
      <c r="F5" s="390"/>
      <c r="G5" s="390"/>
      <c r="J5" t="s">
        <v>30</v>
      </c>
      <c r="K5">
        <f>SUM(L5:M5)</f>
        <v>6.403940886699508</v>
      </c>
      <c r="L5">
        <f>ABS(E11)</f>
        <v>6.403940886699508</v>
      </c>
      <c r="M5" s="8">
        <f>SUM(F11)</f>
        <v>0</v>
      </c>
    </row>
    <row r="6" spans="1:13" ht="27" customHeight="1" thickBot="1">
      <c r="A6" s="163"/>
      <c r="B6" s="164"/>
      <c r="C6" s="164"/>
      <c r="D6" s="165"/>
      <c r="E6" s="164"/>
      <c r="F6" s="165"/>
      <c r="G6" s="166"/>
      <c r="K6" s="46">
        <f>SUM(K3:K5)</f>
        <v>101</v>
      </c>
    </row>
    <row r="7" spans="1:13" ht="27" customHeight="1" thickTop="1" thickBot="1">
      <c r="A7" s="167" t="s">
        <v>458</v>
      </c>
      <c r="B7" s="168" t="s">
        <v>3</v>
      </c>
      <c r="C7" s="544" t="s">
        <v>5</v>
      </c>
      <c r="D7" s="169" t="s">
        <v>38</v>
      </c>
      <c r="E7" s="170" t="s">
        <v>5</v>
      </c>
      <c r="F7" s="169" t="s">
        <v>39</v>
      </c>
      <c r="G7" s="170" t="s">
        <v>5</v>
      </c>
    </row>
    <row r="8" spans="1:13" ht="30" customHeight="1" thickTop="1" thickBot="1">
      <c r="A8" s="545" t="s">
        <v>3</v>
      </c>
      <c r="B8" s="546">
        <f t="shared" ref="B8:G8" si="0">SUM(B9,B10,B11)</f>
        <v>407</v>
      </c>
      <c r="C8" s="547">
        <f t="shared" si="0"/>
        <v>100</v>
      </c>
      <c r="D8" s="548">
        <f t="shared" si="0"/>
        <v>406</v>
      </c>
      <c r="E8" s="549">
        <f t="shared" si="0"/>
        <v>100</v>
      </c>
      <c r="F8" s="548">
        <f t="shared" si="0"/>
        <v>1</v>
      </c>
      <c r="G8" s="549">
        <f t="shared" si="0"/>
        <v>100</v>
      </c>
    </row>
    <row r="9" spans="1:13" ht="30" customHeight="1">
      <c r="A9" s="550" t="s">
        <v>456</v>
      </c>
      <c r="B9" s="551">
        <f>SUM(D9,F9)</f>
        <v>165</v>
      </c>
      <c r="C9" s="552">
        <f>B9/B8*100</f>
        <v>40.54054054054054</v>
      </c>
      <c r="D9" s="553">
        <f>J9</f>
        <v>164</v>
      </c>
      <c r="E9" s="554">
        <f>D9/D8*100</f>
        <v>40.39408866995074</v>
      </c>
      <c r="F9" s="767">
        <f>K9</f>
        <v>1</v>
      </c>
      <c r="G9" s="554">
        <f>F9/F8*100</f>
        <v>100</v>
      </c>
      <c r="I9" t="s">
        <v>456</v>
      </c>
      <c r="J9" s="115">
        <v>164</v>
      </c>
      <c r="K9" s="115">
        <v>1</v>
      </c>
      <c r="L9" s="115">
        <v>165</v>
      </c>
    </row>
    <row r="10" spans="1:13" ht="30" customHeight="1">
      <c r="A10" s="555" t="s">
        <v>457</v>
      </c>
      <c r="B10" s="556">
        <f t="shared" ref="B10:B11" si="1">SUM(D10,F10)</f>
        <v>216</v>
      </c>
      <c r="C10" s="557">
        <f>B10/B8*100</f>
        <v>53.071253071253068</v>
      </c>
      <c r="D10" s="765">
        <v>216</v>
      </c>
      <c r="E10" s="558">
        <f>D10/D8*100</f>
        <v>53.201970443349758</v>
      </c>
      <c r="F10" s="768">
        <f t="shared" ref="F10:F11" si="2">K10</f>
        <v>0</v>
      </c>
      <c r="G10" s="558">
        <f>F10/F8*100</f>
        <v>0</v>
      </c>
      <c r="I10" t="s">
        <v>457</v>
      </c>
      <c r="J10" s="115">
        <v>215</v>
      </c>
      <c r="K10" s="115"/>
      <c r="L10" s="115">
        <v>215</v>
      </c>
    </row>
    <row r="11" spans="1:13" ht="30" customHeight="1" thickBot="1">
      <c r="A11" s="559" t="s">
        <v>30</v>
      </c>
      <c r="B11" s="560">
        <f t="shared" si="1"/>
        <v>26</v>
      </c>
      <c r="C11" s="562">
        <f>B11/B8*100</f>
        <v>6.3882063882063882</v>
      </c>
      <c r="D11" s="766">
        <f t="shared" ref="D11" si="3">J11</f>
        <v>26</v>
      </c>
      <c r="E11" s="561">
        <f>D11/D8*100</f>
        <v>6.403940886699508</v>
      </c>
      <c r="F11" s="769">
        <f t="shared" si="2"/>
        <v>0</v>
      </c>
      <c r="G11" s="561">
        <f>F11/F8*100</f>
        <v>0</v>
      </c>
      <c r="I11" t="s">
        <v>30</v>
      </c>
      <c r="J11" s="115">
        <v>26</v>
      </c>
      <c r="K11" s="115"/>
      <c r="L11" s="115">
        <v>26</v>
      </c>
    </row>
    <row r="12" spans="1:13" ht="13.5" customHeight="1"/>
    <row r="13" spans="1:13" ht="14.25" customHeight="1">
      <c r="A13" s="149" t="s">
        <v>459</v>
      </c>
      <c r="B13" s="149"/>
      <c r="C13" s="149"/>
      <c r="D13" s="149"/>
      <c r="E13" s="149"/>
      <c r="F13" s="149"/>
      <c r="G13" s="149"/>
    </row>
    <row r="20" spans="10:10" ht="16.5" customHeight="1"/>
    <row r="21" spans="10:10" ht="16.5" customHeight="1">
      <c r="J21" s="76"/>
    </row>
    <row r="22" spans="10:10" ht="16.5" customHeight="1"/>
    <row r="23" spans="10:10" ht="16.5" customHeight="1"/>
    <row r="32" spans="10:10" ht="23.25" customHeight="1"/>
    <row r="33" ht="23.25" customHeight="1"/>
    <row r="34" ht="23.25" customHeight="1"/>
  </sheetData>
  <phoneticPr fontId="4" type="noConversion"/>
  <printOptions horizontalCentered="1"/>
  <pageMargins left="0.75" right="0.75" top="0.69" bottom="0.82" header="0.36" footer="0.5"/>
  <pageSetup orientation="portrait" r:id="rId1"/>
  <headerFooter alignWithMargins="0">
    <oddHeader>&amp;C&amp;"MS Sans Serif,Bold"DEPARTAMENTO DE CORRECCION Y REHABILITACION&amp;RTabla 8</oddHeader>
    <oddFooter>&amp;L&amp;"-,Regular"&amp;8FUENTE: NEGOCIADO DE INSTITUCIONES CORRECCIONALES&amp;R&amp;"-,Regular"&amp;8OFICINA DE DESARROLLO PROGRAMATICO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HABIBE ENTERPRISES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JonMMx 2000</dc:creator>
  <cp:keywords/>
  <dc:description/>
  <cp:lastModifiedBy>Maribel Cotto</cp:lastModifiedBy>
  <cp:revision/>
  <dcterms:created xsi:type="dcterms:W3CDTF">2002-04-19T06:10:05Z</dcterms:created>
  <dcterms:modified xsi:type="dcterms:W3CDTF">2025-12-02T13:21:01Z</dcterms:modified>
  <cp:category/>
  <cp:contentStatus/>
</cp:coreProperties>
</file>