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TANF\2012-2013\"/>
    </mc:Choice>
  </mc:AlternateContent>
  <bookViews>
    <workbookView xWindow="0" yWindow="0" windowWidth="20490" windowHeight="7020" firstSheet="3" activeTab="3"/>
  </bookViews>
  <sheets>
    <sheet name="Oct 12" sheetId="1" r:id="rId1"/>
    <sheet name="Nov 12" sheetId="2" r:id="rId2"/>
    <sheet name="Dec 12" sheetId="3" r:id="rId3"/>
    <sheet name="Ene 13" sheetId="4" r:id="rId4"/>
    <sheet name="Feb 13" sheetId="5" r:id="rId5"/>
    <sheet name="Mar 13" sheetId="6" r:id="rId6"/>
    <sheet name="Abr 13" sheetId="7" r:id="rId7"/>
    <sheet name="May 13" sheetId="8" r:id="rId8"/>
    <sheet name="Jun 13" sheetId="9" r:id="rId9"/>
    <sheet name="Jul 13" sheetId="10" r:id="rId10"/>
    <sheet name="Ago 13" sheetId="11" r:id="rId11"/>
    <sheet name="Sep 13" sheetId="12" r:id="rId12"/>
    <sheet name="Average" sheetId="13" r:id="rId13"/>
  </sheets>
  <calcPr calcId="162913"/>
</workbook>
</file>

<file path=xl/calcChain.xml><?xml version="1.0" encoding="utf-8"?>
<calcChain xmlns="http://schemas.openxmlformats.org/spreadsheetml/2006/main">
  <c r="H8" i="4" l="1"/>
  <c r="P8" i="4"/>
  <c r="Q8" i="4"/>
  <c r="R8" i="4"/>
  <c r="R16" i="4" s="1"/>
  <c r="S8" i="4"/>
  <c r="S16" i="4" s="1"/>
  <c r="T8" i="4"/>
  <c r="U8" i="4"/>
  <c r="H9" i="4"/>
  <c r="P9" i="4"/>
  <c r="Q9" i="4"/>
  <c r="R9" i="4"/>
  <c r="S9" i="4"/>
  <c r="T9" i="4"/>
  <c r="U9" i="4"/>
  <c r="H10" i="4"/>
  <c r="H16" i="4" s="1"/>
  <c r="P10" i="4"/>
  <c r="Q10" i="4"/>
  <c r="R10" i="4"/>
  <c r="S10" i="4"/>
  <c r="H11" i="4"/>
  <c r="T11" i="4" s="1"/>
  <c r="U11" i="4" s="1"/>
  <c r="P11" i="4"/>
  <c r="Q11" i="4"/>
  <c r="R11" i="4"/>
  <c r="S11" i="4"/>
  <c r="H12" i="4"/>
  <c r="T12" i="4" s="1"/>
  <c r="U12" i="4" s="1"/>
  <c r="P12" i="4"/>
  <c r="Q12" i="4"/>
  <c r="Q16" i="4" s="1"/>
  <c r="R12" i="4"/>
  <c r="S12" i="4"/>
  <c r="H13" i="4"/>
  <c r="T13" i="4" s="1"/>
  <c r="U13" i="4" s="1"/>
  <c r="P13" i="4"/>
  <c r="Q13" i="4"/>
  <c r="R13" i="4"/>
  <c r="S13" i="4"/>
  <c r="H14" i="4"/>
  <c r="P14" i="4"/>
  <c r="Q14" i="4"/>
  <c r="R14" i="4"/>
  <c r="S14" i="4"/>
  <c r="T14" i="4"/>
  <c r="U14" i="4" s="1"/>
  <c r="H15" i="4"/>
  <c r="P15" i="4"/>
  <c r="Q15" i="4"/>
  <c r="R15" i="4"/>
  <c r="S15" i="4"/>
  <c r="T15" i="4"/>
  <c r="U15" i="4" s="1"/>
  <c r="I16" i="4"/>
  <c r="J16" i="4"/>
  <c r="K16" i="4"/>
  <c r="L16" i="4"/>
  <c r="M16" i="4"/>
  <c r="P16" i="4" s="1"/>
  <c r="N16" i="4"/>
  <c r="O16" i="4"/>
  <c r="H19" i="4"/>
  <c r="H32" i="4" s="1"/>
  <c r="P19" i="4"/>
  <c r="Q19" i="4"/>
  <c r="R19" i="4"/>
  <c r="S19" i="4"/>
  <c r="H20" i="4"/>
  <c r="T20" i="4" s="1"/>
  <c r="U20" i="4" s="1"/>
  <c r="P20" i="4"/>
  <c r="Q20" i="4"/>
  <c r="R20" i="4"/>
  <c r="S20" i="4"/>
  <c r="H21" i="4"/>
  <c r="T21" i="4" s="1"/>
  <c r="U21" i="4" s="1"/>
  <c r="P21" i="4"/>
  <c r="Q21" i="4"/>
  <c r="Q32" i="4" s="1"/>
  <c r="R21" i="4"/>
  <c r="S21" i="4"/>
  <c r="H22" i="4"/>
  <c r="T22" i="4" s="1"/>
  <c r="U22" i="4" s="1"/>
  <c r="P22" i="4"/>
  <c r="Q22" i="4"/>
  <c r="R22" i="4"/>
  <c r="R32" i="4" s="1"/>
  <c r="S22" i="4"/>
  <c r="H23" i="4"/>
  <c r="P23" i="4"/>
  <c r="Q23" i="4"/>
  <c r="R23" i="4"/>
  <c r="S23" i="4"/>
  <c r="S32" i="4" s="1"/>
  <c r="T23" i="4"/>
  <c r="U23" i="4" s="1"/>
  <c r="H24" i="4"/>
  <c r="P24" i="4"/>
  <c r="Q24" i="4"/>
  <c r="R24" i="4"/>
  <c r="S24" i="4"/>
  <c r="T24" i="4"/>
  <c r="U24" i="4" s="1"/>
  <c r="H25" i="4"/>
  <c r="P25" i="4"/>
  <c r="Q25" i="4"/>
  <c r="R25" i="4"/>
  <c r="S25" i="4"/>
  <c r="T25" i="4"/>
  <c r="U25" i="4"/>
  <c r="H26" i="4"/>
  <c r="P26" i="4"/>
  <c r="Q26" i="4"/>
  <c r="R26" i="4"/>
  <c r="S26" i="4"/>
  <c r="T26" i="4"/>
  <c r="U26" i="4"/>
  <c r="H27" i="4"/>
  <c r="T27" i="4" s="1"/>
  <c r="U27" i="4" s="1"/>
  <c r="P27" i="4"/>
  <c r="Q27" i="4"/>
  <c r="R27" i="4"/>
  <c r="S27" i="4"/>
  <c r="H28" i="4"/>
  <c r="T28" i="4" s="1"/>
  <c r="U28" i="4" s="1"/>
  <c r="P28" i="4"/>
  <c r="Q28" i="4"/>
  <c r="R28" i="4"/>
  <c r="S28" i="4"/>
  <c r="H29" i="4"/>
  <c r="T29" i="4" s="1"/>
  <c r="U29" i="4" s="1"/>
  <c r="P29" i="4"/>
  <c r="Q29" i="4"/>
  <c r="R29" i="4"/>
  <c r="S29" i="4"/>
  <c r="H30" i="4"/>
  <c r="T30" i="4" s="1"/>
  <c r="U30" i="4" s="1"/>
  <c r="P30" i="4"/>
  <c r="Q30" i="4"/>
  <c r="R30" i="4"/>
  <c r="S30" i="4"/>
  <c r="H31" i="4"/>
  <c r="P31" i="4"/>
  <c r="Q31" i="4"/>
  <c r="R31" i="4"/>
  <c r="S31" i="4"/>
  <c r="T31" i="4"/>
  <c r="U31" i="4" s="1"/>
  <c r="I32" i="4"/>
  <c r="J32" i="4"/>
  <c r="K32" i="4"/>
  <c r="L32" i="4"/>
  <c r="M32" i="4"/>
  <c r="P32" i="4" s="1"/>
  <c r="N32" i="4"/>
  <c r="O32" i="4"/>
  <c r="H35" i="4"/>
  <c r="P35" i="4"/>
  <c r="Q35" i="4"/>
  <c r="R35" i="4"/>
  <c r="S35" i="4"/>
  <c r="T35" i="4"/>
  <c r="U35" i="4"/>
  <c r="H36" i="4"/>
  <c r="T36" i="4" s="1"/>
  <c r="U36" i="4" s="1"/>
  <c r="P36" i="4"/>
  <c r="Q36" i="4"/>
  <c r="R36" i="4"/>
  <c r="S36" i="4"/>
  <c r="H37" i="4"/>
  <c r="T37" i="4" s="1"/>
  <c r="U37" i="4" s="1"/>
  <c r="P37" i="4"/>
  <c r="Q37" i="4"/>
  <c r="R37" i="4"/>
  <c r="S37" i="4"/>
  <c r="H38" i="4"/>
  <c r="T38" i="4" s="1"/>
  <c r="U38" i="4" s="1"/>
  <c r="P38" i="4"/>
  <c r="Q38" i="4"/>
  <c r="Q47" i="4" s="1"/>
  <c r="R38" i="4"/>
  <c r="S38" i="4"/>
  <c r="H39" i="4"/>
  <c r="T39" i="4" s="1"/>
  <c r="U39" i="4" s="1"/>
  <c r="P39" i="4"/>
  <c r="Q39" i="4"/>
  <c r="R39" i="4"/>
  <c r="R47" i="4" s="1"/>
  <c r="S39" i="4"/>
  <c r="H40" i="4"/>
  <c r="P40" i="4"/>
  <c r="Q40" i="4"/>
  <c r="R40" i="4"/>
  <c r="S40" i="4"/>
  <c r="T40" i="4"/>
  <c r="U40" i="4" s="1"/>
  <c r="H41" i="4"/>
  <c r="P41" i="4"/>
  <c r="Q41" i="4"/>
  <c r="R41" i="4"/>
  <c r="S41" i="4"/>
  <c r="T41" i="4"/>
  <c r="U41" i="4" s="1"/>
  <c r="H42" i="4"/>
  <c r="P42" i="4"/>
  <c r="Q42" i="4"/>
  <c r="R42" i="4"/>
  <c r="S42" i="4"/>
  <c r="T42" i="4"/>
  <c r="U42" i="4"/>
  <c r="H43" i="4"/>
  <c r="P43" i="4"/>
  <c r="Q43" i="4"/>
  <c r="R43" i="4"/>
  <c r="S43" i="4"/>
  <c r="T43" i="4"/>
  <c r="U43" i="4"/>
  <c r="H44" i="4"/>
  <c r="T44" i="4" s="1"/>
  <c r="U44" i="4" s="1"/>
  <c r="P44" i="4"/>
  <c r="Q44" i="4"/>
  <c r="R44" i="4"/>
  <c r="S44" i="4"/>
  <c r="H45" i="4"/>
  <c r="T45" i="4" s="1"/>
  <c r="U45" i="4" s="1"/>
  <c r="P45" i="4"/>
  <c r="Q45" i="4"/>
  <c r="R45" i="4"/>
  <c r="S45" i="4"/>
  <c r="H46" i="4"/>
  <c r="T46" i="4" s="1"/>
  <c r="U46" i="4" s="1"/>
  <c r="P46" i="4"/>
  <c r="Q46" i="4"/>
  <c r="R46" i="4"/>
  <c r="S46" i="4"/>
  <c r="I47" i="4"/>
  <c r="J47" i="4"/>
  <c r="K47" i="4"/>
  <c r="P47" i="4" s="1"/>
  <c r="L47" i="4"/>
  <c r="M47" i="4"/>
  <c r="N47" i="4"/>
  <c r="O47" i="4"/>
  <c r="S47" i="4"/>
  <c r="H50" i="4"/>
  <c r="H57" i="4" s="1"/>
  <c r="P50" i="4"/>
  <c r="Q50" i="4"/>
  <c r="R50" i="4"/>
  <c r="S50" i="4"/>
  <c r="T50" i="4"/>
  <c r="U50" i="4" s="1"/>
  <c r="H51" i="4"/>
  <c r="P51" i="4"/>
  <c r="Q51" i="4"/>
  <c r="R51" i="4"/>
  <c r="S51" i="4"/>
  <c r="T51" i="4"/>
  <c r="U51" i="4"/>
  <c r="H52" i="4"/>
  <c r="P52" i="4"/>
  <c r="Q52" i="4"/>
  <c r="R52" i="4"/>
  <c r="S52" i="4"/>
  <c r="T52" i="4"/>
  <c r="U52" i="4"/>
  <c r="H53" i="4"/>
  <c r="T53" i="4" s="1"/>
  <c r="P53" i="4"/>
  <c r="Q53" i="4"/>
  <c r="R53" i="4"/>
  <c r="S53" i="4"/>
  <c r="H54" i="4"/>
  <c r="T54" i="4" s="1"/>
  <c r="U54" i="4" s="1"/>
  <c r="P54" i="4"/>
  <c r="Q54" i="4"/>
  <c r="R54" i="4"/>
  <c r="S54" i="4"/>
  <c r="H55" i="4"/>
  <c r="T55" i="4" s="1"/>
  <c r="U55" i="4" s="1"/>
  <c r="P55" i="4"/>
  <c r="Q55" i="4"/>
  <c r="Q57" i="4" s="1"/>
  <c r="R55" i="4"/>
  <c r="S55" i="4"/>
  <c r="H56" i="4"/>
  <c r="T56" i="4" s="1"/>
  <c r="U56" i="4" s="1"/>
  <c r="P56" i="4"/>
  <c r="Q56" i="4"/>
  <c r="R56" i="4"/>
  <c r="R57" i="4" s="1"/>
  <c r="S56" i="4"/>
  <c r="I57" i="4"/>
  <c r="J57" i="4"/>
  <c r="K57" i="4"/>
  <c r="L57" i="4"/>
  <c r="M57" i="4"/>
  <c r="P57" i="4" s="1"/>
  <c r="N57" i="4"/>
  <c r="O57" i="4"/>
  <c r="S57" i="4"/>
  <c r="H60" i="4"/>
  <c r="P60" i="4"/>
  <c r="Q60" i="4"/>
  <c r="R60" i="4"/>
  <c r="S60" i="4"/>
  <c r="T60" i="4"/>
  <c r="U60" i="4"/>
  <c r="H61" i="4"/>
  <c r="P61" i="4"/>
  <c r="Q61" i="4"/>
  <c r="Q67" i="4" s="1"/>
  <c r="R61" i="4"/>
  <c r="S61" i="4"/>
  <c r="T61" i="4"/>
  <c r="U61" i="4"/>
  <c r="H62" i="4"/>
  <c r="T62" i="4" s="1"/>
  <c r="P62" i="4"/>
  <c r="Q62" i="4"/>
  <c r="R62" i="4"/>
  <c r="S62" i="4"/>
  <c r="H63" i="4"/>
  <c r="T63" i="4" s="1"/>
  <c r="U63" i="4" s="1"/>
  <c r="P63" i="4"/>
  <c r="Q63" i="4"/>
  <c r="R63" i="4"/>
  <c r="S63" i="4"/>
  <c r="H64" i="4"/>
  <c r="T64" i="4" s="1"/>
  <c r="U64" i="4" s="1"/>
  <c r="P64" i="4"/>
  <c r="Q64" i="4"/>
  <c r="R64" i="4"/>
  <c r="S64" i="4"/>
  <c r="H65" i="4"/>
  <c r="T65" i="4" s="1"/>
  <c r="U65" i="4" s="1"/>
  <c r="P65" i="4"/>
  <c r="Q65" i="4"/>
  <c r="R65" i="4"/>
  <c r="R67" i="4" s="1"/>
  <c r="S65" i="4"/>
  <c r="H66" i="4"/>
  <c r="P66" i="4"/>
  <c r="Q66" i="4"/>
  <c r="R66" i="4"/>
  <c r="S66" i="4"/>
  <c r="S67" i="4" s="1"/>
  <c r="T66" i="4"/>
  <c r="U66" i="4" s="1"/>
  <c r="I67" i="4"/>
  <c r="J67" i="4"/>
  <c r="K67" i="4"/>
  <c r="L67" i="4"/>
  <c r="M67" i="4"/>
  <c r="P67" i="4" s="1"/>
  <c r="N67" i="4"/>
  <c r="O67" i="4"/>
  <c r="H70" i="4"/>
  <c r="P70" i="4"/>
  <c r="Q70" i="4"/>
  <c r="Q76" i="4" s="1"/>
  <c r="R70" i="4"/>
  <c r="S70" i="4"/>
  <c r="T70" i="4"/>
  <c r="U70" i="4"/>
  <c r="H71" i="4"/>
  <c r="T71" i="4" s="1"/>
  <c r="P71" i="4"/>
  <c r="Q71" i="4"/>
  <c r="R71" i="4"/>
  <c r="S71" i="4"/>
  <c r="H72" i="4"/>
  <c r="T72" i="4" s="1"/>
  <c r="U72" i="4" s="1"/>
  <c r="P72" i="4"/>
  <c r="Q72" i="4"/>
  <c r="R72" i="4"/>
  <c r="S72" i="4"/>
  <c r="H73" i="4"/>
  <c r="T73" i="4" s="1"/>
  <c r="U73" i="4" s="1"/>
  <c r="P73" i="4"/>
  <c r="Q73" i="4"/>
  <c r="R73" i="4"/>
  <c r="S73" i="4"/>
  <c r="H74" i="4"/>
  <c r="T74" i="4" s="1"/>
  <c r="U74" i="4" s="1"/>
  <c r="P74" i="4"/>
  <c r="Q74" i="4"/>
  <c r="R74" i="4"/>
  <c r="R76" i="4" s="1"/>
  <c r="S74" i="4"/>
  <c r="H75" i="4"/>
  <c r="P75" i="4"/>
  <c r="Q75" i="4"/>
  <c r="R75" i="4"/>
  <c r="S75" i="4"/>
  <c r="S76" i="4" s="1"/>
  <c r="T75" i="4"/>
  <c r="U75" i="4" s="1"/>
  <c r="I76" i="4"/>
  <c r="J76" i="4"/>
  <c r="K76" i="4"/>
  <c r="L76" i="4"/>
  <c r="M76" i="4"/>
  <c r="P76" i="4" s="1"/>
  <c r="N76" i="4"/>
  <c r="O76" i="4"/>
  <c r="H79" i="4"/>
  <c r="P79" i="4"/>
  <c r="Q79" i="4"/>
  <c r="R79" i="4"/>
  <c r="S79" i="4"/>
  <c r="S89" i="4" s="1"/>
  <c r="T79" i="4"/>
  <c r="U79" i="4"/>
  <c r="H80" i="4"/>
  <c r="H89" i="4" s="1"/>
  <c r="P80" i="4"/>
  <c r="Q80" i="4"/>
  <c r="R80" i="4"/>
  <c r="S80" i="4"/>
  <c r="H81" i="4"/>
  <c r="T81" i="4" s="1"/>
  <c r="U81" i="4" s="1"/>
  <c r="P81" i="4"/>
  <c r="Q81" i="4"/>
  <c r="R81" i="4"/>
  <c r="S81" i="4"/>
  <c r="H82" i="4"/>
  <c r="T82" i="4" s="1"/>
  <c r="U82" i="4" s="1"/>
  <c r="P82" i="4"/>
  <c r="Q82" i="4"/>
  <c r="R82" i="4"/>
  <c r="S82" i="4"/>
  <c r="H83" i="4"/>
  <c r="T83" i="4" s="1"/>
  <c r="U83" i="4" s="1"/>
  <c r="P83" i="4"/>
  <c r="Q83" i="4"/>
  <c r="R83" i="4"/>
  <c r="R89" i="4" s="1"/>
  <c r="S83" i="4"/>
  <c r="H84" i="4"/>
  <c r="P84" i="4"/>
  <c r="Q84" i="4"/>
  <c r="R84" i="4"/>
  <c r="S84" i="4"/>
  <c r="T84" i="4"/>
  <c r="U84" i="4" s="1"/>
  <c r="H85" i="4"/>
  <c r="P85" i="4"/>
  <c r="Q85" i="4"/>
  <c r="R85" i="4"/>
  <c r="S85" i="4"/>
  <c r="T85" i="4"/>
  <c r="U85" i="4" s="1"/>
  <c r="H86" i="4"/>
  <c r="P86" i="4"/>
  <c r="Q86" i="4"/>
  <c r="R86" i="4"/>
  <c r="S86" i="4"/>
  <c r="T86" i="4"/>
  <c r="U86" i="4"/>
  <c r="H87" i="4"/>
  <c r="P87" i="4"/>
  <c r="Q87" i="4"/>
  <c r="R87" i="4"/>
  <c r="S87" i="4"/>
  <c r="T87" i="4"/>
  <c r="U87" i="4"/>
  <c r="H88" i="4"/>
  <c r="T88" i="4" s="1"/>
  <c r="U88" i="4" s="1"/>
  <c r="P88" i="4"/>
  <c r="Q88" i="4"/>
  <c r="R88" i="4"/>
  <c r="S88" i="4"/>
  <c r="I89" i="4"/>
  <c r="J89" i="4"/>
  <c r="K89" i="4"/>
  <c r="L89" i="4"/>
  <c r="M89" i="4"/>
  <c r="N89" i="4"/>
  <c r="O89" i="4"/>
  <c r="P89" i="4"/>
  <c r="Q89" i="4"/>
  <c r="H92" i="4"/>
  <c r="T92" i="4" s="1"/>
  <c r="P92" i="4"/>
  <c r="Q92" i="4"/>
  <c r="Q101" i="4" s="1"/>
  <c r="R92" i="4"/>
  <c r="R101" i="4" s="1"/>
  <c r="S92" i="4"/>
  <c r="H93" i="4"/>
  <c r="P93" i="4"/>
  <c r="Q93" i="4"/>
  <c r="R93" i="4"/>
  <c r="S93" i="4"/>
  <c r="S101" i="4" s="1"/>
  <c r="T93" i="4"/>
  <c r="U93" i="4" s="1"/>
  <c r="H94" i="4"/>
  <c r="P94" i="4"/>
  <c r="Q94" i="4"/>
  <c r="R94" i="4"/>
  <c r="S94" i="4"/>
  <c r="T94" i="4"/>
  <c r="U94" i="4" s="1"/>
  <c r="H95" i="4"/>
  <c r="P95" i="4"/>
  <c r="Q95" i="4"/>
  <c r="R95" i="4"/>
  <c r="S95" i="4"/>
  <c r="T95" i="4"/>
  <c r="U95" i="4"/>
  <c r="H96" i="4"/>
  <c r="P96" i="4"/>
  <c r="Q96" i="4"/>
  <c r="R96" i="4"/>
  <c r="S96" i="4"/>
  <c r="T96" i="4"/>
  <c r="U96" i="4"/>
  <c r="H97" i="4"/>
  <c r="T97" i="4" s="1"/>
  <c r="U97" i="4" s="1"/>
  <c r="P97" i="4"/>
  <c r="Q97" i="4"/>
  <c r="R97" i="4"/>
  <c r="S97" i="4"/>
  <c r="H98" i="4"/>
  <c r="T98" i="4" s="1"/>
  <c r="U98" i="4" s="1"/>
  <c r="P98" i="4"/>
  <c r="Q98" i="4"/>
  <c r="R98" i="4"/>
  <c r="S98" i="4"/>
  <c r="H99" i="4"/>
  <c r="T99" i="4" s="1"/>
  <c r="U99" i="4" s="1"/>
  <c r="P99" i="4"/>
  <c r="Q99" i="4"/>
  <c r="R99" i="4"/>
  <c r="S99" i="4"/>
  <c r="H100" i="4"/>
  <c r="T100" i="4" s="1"/>
  <c r="U100" i="4" s="1"/>
  <c r="P100" i="4"/>
  <c r="Q100" i="4"/>
  <c r="R100" i="4"/>
  <c r="S100" i="4"/>
  <c r="I101" i="4"/>
  <c r="J101" i="4"/>
  <c r="K101" i="4"/>
  <c r="L101" i="4"/>
  <c r="M101" i="4"/>
  <c r="P101" i="4" s="1"/>
  <c r="N101" i="4"/>
  <c r="O101" i="4"/>
  <c r="H104" i="4"/>
  <c r="P104" i="4"/>
  <c r="Q104" i="4"/>
  <c r="R104" i="4"/>
  <c r="S104" i="4"/>
  <c r="T104" i="4"/>
  <c r="U104" i="4"/>
  <c r="H105" i="4"/>
  <c r="P105" i="4"/>
  <c r="Q105" i="4"/>
  <c r="R105" i="4"/>
  <c r="S105" i="4"/>
  <c r="T105" i="4"/>
  <c r="U105" i="4"/>
  <c r="H106" i="4"/>
  <c r="T106" i="4" s="1"/>
  <c r="P106" i="4"/>
  <c r="Q106" i="4"/>
  <c r="R106" i="4"/>
  <c r="S106" i="4"/>
  <c r="H107" i="4"/>
  <c r="T107" i="4" s="1"/>
  <c r="U107" i="4" s="1"/>
  <c r="P107" i="4"/>
  <c r="Q107" i="4"/>
  <c r="R107" i="4"/>
  <c r="S107" i="4"/>
  <c r="H108" i="4"/>
  <c r="T108" i="4" s="1"/>
  <c r="U108" i="4" s="1"/>
  <c r="P108" i="4"/>
  <c r="Q108" i="4"/>
  <c r="Q118" i="4" s="1"/>
  <c r="R108" i="4"/>
  <c r="S108" i="4"/>
  <c r="H109" i="4"/>
  <c r="T109" i="4" s="1"/>
  <c r="U109" i="4" s="1"/>
  <c r="P109" i="4"/>
  <c r="Q109" i="4"/>
  <c r="R109" i="4"/>
  <c r="R118" i="4" s="1"/>
  <c r="S109" i="4"/>
  <c r="H110" i="4"/>
  <c r="P110" i="4"/>
  <c r="Q110" i="4"/>
  <c r="R110" i="4"/>
  <c r="S110" i="4"/>
  <c r="S118" i="4" s="1"/>
  <c r="T110" i="4"/>
  <c r="U110" i="4" s="1"/>
  <c r="H111" i="4"/>
  <c r="P111" i="4"/>
  <c r="Q111" i="4"/>
  <c r="R111" i="4"/>
  <c r="S111" i="4"/>
  <c r="T111" i="4"/>
  <c r="U111" i="4" s="1"/>
  <c r="H112" i="4"/>
  <c r="P112" i="4"/>
  <c r="Q112" i="4"/>
  <c r="R112" i="4"/>
  <c r="S112" i="4"/>
  <c r="T112" i="4"/>
  <c r="U112" i="4"/>
  <c r="H113" i="4"/>
  <c r="P113" i="4"/>
  <c r="Q113" i="4"/>
  <c r="R113" i="4"/>
  <c r="S113" i="4"/>
  <c r="T113" i="4"/>
  <c r="U113" i="4"/>
  <c r="H114" i="4"/>
  <c r="T114" i="4" s="1"/>
  <c r="U114" i="4" s="1"/>
  <c r="P114" i="4"/>
  <c r="Q114" i="4"/>
  <c r="R114" i="4"/>
  <c r="S114" i="4"/>
  <c r="H115" i="4"/>
  <c r="T115" i="4" s="1"/>
  <c r="U115" i="4" s="1"/>
  <c r="P115" i="4"/>
  <c r="Q115" i="4"/>
  <c r="R115" i="4"/>
  <c r="S115" i="4"/>
  <c r="H116" i="4"/>
  <c r="T116" i="4" s="1"/>
  <c r="U116" i="4" s="1"/>
  <c r="P116" i="4"/>
  <c r="Q116" i="4"/>
  <c r="R116" i="4"/>
  <c r="S116" i="4"/>
  <c r="H117" i="4"/>
  <c r="T117" i="4" s="1"/>
  <c r="U117" i="4" s="1"/>
  <c r="P117" i="4"/>
  <c r="Q117" i="4"/>
  <c r="R117" i="4"/>
  <c r="S117" i="4"/>
  <c r="I118" i="4"/>
  <c r="J118" i="4"/>
  <c r="J132" i="4" s="1"/>
  <c r="K118" i="4"/>
  <c r="L118" i="4"/>
  <c r="M118" i="4"/>
  <c r="P118" i="4" s="1"/>
  <c r="N118" i="4"/>
  <c r="O118" i="4"/>
  <c r="H121" i="4"/>
  <c r="P121" i="4"/>
  <c r="Q121" i="4"/>
  <c r="R121" i="4"/>
  <c r="R130" i="4" s="1"/>
  <c r="R132" i="4" s="1"/>
  <c r="S121" i="4"/>
  <c r="S130" i="4" s="1"/>
  <c r="T121" i="4"/>
  <c r="U121" i="4"/>
  <c r="H122" i="4"/>
  <c r="P122" i="4"/>
  <c r="Q122" i="4"/>
  <c r="Q130" i="4" s="1"/>
  <c r="R122" i="4"/>
  <c r="S122" i="4"/>
  <c r="T122" i="4"/>
  <c r="U122" i="4"/>
  <c r="H123" i="4"/>
  <c r="T123" i="4" s="1"/>
  <c r="U123" i="4" s="1"/>
  <c r="P123" i="4"/>
  <c r="Q123" i="4"/>
  <c r="R123" i="4"/>
  <c r="S123" i="4"/>
  <c r="H124" i="4"/>
  <c r="T124" i="4" s="1"/>
  <c r="U124" i="4" s="1"/>
  <c r="P124" i="4"/>
  <c r="Q124" i="4"/>
  <c r="R124" i="4"/>
  <c r="S124" i="4"/>
  <c r="H125" i="4"/>
  <c r="T125" i="4" s="1"/>
  <c r="U125" i="4" s="1"/>
  <c r="P125" i="4"/>
  <c r="Q125" i="4"/>
  <c r="R125" i="4"/>
  <c r="S125" i="4"/>
  <c r="H126" i="4"/>
  <c r="T126" i="4" s="1"/>
  <c r="U126" i="4" s="1"/>
  <c r="P126" i="4"/>
  <c r="Q126" i="4"/>
  <c r="R126" i="4"/>
  <c r="S126" i="4"/>
  <c r="H127" i="4"/>
  <c r="P127" i="4"/>
  <c r="Q127" i="4"/>
  <c r="R127" i="4"/>
  <c r="S127" i="4"/>
  <c r="T127" i="4"/>
  <c r="U127" i="4" s="1"/>
  <c r="H128" i="4"/>
  <c r="P128" i="4"/>
  <c r="Q128" i="4"/>
  <c r="R128" i="4"/>
  <c r="S128" i="4"/>
  <c r="T128" i="4"/>
  <c r="U128" i="4" s="1"/>
  <c r="H129" i="4"/>
  <c r="P129" i="4"/>
  <c r="Q129" i="4"/>
  <c r="R129" i="4"/>
  <c r="S129" i="4"/>
  <c r="T129" i="4"/>
  <c r="U129" i="4"/>
  <c r="I130" i="4"/>
  <c r="J130" i="4"/>
  <c r="K130" i="4"/>
  <c r="K132" i="4" s="1"/>
  <c r="L130" i="4"/>
  <c r="L132" i="4" s="1"/>
  <c r="M130" i="4"/>
  <c r="M132" i="4" s="1"/>
  <c r="P132" i="4" s="1"/>
  <c r="N130" i="4"/>
  <c r="N132" i="4" s="1"/>
  <c r="O130" i="4"/>
  <c r="O132" i="4" s="1"/>
  <c r="I132" i="4"/>
  <c r="U71" i="4" l="1"/>
  <c r="T76" i="4"/>
  <c r="U76" i="4" s="1"/>
  <c r="Q132" i="4"/>
  <c r="U53" i="4"/>
  <c r="T57" i="4"/>
  <c r="U57" i="4" s="1"/>
  <c r="U106" i="4"/>
  <c r="T118" i="4"/>
  <c r="U118" i="4" s="1"/>
  <c r="U92" i="4"/>
  <c r="T101" i="4"/>
  <c r="U101" i="4" s="1"/>
  <c r="T47" i="4"/>
  <c r="U47" i="4" s="1"/>
  <c r="T130" i="4"/>
  <c r="S132" i="4"/>
  <c r="U62" i="4"/>
  <c r="T67" i="4"/>
  <c r="U67" i="4" s="1"/>
  <c r="H47" i="4"/>
  <c r="P130" i="4"/>
  <c r="H130" i="4"/>
  <c r="T80" i="4"/>
  <c r="U80" i="4" s="1"/>
  <c r="H118" i="4"/>
  <c r="H101" i="4"/>
  <c r="T19" i="4"/>
  <c r="T10" i="4"/>
  <c r="U10" i="4" s="1"/>
  <c r="H76" i="4"/>
  <c r="H67" i="4"/>
  <c r="C147" i="13"/>
  <c r="D147" i="13"/>
  <c r="B147" i="13"/>
  <c r="U19" i="4" l="1"/>
  <c r="T32" i="4"/>
  <c r="U32" i="4" s="1"/>
  <c r="U130" i="4"/>
  <c r="T89" i="4"/>
  <c r="U89" i="4" s="1"/>
  <c r="H132" i="4"/>
  <c r="T16" i="4"/>
  <c r="U16" i="4" s="1"/>
  <c r="G130" i="12"/>
  <c r="G118" i="12"/>
  <c r="G89" i="12"/>
  <c r="G76" i="12"/>
  <c r="G67" i="12"/>
  <c r="G57" i="12"/>
  <c r="B57" i="12"/>
  <c r="U132" i="4" l="1"/>
  <c r="T132" i="4"/>
  <c r="G32" i="12"/>
  <c r="G16" i="12"/>
  <c r="P130" i="11" l="1"/>
  <c r="P132" i="11" s="1"/>
  <c r="Q130" i="11"/>
  <c r="Q132" i="11" s="1"/>
  <c r="P118" i="11"/>
  <c r="Q118" i="11"/>
  <c r="P101" i="11"/>
  <c r="Q101" i="11"/>
  <c r="P89" i="11"/>
  <c r="Q89" i="11"/>
  <c r="P76" i="11"/>
  <c r="Q76" i="11"/>
  <c r="P67" i="11"/>
  <c r="Q67" i="11"/>
  <c r="P57" i="11"/>
  <c r="Q57" i="11"/>
  <c r="P47" i="11"/>
  <c r="Q47" i="11"/>
  <c r="P32" i="11"/>
  <c r="Q32" i="11"/>
  <c r="P16" i="11"/>
  <c r="Q16" i="11"/>
  <c r="I122" i="11" l="1"/>
  <c r="I123" i="11"/>
  <c r="I124" i="11"/>
  <c r="I125" i="11"/>
  <c r="I126" i="11"/>
  <c r="I127" i="11"/>
  <c r="I128" i="11"/>
  <c r="I129" i="11"/>
  <c r="G130" i="11"/>
  <c r="G132" i="11" s="1"/>
  <c r="D130" i="11"/>
  <c r="I109" i="11"/>
  <c r="I110" i="11"/>
  <c r="I111" i="11"/>
  <c r="I112" i="11"/>
  <c r="I113" i="11"/>
  <c r="I114" i="11"/>
  <c r="I115" i="11"/>
  <c r="I116" i="11"/>
  <c r="I117" i="11"/>
  <c r="I108" i="11"/>
  <c r="G118" i="11"/>
  <c r="G101" i="11"/>
  <c r="I80" i="11"/>
  <c r="I81" i="11"/>
  <c r="I82" i="11"/>
  <c r="I83" i="11"/>
  <c r="I84" i="11"/>
  <c r="I85" i="11"/>
  <c r="I86" i="11"/>
  <c r="I87" i="11"/>
  <c r="I88" i="11"/>
  <c r="I79" i="11"/>
  <c r="G89" i="11"/>
  <c r="I71" i="11"/>
  <c r="I72" i="11"/>
  <c r="I73" i="11"/>
  <c r="I74" i="11"/>
  <c r="I75" i="11"/>
  <c r="I70" i="11"/>
  <c r="G76" i="11"/>
  <c r="I61" i="11"/>
  <c r="I62" i="11"/>
  <c r="I63" i="11"/>
  <c r="I64" i="11"/>
  <c r="I65" i="11"/>
  <c r="I66" i="11"/>
  <c r="I60" i="11"/>
  <c r="G67" i="11"/>
  <c r="I51" i="11"/>
  <c r="I52" i="11"/>
  <c r="I53" i="11"/>
  <c r="I54" i="11"/>
  <c r="I55" i="11"/>
  <c r="I56" i="11"/>
  <c r="I50" i="11"/>
  <c r="G57" i="11"/>
  <c r="I36" i="11"/>
  <c r="I37" i="11"/>
  <c r="I38" i="11"/>
  <c r="I39" i="11"/>
  <c r="I40" i="11"/>
  <c r="I41" i="11"/>
  <c r="I42" i="11"/>
  <c r="I43" i="11"/>
  <c r="I44" i="11"/>
  <c r="I45" i="11"/>
  <c r="I46" i="11"/>
  <c r="I35" i="11"/>
  <c r="G47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19" i="11"/>
  <c r="G32" i="11"/>
  <c r="I9" i="11"/>
  <c r="I10" i="11"/>
  <c r="I11" i="11"/>
  <c r="I12" i="11"/>
  <c r="I13" i="11"/>
  <c r="I14" i="11"/>
  <c r="I15" i="11"/>
  <c r="I8" i="11"/>
  <c r="G16" i="11"/>
  <c r="O130" i="10" l="1"/>
  <c r="L130" i="10"/>
  <c r="O118" i="10"/>
  <c r="O101" i="10"/>
  <c r="O89" i="10"/>
  <c r="O76" i="10" l="1"/>
  <c r="O67" i="10"/>
  <c r="O57" i="10"/>
  <c r="P54" i="10"/>
  <c r="O47" i="10"/>
  <c r="O32" i="10"/>
  <c r="O16" i="10"/>
  <c r="E47" i="10" l="1"/>
  <c r="O130" i="9" l="1"/>
  <c r="P130" i="9"/>
  <c r="L130" i="9"/>
  <c r="P118" i="9"/>
  <c r="P101" i="9"/>
  <c r="P89" i="9"/>
  <c r="P76" i="9"/>
  <c r="P67" i="9"/>
  <c r="P57" i="9"/>
  <c r="P47" i="9"/>
  <c r="P32" i="9"/>
  <c r="M32" i="9"/>
  <c r="P16" i="9" l="1"/>
  <c r="G130" i="9" l="1"/>
  <c r="G118" i="9"/>
  <c r="G101" i="9"/>
  <c r="G89" i="9"/>
  <c r="G76" i="9"/>
  <c r="G67" i="9"/>
  <c r="G57" i="9"/>
  <c r="G47" i="9"/>
  <c r="G32" i="9"/>
  <c r="G16" i="9"/>
  <c r="E118" i="7" l="1"/>
  <c r="E32" i="7"/>
  <c r="N130" i="8" l="1"/>
  <c r="O130" i="8"/>
  <c r="M130" i="8"/>
  <c r="L130" i="8"/>
  <c r="P122" i="8"/>
  <c r="P123" i="8"/>
  <c r="P124" i="8"/>
  <c r="P125" i="8"/>
  <c r="P126" i="8"/>
  <c r="P127" i="8"/>
  <c r="P128" i="8"/>
  <c r="P130" i="8" s="1"/>
  <c r="P129" i="8"/>
  <c r="P121" i="8"/>
  <c r="N118" i="8"/>
  <c r="O118" i="8"/>
  <c r="P115" i="8"/>
  <c r="P116" i="8"/>
  <c r="P117" i="8"/>
  <c r="P105" i="8"/>
  <c r="P106" i="8"/>
  <c r="P107" i="8"/>
  <c r="P108" i="8"/>
  <c r="P109" i="8"/>
  <c r="P110" i="8"/>
  <c r="P111" i="8"/>
  <c r="P112" i="8"/>
  <c r="P113" i="8"/>
  <c r="P114" i="8"/>
  <c r="P104" i="8"/>
  <c r="P118" i="8" s="1"/>
  <c r="N101" i="8"/>
  <c r="O101" i="8"/>
  <c r="P93" i="8"/>
  <c r="P94" i="8"/>
  <c r="P95" i="8"/>
  <c r="P96" i="8"/>
  <c r="P97" i="8"/>
  <c r="P98" i="8"/>
  <c r="P99" i="8"/>
  <c r="P100" i="8"/>
  <c r="P92" i="8"/>
  <c r="N89" i="8"/>
  <c r="O89" i="8"/>
  <c r="P80" i="8"/>
  <c r="P81" i="8"/>
  <c r="P82" i="8"/>
  <c r="P83" i="8"/>
  <c r="P84" i="8"/>
  <c r="P85" i="8"/>
  <c r="P86" i="8"/>
  <c r="P87" i="8"/>
  <c r="P88" i="8"/>
  <c r="P79" i="8"/>
  <c r="P89" i="8" s="1"/>
  <c r="P101" i="8" l="1"/>
  <c r="O76" i="8"/>
  <c r="O132" i="8" s="1"/>
  <c r="P71" i="8"/>
  <c r="P76" i="8" s="1"/>
  <c r="P72" i="8"/>
  <c r="P73" i="8"/>
  <c r="P74" i="8"/>
  <c r="P75" i="8"/>
  <c r="P70" i="8"/>
  <c r="O67" i="8"/>
  <c r="P61" i="8"/>
  <c r="P67" i="8" s="1"/>
  <c r="P62" i="8"/>
  <c r="P63" i="8"/>
  <c r="P64" i="8"/>
  <c r="P65" i="8"/>
  <c r="P66" i="8"/>
  <c r="P60" i="8"/>
  <c r="N57" i="8"/>
  <c r="O57" i="8"/>
  <c r="P51" i="8"/>
  <c r="P52" i="8"/>
  <c r="P53" i="8"/>
  <c r="P54" i="8"/>
  <c r="P55" i="8"/>
  <c r="P56" i="8"/>
  <c r="P50" i="8"/>
  <c r="P57" i="8" s="1"/>
  <c r="N47" i="8"/>
  <c r="O47" i="8"/>
  <c r="P36" i="8"/>
  <c r="P37" i="8"/>
  <c r="P38" i="8"/>
  <c r="P39" i="8"/>
  <c r="P40" i="8"/>
  <c r="P41" i="8"/>
  <c r="P42" i="8"/>
  <c r="P43" i="8"/>
  <c r="P44" i="8"/>
  <c r="P45" i="8"/>
  <c r="P46" i="8"/>
  <c r="P35" i="8"/>
  <c r="P47" i="8" s="1"/>
  <c r="N32" i="8"/>
  <c r="O32" i="8"/>
  <c r="P20" i="8"/>
  <c r="P21" i="8"/>
  <c r="P22" i="8"/>
  <c r="P23" i="8"/>
  <c r="P24" i="8"/>
  <c r="P25" i="8"/>
  <c r="P26" i="8"/>
  <c r="P27" i="8"/>
  <c r="P28" i="8"/>
  <c r="P29" i="8"/>
  <c r="P30" i="8"/>
  <c r="P31" i="8"/>
  <c r="P19" i="8"/>
  <c r="P32" i="8" s="1"/>
  <c r="O16" i="8"/>
  <c r="P9" i="8"/>
  <c r="P10" i="8"/>
  <c r="P11" i="8"/>
  <c r="P12" i="8"/>
  <c r="P13" i="8"/>
  <c r="P14" i="8"/>
  <c r="P15" i="8"/>
  <c r="P8" i="8"/>
  <c r="P16" i="8" s="1"/>
  <c r="P132" i="8" l="1"/>
  <c r="C89" i="3"/>
  <c r="G60" i="3"/>
  <c r="S87" i="2"/>
  <c r="R87" i="2"/>
  <c r="O130" i="2"/>
  <c r="O118" i="2"/>
  <c r="O101" i="2"/>
  <c r="O89" i="2"/>
  <c r="P87" i="2"/>
  <c r="O76" i="2" l="1"/>
  <c r="O132" i="2" s="1"/>
  <c r="O57" i="2"/>
  <c r="O47" i="2"/>
  <c r="O32" i="2"/>
  <c r="E130" i="2"/>
  <c r="C32" i="2"/>
  <c r="D130" i="8" l="1"/>
  <c r="C130" i="8"/>
  <c r="G60" i="8"/>
  <c r="G61" i="8"/>
  <c r="G62" i="8"/>
  <c r="G63" i="8"/>
  <c r="G64" i="8"/>
  <c r="G24" i="8"/>
  <c r="C32" i="8"/>
  <c r="N130" i="7" l="1"/>
  <c r="N132" i="7" s="1"/>
  <c r="O130" i="7"/>
  <c r="P130" i="7"/>
  <c r="P132" i="7" s="1"/>
  <c r="T114" i="7"/>
  <c r="V114" i="7" s="1"/>
  <c r="T115" i="7"/>
  <c r="S114" i="7"/>
  <c r="U114" i="7" s="1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04" i="7"/>
  <c r="N118" i="7"/>
  <c r="O118" i="7"/>
  <c r="P118" i="7"/>
  <c r="Q93" i="7"/>
  <c r="Q94" i="7"/>
  <c r="Q95" i="7"/>
  <c r="Q96" i="7"/>
  <c r="Q97" i="7"/>
  <c r="Q98" i="7"/>
  <c r="Q99" i="7"/>
  <c r="Q100" i="7"/>
  <c r="Q92" i="7"/>
  <c r="N101" i="7"/>
  <c r="O101" i="7"/>
  <c r="P101" i="7"/>
  <c r="P89" i="7"/>
  <c r="N89" i="7"/>
  <c r="O89" i="7"/>
  <c r="N76" i="7"/>
  <c r="O76" i="7"/>
  <c r="P76" i="7"/>
  <c r="O67" i="7"/>
  <c r="P67" i="7"/>
  <c r="N67" i="7"/>
  <c r="O57" i="7"/>
  <c r="P57" i="7"/>
  <c r="N57" i="7"/>
  <c r="M57" i="7"/>
  <c r="N47" i="7"/>
  <c r="O47" i="7"/>
  <c r="P47" i="7"/>
  <c r="O32" i="7"/>
  <c r="P32" i="7"/>
  <c r="N32" i="7"/>
  <c r="L32" i="7"/>
  <c r="O16" i="7"/>
  <c r="P16" i="7"/>
  <c r="Q9" i="7"/>
  <c r="Q10" i="7"/>
  <c r="Q11" i="7"/>
  <c r="Q12" i="7"/>
  <c r="Q13" i="7"/>
  <c r="Q14" i="7"/>
  <c r="Q15" i="7"/>
  <c r="Q8" i="7"/>
  <c r="N16" i="7"/>
  <c r="O132" i="7" l="1"/>
  <c r="P122" i="6"/>
  <c r="P123" i="6"/>
  <c r="P124" i="6"/>
  <c r="P125" i="6"/>
  <c r="P126" i="6"/>
  <c r="P127" i="6"/>
  <c r="P128" i="6"/>
  <c r="P129" i="6"/>
  <c r="P121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04" i="6"/>
  <c r="P93" i="6"/>
  <c r="P94" i="6"/>
  <c r="P95" i="6"/>
  <c r="P96" i="6"/>
  <c r="P97" i="6"/>
  <c r="P98" i="6"/>
  <c r="P99" i="6"/>
  <c r="P100" i="6"/>
  <c r="P92" i="6"/>
  <c r="P80" i="6"/>
  <c r="P81" i="6"/>
  <c r="P82" i="6"/>
  <c r="P83" i="6"/>
  <c r="P84" i="6"/>
  <c r="P85" i="6"/>
  <c r="P86" i="6"/>
  <c r="P87" i="6"/>
  <c r="P88" i="6"/>
  <c r="P79" i="6"/>
  <c r="P71" i="6"/>
  <c r="P72" i="6"/>
  <c r="P73" i="6"/>
  <c r="P74" i="6"/>
  <c r="P75" i="6"/>
  <c r="P70" i="6"/>
  <c r="P61" i="6"/>
  <c r="P62" i="6"/>
  <c r="P63" i="6"/>
  <c r="P64" i="6"/>
  <c r="P65" i="6"/>
  <c r="P66" i="6"/>
  <c r="P60" i="6"/>
  <c r="M130" i="6"/>
  <c r="P51" i="6"/>
  <c r="P52" i="6"/>
  <c r="P53" i="6"/>
  <c r="P54" i="6"/>
  <c r="P55" i="6"/>
  <c r="P56" i="6"/>
  <c r="P50" i="6"/>
  <c r="P57" i="6" s="1"/>
  <c r="P36" i="6"/>
  <c r="P37" i="6"/>
  <c r="P38" i="6"/>
  <c r="P39" i="6"/>
  <c r="P40" i="6"/>
  <c r="P41" i="6"/>
  <c r="P42" i="6"/>
  <c r="P43" i="6"/>
  <c r="P44" i="6"/>
  <c r="P45" i="6"/>
  <c r="P46" i="6"/>
  <c r="P35" i="6"/>
  <c r="P20" i="6"/>
  <c r="P21" i="6"/>
  <c r="P22" i="6"/>
  <c r="P23" i="6"/>
  <c r="P24" i="6"/>
  <c r="P25" i="6"/>
  <c r="P26" i="6"/>
  <c r="P27" i="6"/>
  <c r="P28" i="6"/>
  <c r="P29" i="6"/>
  <c r="P30" i="6"/>
  <c r="P31" i="6"/>
  <c r="P19" i="6"/>
  <c r="P9" i="6"/>
  <c r="P10" i="6"/>
  <c r="P16" i="6" s="1"/>
  <c r="P11" i="6"/>
  <c r="P12" i="6"/>
  <c r="P13" i="6"/>
  <c r="P14" i="6"/>
  <c r="P15" i="6"/>
  <c r="P8" i="6"/>
  <c r="O130" i="6"/>
  <c r="O118" i="6"/>
  <c r="O101" i="6"/>
  <c r="O89" i="6"/>
  <c r="O76" i="6"/>
  <c r="O67" i="6"/>
  <c r="O57" i="6"/>
  <c r="O47" i="6"/>
  <c r="O32" i="6"/>
  <c r="O16" i="6"/>
  <c r="P130" i="6" l="1"/>
  <c r="P118" i="6"/>
  <c r="P101" i="6"/>
  <c r="P89" i="6"/>
  <c r="P76" i="6"/>
  <c r="P67" i="6"/>
  <c r="P47" i="6"/>
  <c r="P32" i="6"/>
  <c r="O132" i="6"/>
  <c r="O67" i="3"/>
  <c r="O57" i="3"/>
  <c r="O47" i="3"/>
  <c r="O32" i="3"/>
  <c r="O16" i="3"/>
  <c r="O130" i="3"/>
  <c r="M130" i="3"/>
  <c r="K130" i="3"/>
  <c r="O118" i="3"/>
  <c r="O101" i="3"/>
  <c r="O89" i="3"/>
  <c r="O76" i="3"/>
  <c r="P132" i="6" l="1"/>
  <c r="O132" i="3"/>
  <c r="G60" i="6"/>
  <c r="H60" i="6"/>
  <c r="G80" i="5" l="1"/>
  <c r="G10" i="5"/>
  <c r="G50" i="4" l="1"/>
  <c r="G21" i="4"/>
  <c r="G13" i="4"/>
  <c r="O130" i="12" l="1"/>
  <c r="N130" i="12"/>
  <c r="M130" i="12"/>
  <c r="L130" i="12"/>
  <c r="K130" i="12"/>
  <c r="J130" i="12"/>
  <c r="F130" i="12"/>
  <c r="E130" i="12"/>
  <c r="D130" i="12"/>
  <c r="C130" i="12"/>
  <c r="B130" i="12"/>
  <c r="S129" i="12"/>
  <c r="R129" i="12"/>
  <c r="P129" i="12"/>
  <c r="I129" i="12"/>
  <c r="H129" i="12"/>
  <c r="S128" i="12"/>
  <c r="R128" i="12"/>
  <c r="P128" i="12"/>
  <c r="I128" i="12"/>
  <c r="T128" i="12" s="1"/>
  <c r="H128" i="12"/>
  <c r="S127" i="12"/>
  <c r="R127" i="12"/>
  <c r="P127" i="12"/>
  <c r="I127" i="12"/>
  <c r="H127" i="12"/>
  <c r="S126" i="12"/>
  <c r="R126" i="12"/>
  <c r="P126" i="12"/>
  <c r="I126" i="12"/>
  <c r="T126" i="12" s="1"/>
  <c r="H126" i="12"/>
  <c r="S125" i="12"/>
  <c r="R125" i="12"/>
  <c r="P125" i="12"/>
  <c r="I125" i="12"/>
  <c r="H125" i="12"/>
  <c r="S124" i="12"/>
  <c r="R124" i="12"/>
  <c r="P124" i="12"/>
  <c r="I124" i="12"/>
  <c r="H124" i="12"/>
  <c r="S123" i="12"/>
  <c r="R123" i="12"/>
  <c r="P123" i="12"/>
  <c r="I123" i="12"/>
  <c r="H123" i="12"/>
  <c r="S122" i="12"/>
  <c r="R122" i="12"/>
  <c r="P122" i="12"/>
  <c r="I122" i="12"/>
  <c r="H122" i="12"/>
  <c r="S121" i="12"/>
  <c r="R121" i="12"/>
  <c r="P121" i="12"/>
  <c r="I121" i="12"/>
  <c r="H121" i="12"/>
  <c r="O118" i="12"/>
  <c r="N118" i="12"/>
  <c r="M118" i="12"/>
  <c r="L118" i="12"/>
  <c r="K118" i="12"/>
  <c r="J118" i="12"/>
  <c r="F118" i="12"/>
  <c r="E118" i="12"/>
  <c r="D118" i="12"/>
  <c r="C118" i="12"/>
  <c r="B118" i="12"/>
  <c r="S117" i="12"/>
  <c r="R117" i="12"/>
  <c r="P117" i="12"/>
  <c r="I117" i="12"/>
  <c r="H117" i="12"/>
  <c r="S116" i="12"/>
  <c r="R116" i="12"/>
  <c r="P116" i="12"/>
  <c r="I116" i="12"/>
  <c r="T116" i="12" s="1"/>
  <c r="H116" i="12"/>
  <c r="S115" i="12"/>
  <c r="R115" i="12"/>
  <c r="P115" i="12"/>
  <c r="I115" i="12"/>
  <c r="H115" i="12"/>
  <c r="S114" i="12"/>
  <c r="R114" i="12"/>
  <c r="P114" i="12"/>
  <c r="I114" i="12"/>
  <c r="T114" i="12" s="1"/>
  <c r="H114" i="12"/>
  <c r="S113" i="12"/>
  <c r="R113" i="12"/>
  <c r="P113" i="12"/>
  <c r="I113" i="12"/>
  <c r="H113" i="12"/>
  <c r="S112" i="12"/>
  <c r="R112" i="12"/>
  <c r="P112" i="12"/>
  <c r="I112" i="12"/>
  <c r="H112" i="12"/>
  <c r="S111" i="12"/>
  <c r="R111" i="12"/>
  <c r="P111" i="12"/>
  <c r="I111" i="12"/>
  <c r="H111" i="12"/>
  <c r="S110" i="12"/>
  <c r="R110" i="12"/>
  <c r="P110" i="12"/>
  <c r="I110" i="12"/>
  <c r="H110" i="12"/>
  <c r="S109" i="12"/>
  <c r="R109" i="12"/>
  <c r="P109" i="12"/>
  <c r="I109" i="12"/>
  <c r="H109" i="12"/>
  <c r="S108" i="12"/>
  <c r="R108" i="12"/>
  <c r="P108" i="12"/>
  <c r="I108" i="12"/>
  <c r="T108" i="12" s="1"/>
  <c r="H108" i="12"/>
  <c r="S107" i="12"/>
  <c r="R107" i="12"/>
  <c r="P107" i="12"/>
  <c r="I107" i="12"/>
  <c r="H107" i="12"/>
  <c r="S106" i="12"/>
  <c r="R106" i="12"/>
  <c r="P106" i="12"/>
  <c r="I106" i="12"/>
  <c r="T106" i="12" s="1"/>
  <c r="H106" i="12"/>
  <c r="S105" i="12"/>
  <c r="R105" i="12"/>
  <c r="P105" i="12"/>
  <c r="I105" i="12"/>
  <c r="H105" i="12"/>
  <c r="S104" i="12"/>
  <c r="R104" i="12"/>
  <c r="P104" i="12"/>
  <c r="I104" i="12"/>
  <c r="H104" i="12"/>
  <c r="O101" i="12"/>
  <c r="N101" i="12"/>
  <c r="M101" i="12"/>
  <c r="L101" i="12"/>
  <c r="K101" i="12"/>
  <c r="J101" i="12"/>
  <c r="F101" i="12"/>
  <c r="E101" i="12"/>
  <c r="D101" i="12"/>
  <c r="C101" i="12"/>
  <c r="B101" i="12"/>
  <c r="S100" i="12"/>
  <c r="R100" i="12"/>
  <c r="P100" i="12"/>
  <c r="I100" i="12"/>
  <c r="H100" i="12"/>
  <c r="S99" i="12"/>
  <c r="R99" i="12"/>
  <c r="P99" i="12"/>
  <c r="I99" i="12"/>
  <c r="H99" i="12"/>
  <c r="S98" i="12"/>
  <c r="R98" i="12"/>
  <c r="P98" i="12"/>
  <c r="I98" i="12"/>
  <c r="H98" i="12"/>
  <c r="S97" i="12"/>
  <c r="R97" i="12"/>
  <c r="P97" i="12"/>
  <c r="I97" i="12"/>
  <c r="H97" i="12"/>
  <c r="S96" i="12"/>
  <c r="R96" i="12"/>
  <c r="P96" i="12"/>
  <c r="I96" i="12"/>
  <c r="T96" i="12" s="1"/>
  <c r="H96" i="12"/>
  <c r="S95" i="12"/>
  <c r="R95" i="12"/>
  <c r="P95" i="12"/>
  <c r="I95" i="12"/>
  <c r="H95" i="12"/>
  <c r="S94" i="12"/>
  <c r="R94" i="12"/>
  <c r="P94" i="12"/>
  <c r="I94" i="12"/>
  <c r="T94" i="12" s="1"/>
  <c r="H94" i="12"/>
  <c r="S93" i="12"/>
  <c r="R93" i="12"/>
  <c r="P93" i="12"/>
  <c r="I93" i="12"/>
  <c r="H93" i="12"/>
  <c r="S92" i="12"/>
  <c r="R92" i="12"/>
  <c r="P92" i="12"/>
  <c r="I92" i="12"/>
  <c r="H92" i="12"/>
  <c r="O89" i="12"/>
  <c r="N89" i="12"/>
  <c r="M89" i="12"/>
  <c r="L89" i="12"/>
  <c r="K89" i="12"/>
  <c r="J89" i="12"/>
  <c r="F89" i="12"/>
  <c r="E89" i="12"/>
  <c r="D89" i="12"/>
  <c r="C89" i="12"/>
  <c r="B89" i="12"/>
  <c r="S88" i="12"/>
  <c r="R88" i="12"/>
  <c r="P88" i="12"/>
  <c r="I88" i="12"/>
  <c r="H88" i="12"/>
  <c r="S87" i="12"/>
  <c r="R87" i="12"/>
  <c r="P87" i="12"/>
  <c r="I87" i="12"/>
  <c r="T87" i="12" s="1"/>
  <c r="H87" i="12"/>
  <c r="S86" i="12"/>
  <c r="R86" i="12"/>
  <c r="P86" i="12"/>
  <c r="I86" i="12"/>
  <c r="H86" i="12"/>
  <c r="S85" i="12"/>
  <c r="R85" i="12"/>
  <c r="P85" i="12"/>
  <c r="I85" i="12"/>
  <c r="T85" i="12" s="1"/>
  <c r="H85" i="12"/>
  <c r="S84" i="12"/>
  <c r="R84" i="12"/>
  <c r="P84" i="12"/>
  <c r="I84" i="12"/>
  <c r="H84" i="12"/>
  <c r="S83" i="12"/>
  <c r="R83" i="12"/>
  <c r="P83" i="12"/>
  <c r="I83" i="12"/>
  <c r="H83" i="12"/>
  <c r="S82" i="12"/>
  <c r="R82" i="12"/>
  <c r="P82" i="12"/>
  <c r="I82" i="12"/>
  <c r="H82" i="12"/>
  <c r="S81" i="12"/>
  <c r="R81" i="12"/>
  <c r="P81" i="12"/>
  <c r="I81" i="12"/>
  <c r="T81" i="12" s="1"/>
  <c r="H81" i="12"/>
  <c r="S80" i="12"/>
  <c r="R80" i="12"/>
  <c r="P80" i="12"/>
  <c r="I80" i="12"/>
  <c r="H80" i="12"/>
  <c r="S79" i="12"/>
  <c r="R79" i="12"/>
  <c r="P79" i="12"/>
  <c r="I79" i="12"/>
  <c r="H79" i="12"/>
  <c r="O76" i="12"/>
  <c r="N76" i="12"/>
  <c r="M76" i="12"/>
  <c r="L76" i="12"/>
  <c r="K76" i="12"/>
  <c r="J76" i="12"/>
  <c r="F76" i="12"/>
  <c r="E76" i="12"/>
  <c r="D76" i="12"/>
  <c r="C76" i="12"/>
  <c r="B76" i="12"/>
  <c r="S75" i="12"/>
  <c r="R75" i="12"/>
  <c r="P75" i="12"/>
  <c r="I75" i="12"/>
  <c r="T75" i="12" s="1"/>
  <c r="H75" i="12"/>
  <c r="S74" i="12"/>
  <c r="R74" i="12"/>
  <c r="P74" i="12"/>
  <c r="I74" i="12"/>
  <c r="H74" i="12"/>
  <c r="S73" i="12"/>
  <c r="R73" i="12"/>
  <c r="P73" i="12"/>
  <c r="I73" i="12"/>
  <c r="T73" i="12" s="1"/>
  <c r="H73" i="12"/>
  <c r="S72" i="12"/>
  <c r="R72" i="12"/>
  <c r="P72" i="12"/>
  <c r="I72" i="12"/>
  <c r="H72" i="12"/>
  <c r="S71" i="12"/>
  <c r="R71" i="12"/>
  <c r="P71" i="12"/>
  <c r="I71" i="12"/>
  <c r="T71" i="12" s="1"/>
  <c r="H71" i="12"/>
  <c r="S70" i="12"/>
  <c r="R70" i="12"/>
  <c r="P70" i="12"/>
  <c r="I70" i="12"/>
  <c r="H70" i="12"/>
  <c r="O67" i="12"/>
  <c r="N67" i="12"/>
  <c r="M67" i="12"/>
  <c r="L67" i="12"/>
  <c r="K67" i="12"/>
  <c r="J67" i="12"/>
  <c r="F67" i="12"/>
  <c r="E67" i="12"/>
  <c r="D67" i="12"/>
  <c r="C67" i="12"/>
  <c r="B67" i="12"/>
  <c r="S66" i="12"/>
  <c r="R66" i="12"/>
  <c r="P66" i="12"/>
  <c r="I66" i="12"/>
  <c r="H66" i="12"/>
  <c r="S65" i="12"/>
  <c r="R65" i="12"/>
  <c r="P65" i="12"/>
  <c r="I65" i="12"/>
  <c r="H65" i="12"/>
  <c r="S64" i="12"/>
  <c r="R64" i="12"/>
  <c r="P64" i="12"/>
  <c r="I64" i="12"/>
  <c r="H64" i="12"/>
  <c r="S63" i="12"/>
  <c r="R63" i="12"/>
  <c r="P63" i="12"/>
  <c r="I63" i="12"/>
  <c r="H63" i="12"/>
  <c r="S62" i="12"/>
  <c r="R62" i="12"/>
  <c r="P62" i="12"/>
  <c r="I62" i="12"/>
  <c r="H62" i="12"/>
  <c r="S61" i="12"/>
  <c r="R61" i="12"/>
  <c r="P61" i="12"/>
  <c r="I61" i="12"/>
  <c r="H61" i="12"/>
  <c r="S60" i="12"/>
  <c r="R60" i="12"/>
  <c r="P60" i="12"/>
  <c r="I60" i="12"/>
  <c r="H60" i="12"/>
  <c r="O57" i="12"/>
  <c r="N57" i="12"/>
  <c r="M57" i="12"/>
  <c r="L57" i="12"/>
  <c r="K57" i="12"/>
  <c r="J57" i="12"/>
  <c r="F57" i="12"/>
  <c r="E57" i="12"/>
  <c r="D57" i="12"/>
  <c r="C57" i="12"/>
  <c r="S56" i="12"/>
  <c r="R56" i="12"/>
  <c r="P56" i="12"/>
  <c r="I56" i="12"/>
  <c r="T56" i="12" s="1"/>
  <c r="H56" i="12"/>
  <c r="S55" i="12"/>
  <c r="R55" i="12"/>
  <c r="P55" i="12"/>
  <c r="I55" i="12"/>
  <c r="H55" i="12"/>
  <c r="S54" i="12"/>
  <c r="R54" i="12"/>
  <c r="P54" i="12"/>
  <c r="I54" i="12"/>
  <c r="H54" i="12"/>
  <c r="S53" i="12"/>
  <c r="R53" i="12"/>
  <c r="P53" i="12"/>
  <c r="I53" i="12"/>
  <c r="H53" i="12"/>
  <c r="S52" i="12"/>
  <c r="R52" i="12"/>
  <c r="P52" i="12"/>
  <c r="I52" i="12"/>
  <c r="H52" i="12"/>
  <c r="S51" i="12"/>
  <c r="R51" i="12"/>
  <c r="P51" i="12"/>
  <c r="I51" i="12"/>
  <c r="H51" i="12"/>
  <c r="S50" i="12"/>
  <c r="R50" i="12"/>
  <c r="P50" i="12"/>
  <c r="I50" i="12"/>
  <c r="T50" i="12" s="1"/>
  <c r="H50" i="12"/>
  <c r="O47" i="12"/>
  <c r="N47" i="12"/>
  <c r="M47" i="12"/>
  <c r="L47" i="12"/>
  <c r="K47" i="12"/>
  <c r="J47" i="12"/>
  <c r="F47" i="12"/>
  <c r="E47" i="12"/>
  <c r="D47" i="12"/>
  <c r="C47" i="12"/>
  <c r="B47" i="12"/>
  <c r="S46" i="12"/>
  <c r="R46" i="12"/>
  <c r="P46" i="12"/>
  <c r="I46" i="12"/>
  <c r="H46" i="12"/>
  <c r="S45" i="12"/>
  <c r="R45" i="12"/>
  <c r="P45" i="12"/>
  <c r="I45" i="12"/>
  <c r="H45" i="12"/>
  <c r="S44" i="12"/>
  <c r="R44" i="12"/>
  <c r="P44" i="12"/>
  <c r="I44" i="12"/>
  <c r="H44" i="12"/>
  <c r="S43" i="12"/>
  <c r="R43" i="12"/>
  <c r="P43" i="12"/>
  <c r="I43" i="12"/>
  <c r="H43" i="12"/>
  <c r="S42" i="12"/>
  <c r="R42" i="12"/>
  <c r="P42" i="12"/>
  <c r="I42" i="12"/>
  <c r="H42" i="12"/>
  <c r="S41" i="12"/>
  <c r="R41" i="12"/>
  <c r="P41" i="12"/>
  <c r="I41" i="12"/>
  <c r="T41" i="12" s="1"/>
  <c r="H41" i="12"/>
  <c r="S40" i="12"/>
  <c r="R40" i="12"/>
  <c r="P40" i="12"/>
  <c r="I40" i="12"/>
  <c r="H40" i="12"/>
  <c r="S39" i="12"/>
  <c r="R39" i="12"/>
  <c r="P39" i="12"/>
  <c r="I39" i="12"/>
  <c r="H39" i="12"/>
  <c r="S38" i="12"/>
  <c r="R38" i="12"/>
  <c r="P38" i="12"/>
  <c r="I38" i="12"/>
  <c r="H38" i="12"/>
  <c r="S37" i="12"/>
  <c r="R37" i="12"/>
  <c r="P37" i="12"/>
  <c r="I37" i="12"/>
  <c r="H37" i="12"/>
  <c r="S36" i="12"/>
  <c r="R36" i="12"/>
  <c r="P36" i="12"/>
  <c r="I36" i="12"/>
  <c r="H36" i="12"/>
  <c r="S35" i="12"/>
  <c r="R35" i="12"/>
  <c r="P35" i="12"/>
  <c r="I35" i="12"/>
  <c r="H35" i="12"/>
  <c r="O32" i="12"/>
  <c r="N32" i="12"/>
  <c r="M32" i="12"/>
  <c r="L32" i="12"/>
  <c r="K32" i="12"/>
  <c r="J32" i="12"/>
  <c r="F32" i="12"/>
  <c r="E32" i="12"/>
  <c r="D32" i="12"/>
  <c r="C32" i="12"/>
  <c r="B32" i="12"/>
  <c r="S31" i="12"/>
  <c r="R31" i="12"/>
  <c r="P31" i="12"/>
  <c r="I31" i="12"/>
  <c r="H31" i="12"/>
  <c r="S30" i="12"/>
  <c r="R30" i="12"/>
  <c r="P30" i="12"/>
  <c r="I30" i="12"/>
  <c r="H30" i="12"/>
  <c r="S29" i="12"/>
  <c r="R29" i="12"/>
  <c r="P29" i="12"/>
  <c r="I29" i="12"/>
  <c r="H29" i="12"/>
  <c r="S28" i="12"/>
  <c r="R28" i="12"/>
  <c r="P28" i="12"/>
  <c r="I28" i="12"/>
  <c r="T28" i="12" s="1"/>
  <c r="H28" i="12"/>
  <c r="S27" i="12"/>
  <c r="R27" i="12"/>
  <c r="P27" i="12"/>
  <c r="I27" i="12"/>
  <c r="H27" i="12"/>
  <c r="S26" i="12"/>
  <c r="R26" i="12"/>
  <c r="P26" i="12"/>
  <c r="I26" i="12"/>
  <c r="H26" i="12"/>
  <c r="S25" i="12"/>
  <c r="R25" i="12"/>
  <c r="P25" i="12"/>
  <c r="I25" i="12"/>
  <c r="H25" i="12"/>
  <c r="S24" i="12"/>
  <c r="R24" i="12"/>
  <c r="P24" i="12"/>
  <c r="I24" i="12"/>
  <c r="H24" i="12"/>
  <c r="S23" i="12"/>
  <c r="R23" i="12"/>
  <c r="P23" i="12"/>
  <c r="I23" i="12"/>
  <c r="H23" i="12"/>
  <c r="S22" i="12"/>
  <c r="R22" i="12"/>
  <c r="P22" i="12"/>
  <c r="I22" i="12"/>
  <c r="H22" i="12"/>
  <c r="S21" i="12"/>
  <c r="R21" i="12"/>
  <c r="P21" i="12"/>
  <c r="I21" i="12"/>
  <c r="H21" i="12"/>
  <c r="S20" i="12"/>
  <c r="R20" i="12"/>
  <c r="P20" i="12"/>
  <c r="I20" i="12"/>
  <c r="T20" i="12" s="1"/>
  <c r="H20" i="12"/>
  <c r="S19" i="12"/>
  <c r="R19" i="12"/>
  <c r="P19" i="12"/>
  <c r="I19" i="12"/>
  <c r="H19" i="12"/>
  <c r="O16" i="12"/>
  <c r="N16" i="12"/>
  <c r="M16" i="12"/>
  <c r="L16" i="12"/>
  <c r="K16" i="12"/>
  <c r="J16" i="12"/>
  <c r="F16" i="12"/>
  <c r="E16" i="12"/>
  <c r="D16" i="12"/>
  <c r="C16" i="12"/>
  <c r="B16" i="12"/>
  <c r="S15" i="12"/>
  <c r="R15" i="12"/>
  <c r="P15" i="12"/>
  <c r="I15" i="12"/>
  <c r="H15" i="12"/>
  <c r="S14" i="12"/>
  <c r="R14" i="12"/>
  <c r="P14" i="12"/>
  <c r="I14" i="12"/>
  <c r="T14" i="12" s="1"/>
  <c r="H14" i="12"/>
  <c r="S13" i="12"/>
  <c r="R13" i="12"/>
  <c r="P13" i="12"/>
  <c r="I13" i="12"/>
  <c r="H13" i="12"/>
  <c r="S12" i="12"/>
  <c r="R12" i="12"/>
  <c r="P12" i="12"/>
  <c r="I12" i="12"/>
  <c r="H12" i="12"/>
  <c r="S11" i="12"/>
  <c r="R11" i="12"/>
  <c r="P11" i="12"/>
  <c r="I11" i="12"/>
  <c r="H11" i="12"/>
  <c r="S10" i="12"/>
  <c r="R10" i="12"/>
  <c r="P10" i="12"/>
  <c r="I10" i="12"/>
  <c r="H10" i="12"/>
  <c r="S9" i="12"/>
  <c r="R9" i="12"/>
  <c r="P9" i="12"/>
  <c r="I9" i="12"/>
  <c r="H9" i="12"/>
  <c r="S8" i="12"/>
  <c r="R8" i="12"/>
  <c r="P8" i="12"/>
  <c r="I8" i="12"/>
  <c r="T8" i="12" s="1"/>
  <c r="H8" i="12"/>
  <c r="O130" i="11"/>
  <c r="N130" i="11"/>
  <c r="M130" i="11"/>
  <c r="L130" i="11"/>
  <c r="K130" i="11"/>
  <c r="J130" i="11"/>
  <c r="F130" i="11"/>
  <c r="E130" i="11"/>
  <c r="C130" i="11"/>
  <c r="B130" i="11"/>
  <c r="U129" i="11"/>
  <c r="T129" i="11"/>
  <c r="R129" i="11"/>
  <c r="H129" i="11"/>
  <c r="U128" i="11"/>
  <c r="T128" i="11"/>
  <c r="R128" i="11"/>
  <c r="V128" i="11" s="1"/>
  <c r="H128" i="11"/>
  <c r="U127" i="11"/>
  <c r="T127" i="11"/>
  <c r="R127" i="11"/>
  <c r="H127" i="11"/>
  <c r="U126" i="11"/>
  <c r="T126" i="11"/>
  <c r="R126" i="11"/>
  <c r="V126" i="11" s="1"/>
  <c r="H126" i="11"/>
  <c r="U125" i="11"/>
  <c r="T125" i="11"/>
  <c r="R125" i="11"/>
  <c r="H125" i="11"/>
  <c r="U124" i="11"/>
  <c r="T124" i="11"/>
  <c r="R124" i="11"/>
  <c r="V124" i="11" s="1"/>
  <c r="H124" i="11"/>
  <c r="U123" i="11"/>
  <c r="T123" i="11"/>
  <c r="R123" i="11"/>
  <c r="H123" i="11"/>
  <c r="U122" i="11"/>
  <c r="T122" i="11"/>
  <c r="R122" i="11"/>
  <c r="V122" i="11"/>
  <c r="H122" i="11"/>
  <c r="U121" i="11"/>
  <c r="T121" i="11"/>
  <c r="R121" i="11"/>
  <c r="I121" i="11"/>
  <c r="H121" i="11"/>
  <c r="O118" i="11"/>
  <c r="N118" i="11"/>
  <c r="M118" i="11"/>
  <c r="L118" i="11"/>
  <c r="K118" i="11"/>
  <c r="J118" i="11"/>
  <c r="F118" i="11"/>
  <c r="E118" i="11"/>
  <c r="D118" i="11"/>
  <c r="C118" i="11"/>
  <c r="B118" i="11"/>
  <c r="U117" i="11"/>
  <c r="T117" i="11"/>
  <c r="R117" i="11"/>
  <c r="H117" i="11"/>
  <c r="U116" i="11"/>
  <c r="T116" i="11"/>
  <c r="R116" i="11"/>
  <c r="V116" i="11" s="1"/>
  <c r="H116" i="11"/>
  <c r="U115" i="11"/>
  <c r="T115" i="11"/>
  <c r="R115" i="11"/>
  <c r="H115" i="11"/>
  <c r="U114" i="11"/>
  <c r="T114" i="11"/>
  <c r="R114" i="11"/>
  <c r="V114" i="11" s="1"/>
  <c r="H114" i="11"/>
  <c r="U113" i="11"/>
  <c r="T113" i="11"/>
  <c r="R113" i="11"/>
  <c r="H113" i="11"/>
  <c r="U112" i="11"/>
  <c r="T112" i="11"/>
  <c r="R112" i="11"/>
  <c r="V112" i="11"/>
  <c r="H112" i="11"/>
  <c r="U111" i="11"/>
  <c r="T111" i="11"/>
  <c r="R111" i="11"/>
  <c r="H111" i="11"/>
  <c r="U110" i="11"/>
  <c r="T110" i="11"/>
  <c r="R110" i="11"/>
  <c r="V110" i="11" s="1"/>
  <c r="H110" i="11"/>
  <c r="U109" i="11"/>
  <c r="T109" i="11"/>
  <c r="R109" i="11"/>
  <c r="H109" i="11"/>
  <c r="U108" i="11"/>
  <c r="T108" i="11"/>
  <c r="R108" i="11"/>
  <c r="V108" i="11" s="1"/>
  <c r="H108" i="11"/>
  <c r="U107" i="11"/>
  <c r="T107" i="11"/>
  <c r="R107" i="11"/>
  <c r="I107" i="11"/>
  <c r="H107" i="11"/>
  <c r="U106" i="11"/>
  <c r="T106" i="11"/>
  <c r="R106" i="11"/>
  <c r="I106" i="11"/>
  <c r="V106" i="11" s="1"/>
  <c r="H106" i="11"/>
  <c r="U105" i="11"/>
  <c r="T105" i="11"/>
  <c r="R105" i="11"/>
  <c r="I105" i="11"/>
  <c r="H105" i="11"/>
  <c r="U104" i="11"/>
  <c r="T104" i="11"/>
  <c r="R104" i="11"/>
  <c r="I104" i="11"/>
  <c r="H104" i="11"/>
  <c r="O101" i="11"/>
  <c r="N101" i="11"/>
  <c r="M101" i="11"/>
  <c r="L101" i="11"/>
  <c r="K101" i="11"/>
  <c r="J101" i="11"/>
  <c r="F101" i="11"/>
  <c r="E101" i="11"/>
  <c r="D101" i="11"/>
  <c r="C101" i="11"/>
  <c r="B101" i="11"/>
  <c r="U100" i="11"/>
  <c r="T100" i="11"/>
  <c r="R100" i="11"/>
  <c r="I100" i="11"/>
  <c r="H100" i="11"/>
  <c r="U99" i="11"/>
  <c r="T99" i="11"/>
  <c r="R99" i="11"/>
  <c r="I99" i="11"/>
  <c r="H99" i="11"/>
  <c r="U98" i="11"/>
  <c r="T98" i="11"/>
  <c r="R98" i="11"/>
  <c r="I98" i="11"/>
  <c r="H98" i="11"/>
  <c r="U97" i="11"/>
  <c r="T97" i="11"/>
  <c r="R97" i="11"/>
  <c r="I97" i="11"/>
  <c r="H97" i="11"/>
  <c r="U96" i="11"/>
  <c r="T96" i="11"/>
  <c r="R96" i="11"/>
  <c r="I96" i="11"/>
  <c r="H96" i="11"/>
  <c r="U95" i="11"/>
  <c r="T95" i="11"/>
  <c r="R95" i="11"/>
  <c r="I95" i="11"/>
  <c r="H95" i="11"/>
  <c r="U94" i="11"/>
  <c r="T94" i="11"/>
  <c r="R94" i="11"/>
  <c r="I94" i="11"/>
  <c r="V94" i="11" s="1"/>
  <c r="H94" i="11"/>
  <c r="U93" i="11"/>
  <c r="T93" i="11"/>
  <c r="R93" i="11"/>
  <c r="I93" i="11"/>
  <c r="H93" i="11"/>
  <c r="U92" i="11"/>
  <c r="T92" i="11"/>
  <c r="R92" i="11"/>
  <c r="I92" i="11"/>
  <c r="H92" i="11"/>
  <c r="O89" i="11"/>
  <c r="N89" i="11"/>
  <c r="M89" i="11"/>
  <c r="L89" i="11"/>
  <c r="K89" i="11"/>
  <c r="J89" i="11"/>
  <c r="F89" i="11"/>
  <c r="E89" i="11"/>
  <c r="D89" i="11"/>
  <c r="C89" i="11"/>
  <c r="B89" i="11"/>
  <c r="U88" i="11"/>
  <c r="T88" i="11"/>
  <c r="R88" i="11"/>
  <c r="H88" i="11"/>
  <c r="U87" i="11"/>
  <c r="T87" i="11"/>
  <c r="R87" i="11"/>
  <c r="V87" i="11"/>
  <c r="H87" i="11"/>
  <c r="U86" i="11"/>
  <c r="T86" i="11"/>
  <c r="R86" i="11"/>
  <c r="H86" i="11"/>
  <c r="U85" i="11"/>
  <c r="T85" i="11"/>
  <c r="R85" i="11"/>
  <c r="V85" i="11" s="1"/>
  <c r="H85" i="11"/>
  <c r="U84" i="11"/>
  <c r="T84" i="11"/>
  <c r="R84" i="11"/>
  <c r="H84" i="11"/>
  <c r="U83" i="11"/>
  <c r="T83" i="11"/>
  <c r="R83" i="11"/>
  <c r="V83" i="11" s="1"/>
  <c r="H83" i="11"/>
  <c r="U82" i="11"/>
  <c r="T82" i="11"/>
  <c r="R82" i="11"/>
  <c r="H82" i="11"/>
  <c r="U81" i="11"/>
  <c r="T81" i="11"/>
  <c r="R81" i="11"/>
  <c r="V81" i="11"/>
  <c r="H81" i="11"/>
  <c r="U80" i="11"/>
  <c r="T80" i="11"/>
  <c r="R80" i="11"/>
  <c r="H80" i="11"/>
  <c r="U79" i="11"/>
  <c r="T79" i="11"/>
  <c r="R79" i="11"/>
  <c r="V79" i="11" s="1"/>
  <c r="H79" i="11"/>
  <c r="O76" i="11"/>
  <c r="N76" i="11"/>
  <c r="M76" i="11"/>
  <c r="L76" i="11"/>
  <c r="K76" i="11"/>
  <c r="J76" i="11"/>
  <c r="F76" i="11"/>
  <c r="E76" i="11"/>
  <c r="D76" i="11"/>
  <c r="C76" i="11"/>
  <c r="B76" i="11"/>
  <c r="U75" i="11"/>
  <c r="T75" i="11"/>
  <c r="R75" i="11"/>
  <c r="H75" i="11"/>
  <c r="U74" i="11"/>
  <c r="T74" i="11"/>
  <c r="R74" i="11"/>
  <c r="V74" i="11" s="1"/>
  <c r="H74" i="11"/>
  <c r="U73" i="11"/>
  <c r="T73" i="11"/>
  <c r="R73" i="11"/>
  <c r="H73" i="11"/>
  <c r="U72" i="11"/>
  <c r="T72" i="11"/>
  <c r="R72" i="11"/>
  <c r="V72" i="11" s="1"/>
  <c r="H72" i="11"/>
  <c r="U71" i="11"/>
  <c r="T71" i="11"/>
  <c r="R71" i="11"/>
  <c r="H71" i="11"/>
  <c r="U70" i="11"/>
  <c r="T70" i="11"/>
  <c r="R70" i="11"/>
  <c r="H70" i="11"/>
  <c r="O67" i="11"/>
  <c r="N67" i="11"/>
  <c r="M67" i="11"/>
  <c r="L67" i="11"/>
  <c r="K67" i="11"/>
  <c r="J67" i="11"/>
  <c r="F67" i="11"/>
  <c r="E67" i="11"/>
  <c r="D67" i="11"/>
  <c r="C67" i="11"/>
  <c r="B67" i="11"/>
  <c r="U66" i="11"/>
  <c r="T66" i="11"/>
  <c r="R66" i="11"/>
  <c r="V66" i="11" s="1"/>
  <c r="H66" i="11"/>
  <c r="U65" i="11"/>
  <c r="T65" i="11"/>
  <c r="R65" i="11"/>
  <c r="H65" i="11"/>
  <c r="U64" i="11"/>
  <c r="T64" i="11"/>
  <c r="R64" i="11"/>
  <c r="V64" i="11" s="1"/>
  <c r="H64" i="11"/>
  <c r="U63" i="11"/>
  <c r="T63" i="11"/>
  <c r="R63" i="11"/>
  <c r="H63" i="11"/>
  <c r="U62" i="11"/>
  <c r="T62" i="11"/>
  <c r="R62" i="11"/>
  <c r="V62" i="11" s="1"/>
  <c r="H62" i="11"/>
  <c r="U61" i="11"/>
  <c r="T61" i="11"/>
  <c r="R61" i="11"/>
  <c r="H61" i="11"/>
  <c r="U60" i="11"/>
  <c r="T60" i="11"/>
  <c r="R60" i="11"/>
  <c r="H60" i="11"/>
  <c r="O57" i="11"/>
  <c r="N57" i="11"/>
  <c r="M57" i="11"/>
  <c r="L57" i="11"/>
  <c r="K57" i="11"/>
  <c r="J57" i="11"/>
  <c r="F57" i="11"/>
  <c r="E57" i="11"/>
  <c r="D57" i="11"/>
  <c r="C57" i="11"/>
  <c r="B57" i="11"/>
  <c r="U56" i="11"/>
  <c r="T56" i="11"/>
  <c r="R56" i="11"/>
  <c r="H56" i="11"/>
  <c r="U55" i="11"/>
  <c r="T55" i="11"/>
  <c r="R55" i="11"/>
  <c r="V55" i="11" s="1"/>
  <c r="H55" i="11"/>
  <c r="U54" i="11"/>
  <c r="T54" i="11"/>
  <c r="R54" i="11"/>
  <c r="H54" i="11"/>
  <c r="U53" i="11"/>
  <c r="T53" i="11"/>
  <c r="R53" i="11"/>
  <c r="V53" i="11" s="1"/>
  <c r="H53" i="11"/>
  <c r="U52" i="11"/>
  <c r="T52" i="11"/>
  <c r="R52" i="11"/>
  <c r="H52" i="11"/>
  <c r="U51" i="11"/>
  <c r="T51" i="11"/>
  <c r="R51" i="11"/>
  <c r="V51" i="11" s="1"/>
  <c r="H51" i="11"/>
  <c r="U50" i="11"/>
  <c r="T50" i="11"/>
  <c r="R50" i="11"/>
  <c r="H50" i="11"/>
  <c r="O47" i="11"/>
  <c r="N47" i="11"/>
  <c r="M47" i="11"/>
  <c r="L47" i="11"/>
  <c r="K47" i="11"/>
  <c r="J47" i="11"/>
  <c r="F47" i="11"/>
  <c r="E47" i="11"/>
  <c r="D47" i="11"/>
  <c r="C47" i="11"/>
  <c r="B47" i="11"/>
  <c r="U46" i="11"/>
  <c r="T46" i="11"/>
  <c r="R46" i="11"/>
  <c r="H46" i="11"/>
  <c r="U45" i="11"/>
  <c r="T45" i="11"/>
  <c r="R45" i="11"/>
  <c r="V45" i="11" s="1"/>
  <c r="H45" i="11"/>
  <c r="U44" i="11"/>
  <c r="T44" i="11"/>
  <c r="R44" i="11"/>
  <c r="H44" i="11"/>
  <c r="U43" i="11"/>
  <c r="T43" i="11"/>
  <c r="R43" i="11"/>
  <c r="V43" i="11"/>
  <c r="H43" i="11"/>
  <c r="U42" i="11"/>
  <c r="T42" i="11"/>
  <c r="R42" i="11"/>
  <c r="H42" i="11"/>
  <c r="U41" i="11"/>
  <c r="T41" i="11"/>
  <c r="R41" i="11"/>
  <c r="V41" i="11" s="1"/>
  <c r="H41" i="11"/>
  <c r="U40" i="11"/>
  <c r="T40" i="11"/>
  <c r="R40" i="11"/>
  <c r="H40" i="11"/>
  <c r="U39" i="11"/>
  <c r="T39" i="11"/>
  <c r="R39" i="11"/>
  <c r="V39" i="11"/>
  <c r="H39" i="11"/>
  <c r="U38" i="11"/>
  <c r="T38" i="11"/>
  <c r="R38" i="11"/>
  <c r="H38" i="11"/>
  <c r="U37" i="11"/>
  <c r="T37" i="11"/>
  <c r="R37" i="11"/>
  <c r="V37" i="11"/>
  <c r="H37" i="11"/>
  <c r="U36" i="11"/>
  <c r="T36" i="11"/>
  <c r="R36" i="11"/>
  <c r="H36" i="11"/>
  <c r="U35" i="11"/>
  <c r="T35" i="11"/>
  <c r="R35" i="11"/>
  <c r="V35" i="11"/>
  <c r="H35" i="11"/>
  <c r="O32" i="11"/>
  <c r="N32" i="11"/>
  <c r="M32" i="11"/>
  <c r="L32" i="11"/>
  <c r="K32" i="11"/>
  <c r="J32" i="11"/>
  <c r="F32" i="11"/>
  <c r="E32" i="11"/>
  <c r="D32" i="11"/>
  <c r="C32" i="11"/>
  <c r="B32" i="11"/>
  <c r="U31" i="11"/>
  <c r="T31" i="11"/>
  <c r="R31" i="11"/>
  <c r="V31" i="11"/>
  <c r="H31" i="11"/>
  <c r="U30" i="11"/>
  <c r="T30" i="11"/>
  <c r="R30" i="11"/>
  <c r="H30" i="11"/>
  <c r="U29" i="11"/>
  <c r="T29" i="11"/>
  <c r="R29" i="11"/>
  <c r="V29" i="11" s="1"/>
  <c r="H29" i="11"/>
  <c r="U28" i="11"/>
  <c r="T28" i="11"/>
  <c r="R28" i="11"/>
  <c r="H28" i="11"/>
  <c r="U27" i="11"/>
  <c r="T27" i="11"/>
  <c r="R27" i="11"/>
  <c r="V27" i="11" s="1"/>
  <c r="H27" i="11"/>
  <c r="U26" i="11"/>
  <c r="T26" i="11"/>
  <c r="R26" i="11"/>
  <c r="H26" i="11"/>
  <c r="U25" i="11"/>
  <c r="T25" i="11"/>
  <c r="R25" i="11"/>
  <c r="V25" i="11" s="1"/>
  <c r="H25" i="11"/>
  <c r="U24" i="11"/>
  <c r="T24" i="11"/>
  <c r="R24" i="11"/>
  <c r="H24" i="11"/>
  <c r="U23" i="11"/>
  <c r="T23" i="11"/>
  <c r="R23" i="11"/>
  <c r="V23" i="11"/>
  <c r="H23" i="11"/>
  <c r="U22" i="11"/>
  <c r="T22" i="11"/>
  <c r="R22" i="11"/>
  <c r="H22" i="11"/>
  <c r="U21" i="11"/>
  <c r="T21" i="11"/>
  <c r="R21" i="11"/>
  <c r="V21" i="11" s="1"/>
  <c r="W21" i="11" s="1"/>
  <c r="H21" i="11"/>
  <c r="U20" i="11"/>
  <c r="T20" i="11"/>
  <c r="R20" i="11"/>
  <c r="H20" i="11"/>
  <c r="U19" i="11"/>
  <c r="T19" i="11"/>
  <c r="R19" i="11"/>
  <c r="H19" i="11"/>
  <c r="O16" i="11"/>
  <c r="N16" i="11"/>
  <c r="M16" i="11"/>
  <c r="L16" i="11"/>
  <c r="K16" i="11"/>
  <c r="J16" i="11"/>
  <c r="F16" i="11"/>
  <c r="E16" i="11"/>
  <c r="D16" i="11"/>
  <c r="C16" i="11"/>
  <c r="B16" i="11"/>
  <c r="U15" i="11"/>
  <c r="T15" i="11"/>
  <c r="R15" i="11"/>
  <c r="H15" i="11"/>
  <c r="U14" i="11"/>
  <c r="T14" i="11"/>
  <c r="R14" i="11"/>
  <c r="V14" i="11" s="1"/>
  <c r="H14" i="11"/>
  <c r="U13" i="11"/>
  <c r="T13" i="11"/>
  <c r="R13" i="11"/>
  <c r="H13" i="11"/>
  <c r="U12" i="11"/>
  <c r="T12" i="11"/>
  <c r="R12" i="11"/>
  <c r="V12" i="11" s="1"/>
  <c r="H12" i="11"/>
  <c r="U11" i="11"/>
  <c r="T11" i="11"/>
  <c r="R11" i="11"/>
  <c r="H11" i="11"/>
  <c r="U10" i="11"/>
  <c r="T10" i="11"/>
  <c r="R10" i="11"/>
  <c r="V10" i="11" s="1"/>
  <c r="H10" i="11"/>
  <c r="U9" i="11"/>
  <c r="T9" i="11"/>
  <c r="R9" i="11"/>
  <c r="H9" i="11"/>
  <c r="U8" i="11"/>
  <c r="T8" i="11"/>
  <c r="R8" i="11"/>
  <c r="V8" i="11" s="1"/>
  <c r="H8" i="11"/>
  <c r="N130" i="10"/>
  <c r="M130" i="10"/>
  <c r="K130" i="10"/>
  <c r="J130" i="10"/>
  <c r="I130" i="10"/>
  <c r="F130" i="10"/>
  <c r="E130" i="10"/>
  <c r="D130" i="10"/>
  <c r="C130" i="10"/>
  <c r="B130" i="10"/>
  <c r="S129" i="10"/>
  <c r="R129" i="10"/>
  <c r="P129" i="10"/>
  <c r="H129" i="10"/>
  <c r="G129" i="10"/>
  <c r="S128" i="10"/>
  <c r="R128" i="10"/>
  <c r="P128" i="10"/>
  <c r="H128" i="10"/>
  <c r="G128" i="10"/>
  <c r="S127" i="10"/>
  <c r="R127" i="10"/>
  <c r="P127" i="10"/>
  <c r="H127" i="10"/>
  <c r="G127" i="10"/>
  <c r="S126" i="10"/>
  <c r="R126" i="10"/>
  <c r="P126" i="10"/>
  <c r="H126" i="10"/>
  <c r="G126" i="10"/>
  <c r="S125" i="10"/>
  <c r="R125" i="10"/>
  <c r="P125" i="10"/>
  <c r="H125" i="10"/>
  <c r="T125" i="10" s="1"/>
  <c r="G125" i="10"/>
  <c r="S124" i="10"/>
  <c r="R124" i="10"/>
  <c r="P124" i="10"/>
  <c r="H124" i="10"/>
  <c r="G124" i="10"/>
  <c r="S123" i="10"/>
  <c r="R123" i="10"/>
  <c r="P123" i="10"/>
  <c r="H123" i="10"/>
  <c r="T123" i="10" s="1"/>
  <c r="G123" i="10"/>
  <c r="S122" i="10"/>
  <c r="R122" i="10"/>
  <c r="P122" i="10"/>
  <c r="H122" i="10"/>
  <c r="G122" i="10"/>
  <c r="S121" i="10"/>
  <c r="R121" i="10"/>
  <c r="P121" i="10"/>
  <c r="H121" i="10"/>
  <c r="G121" i="10"/>
  <c r="N118" i="10"/>
  <c r="M118" i="10"/>
  <c r="L118" i="10"/>
  <c r="K118" i="10"/>
  <c r="J118" i="10"/>
  <c r="I118" i="10"/>
  <c r="F118" i="10"/>
  <c r="E118" i="10"/>
  <c r="D118" i="10"/>
  <c r="C118" i="10"/>
  <c r="B118" i="10"/>
  <c r="G118" i="10" s="1"/>
  <c r="S117" i="10"/>
  <c r="R117" i="10"/>
  <c r="P117" i="10"/>
  <c r="H117" i="10"/>
  <c r="G117" i="10"/>
  <c r="S116" i="10"/>
  <c r="R116" i="10"/>
  <c r="P116" i="10"/>
  <c r="H116" i="10"/>
  <c r="T116" i="10" s="1"/>
  <c r="G116" i="10"/>
  <c r="S115" i="10"/>
  <c r="R115" i="10"/>
  <c r="P115" i="10"/>
  <c r="H115" i="10"/>
  <c r="G115" i="10"/>
  <c r="S114" i="10"/>
  <c r="R114" i="10"/>
  <c r="P114" i="10"/>
  <c r="H114" i="10"/>
  <c r="G114" i="10"/>
  <c r="S113" i="10"/>
  <c r="R113" i="10"/>
  <c r="P113" i="10"/>
  <c r="H113" i="10"/>
  <c r="G113" i="10"/>
  <c r="S112" i="10"/>
  <c r="R112" i="10"/>
  <c r="P112" i="10"/>
  <c r="H112" i="10"/>
  <c r="G112" i="10"/>
  <c r="S111" i="10"/>
  <c r="R111" i="10"/>
  <c r="P111" i="10"/>
  <c r="H111" i="10"/>
  <c r="G111" i="10"/>
  <c r="S110" i="10"/>
  <c r="R110" i="10"/>
  <c r="P110" i="10"/>
  <c r="H110" i="10"/>
  <c r="G110" i="10"/>
  <c r="S109" i="10"/>
  <c r="R109" i="10"/>
  <c r="P109" i="10"/>
  <c r="H109" i="10"/>
  <c r="G109" i="10"/>
  <c r="S108" i="10"/>
  <c r="R108" i="10"/>
  <c r="P108" i="10"/>
  <c r="H108" i="10"/>
  <c r="T108" i="10" s="1"/>
  <c r="G108" i="10"/>
  <c r="S107" i="10"/>
  <c r="R107" i="10"/>
  <c r="P107" i="10"/>
  <c r="H107" i="10"/>
  <c r="G107" i="10"/>
  <c r="S106" i="10"/>
  <c r="R106" i="10"/>
  <c r="P106" i="10"/>
  <c r="H106" i="10"/>
  <c r="G106" i="10"/>
  <c r="S105" i="10"/>
  <c r="R105" i="10"/>
  <c r="P105" i="10"/>
  <c r="H105" i="10"/>
  <c r="G105" i="10"/>
  <c r="S104" i="10"/>
  <c r="R104" i="10"/>
  <c r="P104" i="10"/>
  <c r="H104" i="10"/>
  <c r="G104" i="10"/>
  <c r="N101" i="10"/>
  <c r="M101" i="10"/>
  <c r="L101" i="10"/>
  <c r="K101" i="10"/>
  <c r="J101" i="10"/>
  <c r="I101" i="10"/>
  <c r="F101" i="10"/>
  <c r="E101" i="10"/>
  <c r="D101" i="10"/>
  <c r="C101" i="10"/>
  <c r="B101" i="10"/>
  <c r="G101" i="10" s="1"/>
  <c r="S100" i="10"/>
  <c r="R100" i="10"/>
  <c r="P100" i="10"/>
  <c r="H100" i="10"/>
  <c r="G100" i="10"/>
  <c r="S99" i="10"/>
  <c r="R99" i="10"/>
  <c r="P99" i="10"/>
  <c r="H99" i="10"/>
  <c r="T99" i="10" s="1"/>
  <c r="G99" i="10"/>
  <c r="S98" i="10"/>
  <c r="R98" i="10"/>
  <c r="P98" i="10"/>
  <c r="H98" i="10"/>
  <c r="G98" i="10"/>
  <c r="S97" i="10"/>
  <c r="R97" i="10"/>
  <c r="P97" i="10"/>
  <c r="H97" i="10"/>
  <c r="G97" i="10"/>
  <c r="S96" i="10"/>
  <c r="R96" i="10"/>
  <c r="P96" i="10"/>
  <c r="H96" i="10"/>
  <c r="G96" i="10"/>
  <c r="S95" i="10"/>
  <c r="R95" i="10"/>
  <c r="P95" i="10"/>
  <c r="H95" i="10"/>
  <c r="G95" i="10"/>
  <c r="S94" i="10"/>
  <c r="R94" i="10"/>
  <c r="P94" i="10"/>
  <c r="T94" i="10" s="1"/>
  <c r="U94" i="10" s="1"/>
  <c r="H94" i="10"/>
  <c r="G94" i="10"/>
  <c r="S93" i="10"/>
  <c r="R93" i="10"/>
  <c r="P93" i="10"/>
  <c r="H93" i="10"/>
  <c r="G93" i="10"/>
  <c r="S92" i="10"/>
  <c r="R92" i="10"/>
  <c r="P92" i="10"/>
  <c r="H92" i="10"/>
  <c r="G92" i="10"/>
  <c r="N89" i="10"/>
  <c r="M89" i="10"/>
  <c r="L89" i="10"/>
  <c r="K89" i="10"/>
  <c r="J89" i="10"/>
  <c r="I89" i="10"/>
  <c r="F89" i="10"/>
  <c r="E89" i="10"/>
  <c r="D89" i="10"/>
  <c r="C89" i="10"/>
  <c r="B89" i="10"/>
  <c r="S88" i="10"/>
  <c r="R88" i="10"/>
  <c r="P88" i="10"/>
  <c r="H88" i="10"/>
  <c r="G88" i="10"/>
  <c r="S87" i="10"/>
  <c r="R87" i="10"/>
  <c r="P87" i="10"/>
  <c r="H87" i="10"/>
  <c r="G87" i="10"/>
  <c r="S86" i="10"/>
  <c r="R86" i="10"/>
  <c r="P86" i="10"/>
  <c r="H86" i="10"/>
  <c r="G86" i="10"/>
  <c r="S85" i="10"/>
  <c r="R85" i="10"/>
  <c r="P85" i="10"/>
  <c r="H85" i="10"/>
  <c r="G85" i="10"/>
  <c r="S84" i="10"/>
  <c r="R84" i="10"/>
  <c r="P84" i="10"/>
  <c r="H84" i="10"/>
  <c r="G84" i="10"/>
  <c r="S83" i="10"/>
  <c r="R83" i="10"/>
  <c r="P83" i="10"/>
  <c r="H83" i="10"/>
  <c r="G83" i="10"/>
  <c r="S82" i="10"/>
  <c r="R82" i="10"/>
  <c r="P82" i="10"/>
  <c r="H82" i="10"/>
  <c r="G82" i="10"/>
  <c r="S81" i="10"/>
  <c r="R81" i="10"/>
  <c r="P81" i="10"/>
  <c r="H81" i="10"/>
  <c r="G81" i="10"/>
  <c r="S80" i="10"/>
  <c r="R80" i="10"/>
  <c r="P80" i="10"/>
  <c r="H80" i="10"/>
  <c r="G80" i="10"/>
  <c r="S79" i="10"/>
  <c r="R79" i="10"/>
  <c r="P79" i="10"/>
  <c r="H79" i="10"/>
  <c r="G79" i="10"/>
  <c r="N76" i="10"/>
  <c r="M76" i="10"/>
  <c r="L76" i="10"/>
  <c r="K76" i="10"/>
  <c r="J76" i="10"/>
  <c r="I76" i="10"/>
  <c r="F76" i="10"/>
  <c r="E76" i="10"/>
  <c r="D76" i="10"/>
  <c r="C76" i="10"/>
  <c r="B76" i="10"/>
  <c r="S75" i="10"/>
  <c r="R75" i="10"/>
  <c r="P75" i="10"/>
  <c r="H75" i="10"/>
  <c r="T75" i="10" s="1"/>
  <c r="G75" i="10"/>
  <c r="S74" i="10"/>
  <c r="R74" i="10"/>
  <c r="P74" i="10"/>
  <c r="H74" i="10"/>
  <c r="G74" i="10"/>
  <c r="S73" i="10"/>
  <c r="R73" i="10"/>
  <c r="P73" i="10"/>
  <c r="H73" i="10"/>
  <c r="G73" i="10"/>
  <c r="S72" i="10"/>
  <c r="R72" i="10"/>
  <c r="P72" i="10"/>
  <c r="H72" i="10"/>
  <c r="G72" i="10"/>
  <c r="S71" i="10"/>
  <c r="R71" i="10"/>
  <c r="P71" i="10"/>
  <c r="H71" i="10"/>
  <c r="G71" i="10"/>
  <c r="S70" i="10"/>
  <c r="R70" i="10"/>
  <c r="P70" i="10"/>
  <c r="H70" i="10"/>
  <c r="G70" i="10"/>
  <c r="N67" i="10"/>
  <c r="M67" i="10"/>
  <c r="L67" i="10"/>
  <c r="K67" i="10"/>
  <c r="J67" i="10"/>
  <c r="I67" i="10"/>
  <c r="F67" i="10"/>
  <c r="E67" i="10"/>
  <c r="D67" i="10"/>
  <c r="C67" i="10"/>
  <c r="B67" i="10"/>
  <c r="S66" i="10"/>
  <c r="R66" i="10"/>
  <c r="P66" i="10"/>
  <c r="H66" i="10"/>
  <c r="G66" i="10"/>
  <c r="S65" i="10"/>
  <c r="R65" i="10"/>
  <c r="P65" i="10"/>
  <c r="H65" i="10"/>
  <c r="G65" i="10"/>
  <c r="S64" i="10"/>
  <c r="R64" i="10"/>
  <c r="P64" i="10"/>
  <c r="H64" i="10"/>
  <c r="G64" i="10"/>
  <c r="S63" i="10"/>
  <c r="R63" i="10"/>
  <c r="P63" i="10"/>
  <c r="H63" i="10"/>
  <c r="G63" i="10"/>
  <c r="S62" i="10"/>
  <c r="R62" i="10"/>
  <c r="P62" i="10"/>
  <c r="H62" i="10"/>
  <c r="G62" i="10"/>
  <c r="S61" i="10"/>
  <c r="R61" i="10"/>
  <c r="P61" i="10"/>
  <c r="H61" i="10"/>
  <c r="G61" i="10"/>
  <c r="S60" i="10"/>
  <c r="R60" i="10"/>
  <c r="P60" i="10"/>
  <c r="H60" i="10"/>
  <c r="G60" i="10"/>
  <c r="N57" i="10"/>
  <c r="M57" i="10"/>
  <c r="L57" i="10"/>
  <c r="K57" i="10"/>
  <c r="J57" i="10"/>
  <c r="I57" i="10"/>
  <c r="F57" i="10"/>
  <c r="E57" i="10"/>
  <c r="D57" i="10"/>
  <c r="C57" i="10"/>
  <c r="B57" i="10"/>
  <c r="S56" i="10"/>
  <c r="R56" i="10"/>
  <c r="P56" i="10"/>
  <c r="H56" i="10"/>
  <c r="G56" i="10"/>
  <c r="S55" i="10"/>
  <c r="R55" i="10"/>
  <c r="P55" i="10"/>
  <c r="H55" i="10"/>
  <c r="G55" i="10"/>
  <c r="S54" i="10"/>
  <c r="R54" i="10"/>
  <c r="H54" i="10"/>
  <c r="G54" i="10"/>
  <c r="S53" i="10"/>
  <c r="R53" i="10"/>
  <c r="P53" i="10"/>
  <c r="H53" i="10"/>
  <c r="T53" i="10" s="1"/>
  <c r="G53" i="10"/>
  <c r="S52" i="10"/>
  <c r="R52" i="10"/>
  <c r="P52" i="10"/>
  <c r="H52" i="10"/>
  <c r="G52" i="10"/>
  <c r="S51" i="10"/>
  <c r="R51" i="10"/>
  <c r="P51" i="10"/>
  <c r="H51" i="10"/>
  <c r="T51" i="10" s="1"/>
  <c r="G51" i="10"/>
  <c r="S50" i="10"/>
  <c r="R50" i="10"/>
  <c r="P50" i="10"/>
  <c r="H50" i="10"/>
  <c r="G50" i="10"/>
  <c r="N47" i="10"/>
  <c r="M47" i="10"/>
  <c r="L47" i="10"/>
  <c r="K47" i="10"/>
  <c r="J47" i="10"/>
  <c r="I47" i="10"/>
  <c r="F47" i="10"/>
  <c r="D47" i="10"/>
  <c r="C47" i="10"/>
  <c r="B47" i="10"/>
  <c r="S46" i="10"/>
  <c r="R46" i="10"/>
  <c r="P46" i="10"/>
  <c r="H46" i="10"/>
  <c r="G46" i="10"/>
  <c r="S45" i="10"/>
  <c r="R45" i="10"/>
  <c r="P45" i="10"/>
  <c r="H45" i="10"/>
  <c r="G45" i="10"/>
  <c r="S44" i="10"/>
  <c r="R44" i="10"/>
  <c r="P44" i="10"/>
  <c r="H44" i="10"/>
  <c r="G44" i="10"/>
  <c r="S43" i="10"/>
  <c r="R43" i="10"/>
  <c r="P43" i="10"/>
  <c r="H43" i="10"/>
  <c r="G43" i="10"/>
  <c r="S42" i="10"/>
  <c r="R42" i="10"/>
  <c r="P42" i="10"/>
  <c r="H42" i="10"/>
  <c r="G42" i="10"/>
  <c r="S41" i="10"/>
  <c r="R41" i="10"/>
  <c r="P41" i="10"/>
  <c r="H41" i="10"/>
  <c r="G41" i="10"/>
  <c r="S40" i="10"/>
  <c r="R40" i="10"/>
  <c r="P40" i="10"/>
  <c r="H40" i="10"/>
  <c r="G40" i="10"/>
  <c r="S39" i="10"/>
  <c r="R39" i="10"/>
  <c r="P39" i="10"/>
  <c r="H39" i="10"/>
  <c r="G39" i="10"/>
  <c r="S38" i="10"/>
  <c r="R38" i="10"/>
  <c r="P38" i="10"/>
  <c r="H38" i="10"/>
  <c r="G38" i="10"/>
  <c r="S37" i="10"/>
  <c r="R37" i="10"/>
  <c r="P37" i="10"/>
  <c r="H37" i="10"/>
  <c r="G37" i="10"/>
  <c r="S36" i="10"/>
  <c r="R36" i="10"/>
  <c r="P36" i="10"/>
  <c r="H36" i="10"/>
  <c r="G36" i="10"/>
  <c r="S35" i="10"/>
  <c r="R35" i="10"/>
  <c r="P35" i="10"/>
  <c r="H35" i="10"/>
  <c r="G35" i="10"/>
  <c r="N32" i="10"/>
  <c r="M32" i="10"/>
  <c r="L32" i="10"/>
  <c r="K32" i="10"/>
  <c r="J32" i="10"/>
  <c r="I32" i="10"/>
  <c r="F32" i="10"/>
  <c r="E32" i="10"/>
  <c r="D32" i="10"/>
  <c r="C32" i="10"/>
  <c r="B32" i="10"/>
  <c r="S31" i="10"/>
  <c r="R31" i="10"/>
  <c r="P31" i="10"/>
  <c r="H31" i="10"/>
  <c r="G31" i="10"/>
  <c r="S30" i="10"/>
  <c r="R30" i="10"/>
  <c r="P30" i="10"/>
  <c r="H30" i="10"/>
  <c r="T30" i="10" s="1"/>
  <c r="G30" i="10"/>
  <c r="S29" i="10"/>
  <c r="R29" i="10"/>
  <c r="P29" i="10"/>
  <c r="H29" i="10"/>
  <c r="G29" i="10"/>
  <c r="S28" i="10"/>
  <c r="R28" i="10"/>
  <c r="P28" i="10"/>
  <c r="H28" i="10"/>
  <c r="G28" i="10"/>
  <c r="S27" i="10"/>
  <c r="R27" i="10"/>
  <c r="P27" i="10"/>
  <c r="H27" i="10"/>
  <c r="G27" i="10"/>
  <c r="S26" i="10"/>
  <c r="R26" i="10"/>
  <c r="P26" i="10"/>
  <c r="H26" i="10"/>
  <c r="G26" i="10"/>
  <c r="S25" i="10"/>
  <c r="R25" i="10"/>
  <c r="P25" i="10"/>
  <c r="H25" i="10"/>
  <c r="G25" i="10"/>
  <c r="S24" i="10"/>
  <c r="R24" i="10"/>
  <c r="P24" i="10"/>
  <c r="H24" i="10"/>
  <c r="T24" i="10" s="1"/>
  <c r="G24" i="10"/>
  <c r="S23" i="10"/>
  <c r="R23" i="10"/>
  <c r="P23" i="10"/>
  <c r="H23" i="10"/>
  <c r="G23" i="10"/>
  <c r="S22" i="10"/>
  <c r="R22" i="10"/>
  <c r="P22" i="10"/>
  <c r="H22" i="10"/>
  <c r="T22" i="10" s="1"/>
  <c r="G22" i="10"/>
  <c r="S21" i="10"/>
  <c r="R21" i="10"/>
  <c r="P21" i="10"/>
  <c r="H21" i="10"/>
  <c r="G21" i="10"/>
  <c r="S20" i="10"/>
  <c r="R20" i="10"/>
  <c r="P20" i="10"/>
  <c r="H20" i="10"/>
  <c r="G20" i="10"/>
  <c r="S19" i="10"/>
  <c r="R19" i="10"/>
  <c r="P19" i="10"/>
  <c r="H19" i="10"/>
  <c r="G19" i="10"/>
  <c r="N16" i="10"/>
  <c r="M16" i="10"/>
  <c r="L16" i="10"/>
  <c r="K16" i="10"/>
  <c r="J16" i="10"/>
  <c r="I16" i="10"/>
  <c r="F16" i="10"/>
  <c r="E16" i="10"/>
  <c r="D16" i="10"/>
  <c r="C16" i="10"/>
  <c r="B16" i="10"/>
  <c r="S15" i="10"/>
  <c r="R15" i="10"/>
  <c r="P15" i="10"/>
  <c r="H15" i="10"/>
  <c r="G15" i="10"/>
  <c r="S14" i="10"/>
  <c r="R14" i="10"/>
  <c r="P14" i="10"/>
  <c r="H14" i="10"/>
  <c r="G14" i="10"/>
  <c r="S13" i="10"/>
  <c r="R13" i="10"/>
  <c r="P13" i="10"/>
  <c r="G13" i="10"/>
  <c r="S12" i="10"/>
  <c r="R12" i="10"/>
  <c r="P12" i="10"/>
  <c r="H12" i="10"/>
  <c r="G12" i="10"/>
  <c r="S11" i="10"/>
  <c r="R11" i="10"/>
  <c r="P11" i="10"/>
  <c r="H11" i="10"/>
  <c r="G11" i="10"/>
  <c r="S10" i="10"/>
  <c r="R10" i="10"/>
  <c r="P10" i="10"/>
  <c r="H10" i="10"/>
  <c r="T10" i="10" s="1"/>
  <c r="G10" i="10"/>
  <c r="S9" i="10"/>
  <c r="R9" i="10"/>
  <c r="P9" i="10"/>
  <c r="H9" i="10"/>
  <c r="G9" i="10"/>
  <c r="S8" i="10"/>
  <c r="R8" i="10"/>
  <c r="P8" i="10"/>
  <c r="H8" i="10"/>
  <c r="G8" i="10"/>
  <c r="N130" i="9"/>
  <c r="M130" i="9"/>
  <c r="K130" i="9"/>
  <c r="J130" i="9"/>
  <c r="F130" i="9"/>
  <c r="E130" i="9"/>
  <c r="D130" i="9"/>
  <c r="H130" i="9" s="1"/>
  <c r="C130" i="9"/>
  <c r="B130" i="9"/>
  <c r="T129" i="9"/>
  <c r="S129" i="9"/>
  <c r="Q129" i="9"/>
  <c r="I129" i="9"/>
  <c r="H129" i="9"/>
  <c r="T128" i="9"/>
  <c r="S128" i="9"/>
  <c r="Q128" i="9"/>
  <c r="I128" i="9"/>
  <c r="H128" i="9"/>
  <c r="T127" i="9"/>
  <c r="S127" i="9"/>
  <c r="Q127" i="9"/>
  <c r="I127" i="9"/>
  <c r="U127" i="9" s="1"/>
  <c r="H127" i="9"/>
  <c r="T126" i="9"/>
  <c r="S126" i="9"/>
  <c r="Q126" i="9"/>
  <c r="I126" i="9"/>
  <c r="H126" i="9"/>
  <c r="T125" i="9"/>
  <c r="S125" i="9"/>
  <c r="Q125" i="9"/>
  <c r="I125" i="9"/>
  <c r="H125" i="9"/>
  <c r="T124" i="9"/>
  <c r="S124" i="9"/>
  <c r="Q124" i="9"/>
  <c r="I124" i="9"/>
  <c r="H124" i="9"/>
  <c r="T123" i="9"/>
  <c r="S123" i="9"/>
  <c r="Q123" i="9"/>
  <c r="I123" i="9"/>
  <c r="H123" i="9"/>
  <c r="T122" i="9"/>
  <c r="S122" i="9"/>
  <c r="Q122" i="9"/>
  <c r="I122" i="9"/>
  <c r="H122" i="9"/>
  <c r="T121" i="9"/>
  <c r="S121" i="9"/>
  <c r="Q121" i="9"/>
  <c r="I121" i="9"/>
  <c r="H121" i="9"/>
  <c r="O118" i="9"/>
  <c r="N118" i="9"/>
  <c r="M118" i="9"/>
  <c r="L118" i="9"/>
  <c r="K118" i="9"/>
  <c r="J118" i="9"/>
  <c r="F118" i="9"/>
  <c r="E118" i="9"/>
  <c r="D118" i="9"/>
  <c r="H118" i="9" s="1"/>
  <c r="C118" i="9"/>
  <c r="B118" i="9"/>
  <c r="T117" i="9"/>
  <c r="S117" i="9"/>
  <c r="Q117" i="9"/>
  <c r="I117" i="9"/>
  <c r="U117" i="9" s="1"/>
  <c r="H117" i="9"/>
  <c r="T116" i="9"/>
  <c r="S116" i="9"/>
  <c r="Q116" i="9"/>
  <c r="I116" i="9"/>
  <c r="H116" i="9"/>
  <c r="T115" i="9"/>
  <c r="S115" i="9"/>
  <c r="Q115" i="9"/>
  <c r="I115" i="9"/>
  <c r="H115" i="9"/>
  <c r="T114" i="9"/>
  <c r="S114" i="9"/>
  <c r="Q114" i="9"/>
  <c r="I114" i="9"/>
  <c r="H114" i="9"/>
  <c r="T113" i="9"/>
  <c r="S113" i="9"/>
  <c r="Q113" i="9"/>
  <c r="I113" i="9"/>
  <c r="H113" i="9"/>
  <c r="T112" i="9"/>
  <c r="S112" i="9"/>
  <c r="Q112" i="9"/>
  <c r="I112" i="9"/>
  <c r="H112" i="9"/>
  <c r="T111" i="9"/>
  <c r="S111" i="9"/>
  <c r="Q111" i="9"/>
  <c r="I111" i="9"/>
  <c r="H111" i="9"/>
  <c r="T110" i="9"/>
  <c r="S110" i="9"/>
  <c r="Q110" i="9"/>
  <c r="I110" i="9"/>
  <c r="H110" i="9"/>
  <c r="T109" i="9"/>
  <c r="S109" i="9"/>
  <c r="Q109" i="9"/>
  <c r="I109" i="9"/>
  <c r="U109" i="9" s="1"/>
  <c r="H109" i="9"/>
  <c r="T108" i="9"/>
  <c r="S108" i="9"/>
  <c r="Q108" i="9"/>
  <c r="I108" i="9"/>
  <c r="H108" i="9"/>
  <c r="T107" i="9"/>
  <c r="S107" i="9"/>
  <c r="Q107" i="9"/>
  <c r="I107" i="9"/>
  <c r="H107" i="9"/>
  <c r="T106" i="9"/>
  <c r="S106" i="9"/>
  <c r="Q106" i="9"/>
  <c r="I106" i="9"/>
  <c r="H106" i="9"/>
  <c r="T105" i="9"/>
  <c r="S105" i="9"/>
  <c r="Q105" i="9"/>
  <c r="I105" i="9"/>
  <c r="H105" i="9"/>
  <c r="T104" i="9"/>
  <c r="S104" i="9"/>
  <c r="Q104" i="9"/>
  <c r="I104" i="9"/>
  <c r="H104" i="9"/>
  <c r="O101" i="9"/>
  <c r="N101" i="9"/>
  <c r="M101" i="9"/>
  <c r="L101" i="9"/>
  <c r="K101" i="9"/>
  <c r="J101" i="9"/>
  <c r="F101" i="9"/>
  <c r="E101" i="9"/>
  <c r="D101" i="9"/>
  <c r="C101" i="9"/>
  <c r="B101" i="9"/>
  <c r="T100" i="9"/>
  <c r="S100" i="9"/>
  <c r="Q100" i="9"/>
  <c r="I100" i="9"/>
  <c r="U100" i="9" s="1"/>
  <c r="V100" i="9" s="1"/>
  <c r="H100" i="9"/>
  <c r="T99" i="9"/>
  <c r="S99" i="9"/>
  <c r="Q99" i="9"/>
  <c r="I99" i="9"/>
  <c r="H99" i="9"/>
  <c r="T98" i="9"/>
  <c r="S98" i="9"/>
  <c r="Q98" i="9"/>
  <c r="I98" i="9"/>
  <c r="H98" i="9"/>
  <c r="T97" i="9"/>
  <c r="S97" i="9"/>
  <c r="Q97" i="9"/>
  <c r="I97" i="9"/>
  <c r="H97" i="9"/>
  <c r="T96" i="9"/>
  <c r="S96" i="9"/>
  <c r="Q96" i="9"/>
  <c r="I96" i="9"/>
  <c r="H96" i="9"/>
  <c r="T95" i="9"/>
  <c r="S95" i="9"/>
  <c r="Q95" i="9"/>
  <c r="I95" i="9"/>
  <c r="H95" i="9"/>
  <c r="T94" i="9"/>
  <c r="S94" i="9"/>
  <c r="Q94" i="9"/>
  <c r="I94" i="9"/>
  <c r="U94" i="9" s="1"/>
  <c r="H94" i="9"/>
  <c r="T93" i="9"/>
  <c r="S93" i="9"/>
  <c r="Q93" i="9"/>
  <c r="I93" i="9"/>
  <c r="H93" i="9"/>
  <c r="T92" i="9"/>
  <c r="S92" i="9"/>
  <c r="Q92" i="9"/>
  <c r="I92" i="9"/>
  <c r="H92" i="9"/>
  <c r="O89" i="9"/>
  <c r="N89" i="9"/>
  <c r="M89" i="9"/>
  <c r="L89" i="9"/>
  <c r="K89" i="9"/>
  <c r="J89" i="9"/>
  <c r="F89" i="9"/>
  <c r="E89" i="9"/>
  <c r="D89" i="9"/>
  <c r="C89" i="9"/>
  <c r="B89" i="9"/>
  <c r="T88" i="9"/>
  <c r="S88" i="9"/>
  <c r="Q88" i="9"/>
  <c r="I88" i="9"/>
  <c r="U88" i="9" s="1"/>
  <c r="V88" i="9" s="1"/>
  <c r="H88" i="9"/>
  <c r="T87" i="9"/>
  <c r="S87" i="9"/>
  <c r="Q87" i="9"/>
  <c r="I87" i="9"/>
  <c r="H87" i="9"/>
  <c r="T86" i="9"/>
  <c r="S86" i="9"/>
  <c r="Q86" i="9"/>
  <c r="I86" i="9"/>
  <c r="H86" i="9"/>
  <c r="T85" i="9"/>
  <c r="S85" i="9"/>
  <c r="Q85" i="9"/>
  <c r="I85" i="9"/>
  <c r="H85" i="9"/>
  <c r="T84" i="9"/>
  <c r="S84" i="9"/>
  <c r="Q84" i="9"/>
  <c r="I84" i="9"/>
  <c r="H84" i="9"/>
  <c r="T83" i="9"/>
  <c r="S83" i="9"/>
  <c r="Q83" i="9"/>
  <c r="I83" i="9"/>
  <c r="H83" i="9"/>
  <c r="T82" i="9"/>
  <c r="S82" i="9"/>
  <c r="Q82" i="9"/>
  <c r="I82" i="9"/>
  <c r="U82" i="9" s="1"/>
  <c r="H82" i="9"/>
  <c r="T81" i="9"/>
  <c r="S81" i="9"/>
  <c r="Q81" i="9"/>
  <c r="I81" i="9"/>
  <c r="H81" i="9"/>
  <c r="T80" i="9"/>
  <c r="S80" i="9"/>
  <c r="Q80" i="9"/>
  <c r="I80" i="9"/>
  <c r="U80" i="9" s="1"/>
  <c r="V80" i="9" s="1"/>
  <c r="H80" i="9"/>
  <c r="T79" i="9"/>
  <c r="S79" i="9"/>
  <c r="Q79" i="9"/>
  <c r="I79" i="9"/>
  <c r="H79" i="9"/>
  <c r="O76" i="9"/>
  <c r="N76" i="9"/>
  <c r="M76" i="9"/>
  <c r="L76" i="9"/>
  <c r="K76" i="9"/>
  <c r="J76" i="9"/>
  <c r="F76" i="9"/>
  <c r="E76" i="9"/>
  <c r="D76" i="9"/>
  <c r="C76" i="9"/>
  <c r="B76" i="9"/>
  <c r="T75" i="9"/>
  <c r="S75" i="9"/>
  <c r="Q75" i="9"/>
  <c r="I75" i="9"/>
  <c r="H75" i="9"/>
  <c r="T74" i="9"/>
  <c r="S74" i="9"/>
  <c r="Q74" i="9"/>
  <c r="I74" i="9"/>
  <c r="H74" i="9"/>
  <c r="T73" i="9"/>
  <c r="S73" i="9"/>
  <c r="Q73" i="9"/>
  <c r="I73" i="9"/>
  <c r="H73" i="9"/>
  <c r="T72" i="9"/>
  <c r="S72" i="9"/>
  <c r="Q72" i="9"/>
  <c r="I72" i="9"/>
  <c r="H72" i="9"/>
  <c r="T71" i="9"/>
  <c r="S71" i="9"/>
  <c r="Q71" i="9"/>
  <c r="I71" i="9"/>
  <c r="H71" i="9"/>
  <c r="T70" i="9"/>
  <c r="S70" i="9"/>
  <c r="Q70" i="9"/>
  <c r="I70" i="9"/>
  <c r="U70" i="9" s="1"/>
  <c r="H70" i="9"/>
  <c r="O67" i="9"/>
  <c r="N67" i="9"/>
  <c r="M67" i="9"/>
  <c r="L67" i="9"/>
  <c r="K67" i="9"/>
  <c r="J67" i="9"/>
  <c r="F67" i="9"/>
  <c r="E67" i="9"/>
  <c r="D67" i="9"/>
  <c r="C67" i="9"/>
  <c r="B67" i="9"/>
  <c r="T66" i="9"/>
  <c r="S66" i="9"/>
  <c r="Q66" i="9"/>
  <c r="I66" i="9"/>
  <c r="U66" i="9" s="1"/>
  <c r="H66" i="9"/>
  <c r="T65" i="9"/>
  <c r="S65" i="9"/>
  <c r="Q65" i="9"/>
  <c r="I65" i="9"/>
  <c r="H65" i="9"/>
  <c r="T64" i="9"/>
  <c r="S64" i="9"/>
  <c r="Q64" i="9"/>
  <c r="I64" i="9"/>
  <c r="U64" i="9" s="1"/>
  <c r="H64" i="9"/>
  <c r="T63" i="9"/>
  <c r="S63" i="9"/>
  <c r="Q63" i="9"/>
  <c r="I63" i="9"/>
  <c r="H63" i="9"/>
  <c r="T62" i="9"/>
  <c r="S62" i="9"/>
  <c r="Q62" i="9"/>
  <c r="I62" i="9"/>
  <c r="H62" i="9"/>
  <c r="T61" i="9"/>
  <c r="S61" i="9"/>
  <c r="Q61" i="9"/>
  <c r="I61" i="9"/>
  <c r="H61" i="9"/>
  <c r="T60" i="9"/>
  <c r="S60" i="9"/>
  <c r="Q60" i="9"/>
  <c r="I60" i="9"/>
  <c r="H60" i="9"/>
  <c r="O57" i="9"/>
  <c r="N57" i="9"/>
  <c r="M57" i="9"/>
  <c r="L57" i="9"/>
  <c r="K57" i="9"/>
  <c r="J57" i="9"/>
  <c r="F57" i="9"/>
  <c r="E57" i="9"/>
  <c r="D57" i="9"/>
  <c r="C57" i="9"/>
  <c r="B57" i="9"/>
  <c r="T56" i="9"/>
  <c r="S56" i="9"/>
  <c r="Q56" i="9"/>
  <c r="I56" i="9"/>
  <c r="H56" i="9"/>
  <c r="T55" i="9"/>
  <c r="S55" i="9"/>
  <c r="Q55" i="9"/>
  <c r="I55" i="9"/>
  <c r="H55" i="9"/>
  <c r="T54" i="9"/>
  <c r="S54" i="9"/>
  <c r="Q54" i="9"/>
  <c r="I54" i="9"/>
  <c r="U54" i="9" s="1"/>
  <c r="H54" i="9"/>
  <c r="T53" i="9"/>
  <c r="S53" i="9"/>
  <c r="Q53" i="9"/>
  <c r="I53" i="9"/>
  <c r="H53" i="9"/>
  <c r="T52" i="9"/>
  <c r="S52" i="9"/>
  <c r="Q52" i="9"/>
  <c r="I52" i="9"/>
  <c r="U52" i="9" s="1"/>
  <c r="V52" i="9" s="1"/>
  <c r="H52" i="9"/>
  <c r="T51" i="9"/>
  <c r="S51" i="9"/>
  <c r="Q51" i="9"/>
  <c r="I51" i="9"/>
  <c r="H51" i="9"/>
  <c r="T50" i="9"/>
  <c r="S50" i="9"/>
  <c r="Q50" i="9"/>
  <c r="I50" i="9"/>
  <c r="H50" i="9"/>
  <c r="O47" i="9"/>
  <c r="N47" i="9"/>
  <c r="M47" i="9"/>
  <c r="L47" i="9"/>
  <c r="K47" i="9"/>
  <c r="J47" i="9"/>
  <c r="F47" i="9"/>
  <c r="E47" i="9"/>
  <c r="D47" i="9"/>
  <c r="C47" i="9"/>
  <c r="B47" i="9"/>
  <c r="T46" i="9"/>
  <c r="S46" i="9"/>
  <c r="Q46" i="9"/>
  <c r="I46" i="9"/>
  <c r="H46" i="9"/>
  <c r="T45" i="9"/>
  <c r="S45" i="9"/>
  <c r="Q45" i="9"/>
  <c r="I45" i="9"/>
  <c r="U45" i="9" s="1"/>
  <c r="H45" i="9"/>
  <c r="T44" i="9"/>
  <c r="S44" i="9"/>
  <c r="Q44" i="9"/>
  <c r="I44" i="9"/>
  <c r="H44" i="9"/>
  <c r="T43" i="9"/>
  <c r="S43" i="9"/>
  <c r="Q43" i="9"/>
  <c r="I43" i="9"/>
  <c r="H43" i="9"/>
  <c r="T42" i="9"/>
  <c r="S42" i="9"/>
  <c r="Q42" i="9"/>
  <c r="I42" i="9"/>
  <c r="H42" i="9"/>
  <c r="T41" i="9"/>
  <c r="S41" i="9"/>
  <c r="Q41" i="9"/>
  <c r="I41" i="9"/>
  <c r="H41" i="9"/>
  <c r="T40" i="9"/>
  <c r="S40" i="9"/>
  <c r="Q40" i="9"/>
  <c r="I40" i="9"/>
  <c r="H40" i="9"/>
  <c r="T39" i="9"/>
  <c r="S39" i="9"/>
  <c r="Q39" i="9"/>
  <c r="I39" i="9"/>
  <c r="H39" i="9"/>
  <c r="T38" i="9"/>
  <c r="S38" i="9"/>
  <c r="Q38" i="9"/>
  <c r="I38" i="9"/>
  <c r="H38" i="9"/>
  <c r="T37" i="9"/>
  <c r="S37" i="9"/>
  <c r="Q37" i="9"/>
  <c r="I37" i="9"/>
  <c r="U37" i="9" s="1"/>
  <c r="V37" i="9" s="1"/>
  <c r="H37" i="9"/>
  <c r="T36" i="9"/>
  <c r="S36" i="9"/>
  <c r="Q36" i="9"/>
  <c r="I36" i="9"/>
  <c r="H36" i="9"/>
  <c r="T35" i="9"/>
  <c r="S35" i="9"/>
  <c r="Q35" i="9"/>
  <c r="I35" i="9"/>
  <c r="H35" i="9"/>
  <c r="O32" i="9"/>
  <c r="N32" i="9"/>
  <c r="L32" i="9"/>
  <c r="K32" i="9"/>
  <c r="J32" i="9"/>
  <c r="F32" i="9"/>
  <c r="E32" i="9"/>
  <c r="D32" i="9"/>
  <c r="C32" i="9"/>
  <c r="B32" i="9"/>
  <c r="T31" i="9"/>
  <c r="S31" i="9"/>
  <c r="Q31" i="9"/>
  <c r="I31" i="9"/>
  <c r="U31" i="9" s="1"/>
  <c r="H31" i="9"/>
  <c r="T30" i="9"/>
  <c r="S30" i="9"/>
  <c r="Q30" i="9"/>
  <c r="I30" i="9"/>
  <c r="H30" i="9"/>
  <c r="T29" i="9"/>
  <c r="S29" i="9"/>
  <c r="Q29" i="9"/>
  <c r="I29" i="9"/>
  <c r="H29" i="9"/>
  <c r="T28" i="9"/>
  <c r="S28" i="9"/>
  <c r="Q28" i="9"/>
  <c r="I28" i="9"/>
  <c r="U28" i="9" s="1"/>
  <c r="H28" i="9"/>
  <c r="T27" i="9"/>
  <c r="S27" i="9"/>
  <c r="Q27" i="9"/>
  <c r="I27" i="9"/>
  <c r="H27" i="9"/>
  <c r="T26" i="9"/>
  <c r="S26" i="9"/>
  <c r="Q26" i="9"/>
  <c r="I26" i="9"/>
  <c r="H26" i="9"/>
  <c r="T25" i="9"/>
  <c r="S25" i="9"/>
  <c r="Q25" i="9"/>
  <c r="I25" i="9"/>
  <c r="H25" i="9"/>
  <c r="T24" i="9"/>
  <c r="S24" i="9"/>
  <c r="Q24" i="9"/>
  <c r="I24" i="9"/>
  <c r="H24" i="9"/>
  <c r="T23" i="9"/>
  <c r="S23" i="9"/>
  <c r="Q23" i="9"/>
  <c r="I23" i="9"/>
  <c r="U23" i="9" s="1"/>
  <c r="H23" i="9"/>
  <c r="T22" i="9"/>
  <c r="S22" i="9"/>
  <c r="Q22" i="9"/>
  <c r="I22" i="9"/>
  <c r="H22" i="9"/>
  <c r="T21" i="9"/>
  <c r="S21" i="9"/>
  <c r="Q21" i="9"/>
  <c r="I21" i="9"/>
  <c r="H21" i="9"/>
  <c r="T20" i="9"/>
  <c r="S20" i="9"/>
  <c r="Q20" i="9"/>
  <c r="I20" i="9"/>
  <c r="U20" i="9" s="1"/>
  <c r="H20" i="9"/>
  <c r="T19" i="9"/>
  <c r="S19" i="9"/>
  <c r="Q19" i="9"/>
  <c r="I19" i="9"/>
  <c r="H19" i="9"/>
  <c r="O16" i="9"/>
  <c r="N16" i="9"/>
  <c r="M16" i="9"/>
  <c r="L16" i="9"/>
  <c r="K16" i="9"/>
  <c r="J16" i="9"/>
  <c r="F16" i="9"/>
  <c r="E16" i="9"/>
  <c r="D16" i="9"/>
  <c r="C16" i="9"/>
  <c r="B16" i="9"/>
  <c r="T15" i="9"/>
  <c r="S15" i="9"/>
  <c r="Q15" i="9"/>
  <c r="I15" i="9"/>
  <c r="H15" i="9"/>
  <c r="T14" i="9"/>
  <c r="S14" i="9"/>
  <c r="Q14" i="9"/>
  <c r="I14" i="9"/>
  <c r="H14" i="9"/>
  <c r="T13" i="9"/>
  <c r="S13" i="9"/>
  <c r="Q13" i="9"/>
  <c r="I13" i="9"/>
  <c r="H13" i="9"/>
  <c r="T12" i="9"/>
  <c r="S12" i="9"/>
  <c r="Q12" i="9"/>
  <c r="I12" i="9"/>
  <c r="H12" i="9"/>
  <c r="T11" i="9"/>
  <c r="S11" i="9"/>
  <c r="Q11" i="9"/>
  <c r="I11" i="9"/>
  <c r="U11" i="9" s="1"/>
  <c r="H11" i="9"/>
  <c r="T10" i="9"/>
  <c r="S10" i="9"/>
  <c r="Q10" i="9"/>
  <c r="I10" i="9"/>
  <c r="H10" i="9"/>
  <c r="T9" i="9"/>
  <c r="S9" i="9"/>
  <c r="Q9" i="9"/>
  <c r="I9" i="9"/>
  <c r="H9" i="9"/>
  <c r="T8" i="9"/>
  <c r="S8" i="9"/>
  <c r="Q8" i="9"/>
  <c r="I8" i="9"/>
  <c r="U8" i="9" s="1"/>
  <c r="H8" i="9"/>
  <c r="K130" i="8"/>
  <c r="J130" i="8"/>
  <c r="I130" i="8"/>
  <c r="F130" i="8"/>
  <c r="E130" i="8"/>
  <c r="B130" i="8"/>
  <c r="T129" i="8"/>
  <c r="S129" i="8"/>
  <c r="Q129" i="8"/>
  <c r="H129" i="8"/>
  <c r="G129" i="8"/>
  <c r="T128" i="8"/>
  <c r="S128" i="8"/>
  <c r="Q128" i="8"/>
  <c r="H128" i="8"/>
  <c r="G128" i="8"/>
  <c r="T127" i="8"/>
  <c r="S127" i="8"/>
  <c r="Q127" i="8"/>
  <c r="H127" i="8"/>
  <c r="G127" i="8"/>
  <c r="T126" i="8"/>
  <c r="S126" i="8"/>
  <c r="Q126" i="8"/>
  <c r="H126" i="8"/>
  <c r="G126" i="8"/>
  <c r="T125" i="8"/>
  <c r="S125" i="8"/>
  <c r="Q125" i="8"/>
  <c r="H125" i="8"/>
  <c r="G125" i="8"/>
  <c r="T124" i="8"/>
  <c r="S124" i="8"/>
  <c r="Q124" i="8"/>
  <c r="H124" i="8"/>
  <c r="G124" i="8"/>
  <c r="T123" i="8"/>
  <c r="S123" i="8"/>
  <c r="Q123" i="8"/>
  <c r="H123" i="8"/>
  <c r="G123" i="8"/>
  <c r="T122" i="8"/>
  <c r="S122" i="8"/>
  <c r="Q122" i="8"/>
  <c r="H122" i="8"/>
  <c r="G122" i="8"/>
  <c r="T121" i="8"/>
  <c r="S121" i="8"/>
  <c r="Q121" i="8"/>
  <c r="H121" i="8"/>
  <c r="G121" i="8"/>
  <c r="M118" i="8"/>
  <c r="L118" i="8"/>
  <c r="K118" i="8"/>
  <c r="J118" i="8"/>
  <c r="I118" i="8"/>
  <c r="F118" i="8"/>
  <c r="E118" i="8"/>
  <c r="D118" i="8"/>
  <c r="C118" i="8"/>
  <c r="B118" i="8"/>
  <c r="T117" i="8"/>
  <c r="S117" i="8"/>
  <c r="Q117" i="8"/>
  <c r="H117" i="8"/>
  <c r="G117" i="8"/>
  <c r="T116" i="8"/>
  <c r="S116" i="8"/>
  <c r="Q116" i="8"/>
  <c r="H116" i="8"/>
  <c r="G116" i="8"/>
  <c r="T115" i="8"/>
  <c r="S115" i="8"/>
  <c r="Q115" i="8"/>
  <c r="H115" i="8"/>
  <c r="G115" i="8"/>
  <c r="T114" i="8"/>
  <c r="S114" i="8"/>
  <c r="Q114" i="8"/>
  <c r="H114" i="8"/>
  <c r="G114" i="8"/>
  <c r="T113" i="8"/>
  <c r="S113" i="8"/>
  <c r="Q113" i="8"/>
  <c r="H113" i="8"/>
  <c r="G113" i="8"/>
  <c r="T112" i="8"/>
  <c r="S112" i="8"/>
  <c r="Q112" i="8"/>
  <c r="H112" i="8"/>
  <c r="G112" i="8"/>
  <c r="T111" i="8"/>
  <c r="S111" i="8"/>
  <c r="Q111" i="8"/>
  <c r="H111" i="8"/>
  <c r="G111" i="8"/>
  <c r="T110" i="8"/>
  <c r="S110" i="8"/>
  <c r="Q110" i="8"/>
  <c r="H110" i="8"/>
  <c r="G110" i="8"/>
  <c r="T109" i="8"/>
  <c r="S109" i="8"/>
  <c r="Q109" i="8"/>
  <c r="H109" i="8"/>
  <c r="G109" i="8"/>
  <c r="T108" i="8"/>
  <c r="S108" i="8"/>
  <c r="Q108" i="8"/>
  <c r="H108" i="8"/>
  <c r="G108" i="8"/>
  <c r="T107" i="8"/>
  <c r="S107" i="8"/>
  <c r="Q107" i="8"/>
  <c r="H107" i="8"/>
  <c r="G107" i="8"/>
  <c r="T106" i="8"/>
  <c r="S106" i="8"/>
  <c r="Q106" i="8"/>
  <c r="H106" i="8"/>
  <c r="G106" i="8"/>
  <c r="T105" i="8"/>
  <c r="S105" i="8"/>
  <c r="Q105" i="8"/>
  <c r="H105" i="8"/>
  <c r="G105" i="8"/>
  <c r="T104" i="8"/>
  <c r="S104" i="8"/>
  <c r="Q104" i="8"/>
  <c r="H104" i="8"/>
  <c r="G104" i="8"/>
  <c r="M101" i="8"/>
  <c r="L101" i="8"/>
  <c r="K101" i="8"/>
  <c r="J101" i="8"/>
  <c r="I101" i="8"/>
  <c r="F101" i="8"/>
  <c r="E101" i="8"/>
  <c r="D101" i="8"/>
  <c r="C101" i="8"/>
  <c r="B101" i="8"/>
  <c r="T100" i="8"/>
  <c r="S100" i="8"/>
  <c r="Q100" i="8"/>
  <c r="H100" i="8"/>
  <c r="G100" i="8"/>
  <c r="T99" i="8"/>
  <c r="S99" i="8"/>
  <c r="Q99" i="8"/>
  <c r="H99" i="8"/>
  <c r="G99" i="8"/>
  <c r="T98" i="8"/>
  <c r="S98" i="8"/>
  <c r="Q98" i="8"/>
  <c r="H98" i="8"/>
  <c r="G98" i="8"/>
  <c r="T97" i="8"/>
  <c r="S97" i="8"/>
  <c r="Q97" i="8"/>
  <c r="H97" i="8"/>
  <c r="G97" i="8"/>
  <c r="T96" i="8"/>
  <c r="S96" i="8"/>
  <c r="Q96" i="8"/>
  <c r="H96" i="8"/>
  <c r="G96" i="8"/>
  <c r="T95" i="8"/>
  <c r="S95" i="8"/>
  <c r="Q95" i="8"/>
  <c r="H95" i="8"/>
  <c r="G95" i="8"/>
  <c r="T94" i="8"/>
  <c r="S94" i="8"/>
  <c r="Q94" i="8"/>
  <c r="H94" i="8"/>
  <c r="G94" i="8"/>
  <c r="T93" i="8"/>
  <c r="S93" i="8"/>
  <c r="Q93" i="8"/>
  <c r="H93" i="8"/>
  <c r="G93" i="8"/>
  <c r="T92" i="8"/>
  <c r="S92" i="8"/>
  <c r="Q92" i="8"/>
  <c r="H92" i="8"/>
  <c r="G92" i="8"/>
  <c r="M89" i="8"/>
  <c r="L89" i="8"/>
  <c r="K89" i="8"/>
  <c r="J89" i="8"/>
  <c r="I89" i="8"/>
  <c r="F89" i="8"/>
  <c r="E89" i="8"/>
  <c r="D89" i="8"/>
  <c r="C89" i="8"/>
  <c r="B89" i="8"/>
  <c r="T88" i="8"/>
  <c r="S88" i="8"/>
  <c r="Q88" i="8"/>
  <c r="H88" i="8"/>
  <c r="G88" i="8"/>
  <c r="T87" i="8"/>
  <c r="S87" i="8"/>
  <c r="Q87" i="8"/>
  <c r="H87" i="8"/>
  <c r="G87" i="8"/>
  <c r="T86" i="8"/>
  <c r="S86" i="8"/>
  <c r="Q86" i="8"/>
  <c r="H86" i="8"/>
  <c r="G86" i="8"/>
  <c r="T85" i="8"/>
  <c r="S85" i="8"/>
  <c r="Q85" i="8"/>
  <c r="H85" i="8"/>
  <c r="G85" i="8"/>
  <c r="T84" i="8"/>
  <c r="S84" i="8"/>
  <c r="Q84" i="8"/>
  <c r="H84" i="8"/>
  <c r="G84" i="8"/>
  <c r="T83" i="8"/>
  <c r="S83" i="8"/>
  <c r="Q83" i="8"/>
  <c r="H83" i="8"/>
  <c r="G83" i="8"/>
  <c r="T82" i="8"/>
  <c r="S82" i="8"/>
  <c r="Q82" i="8"/>
  <c r="H82" i="8"/>
  <c r="G82" i="8"/>
  <c r="T81" i="8"/>
  <c r="S81" i="8"/>
  <c r="Q81" i="8"/>
  <c r="H81" i="8"/>
  <c r="G81" i="8"/>
  <c r="T80" i="8"/>
  <c r="S80" i="8"/>
  <c r="Q80" i="8"/>
  <c r="H80" i="8"/>
  <c r="G80" i="8"/>
  <c r="T79" i="8"/>
  <c r="S79" i="8"/>
  <c r="Q79" i="8"/>
  <c r="H79" i="8"/>
  <c r="G79" i="8"/>
  <c r="N76" i="8"/>
  <c r="M76" i="8"/>
  <c r="L76" i="8"/>
  <c r="K76" i="8"/>
  <c r="J76" i="8"/>
  <c r="I76" i="8"/>
  <c r="F76" i="8"/>
  <c r="E76" i="8"/>
  <c r="D76" i="8"/>
  <c r="C76" i="8"/>
  <c r="B76" i="8"/>
  <c r="T75" i="8"/>
  <c r="S75" i="8"/>
  <c r="Q75" i="8"/>
  <c r="H75" i="8"/>
  <c r="G75" i="8"/>
  <c r="T74" i="8"/>
  <c r="S74" i="8"/>
  <c r="Q74" i="8"/>
  <c r="H74" i="8"/>
  <c r="G74" i="8"/>
  <c r="T73" i="8"/>
  <c r="S73" i="8"/>
  <c r="Q73" i="8"/>
  <c r="H73" i="8"/>
  <c r="G73" i="8"/>
  <c r="T72" i="8"/>
  <c r="S72" i="8"/>
  <c r="Q72" i="8"/>
  <c r="H72" i="8"/>
  <c r="G72" i="8"/>
  <c r="T71" i="8"/>
  <c r="S71" i="8"/>
  <c r="Q71" i="8"/>
  <c r="H71" i="8"/>
  <c r="U71" i="8" s="1"/>
  <c r="V71" i="8" s="1"/>
  <c r="G71" i="8"/>
  <c r="T70" i="8"/>
  <c r="S70" i="8"/>
  <c r="Q70" i="8"/>
  <c r="H70" i="8"/>
  <c r="G70" i="8"/>
  <c r="N67" i="8"/>
  <c r="M67" i="8"/>
  <c r="L67" i="8"/>
  <c r="K67" i="8"/>
  <c r="J67" i="8"/>
  <c r="I67" i="8"/>
  <c r="F67" i="8"/>
  <c r="E67" i="8"/>
  <c r="D67" i="8"/>
  <c r="C67" i="8"/>
  <c r="B67" i="8"/>
  <c r="T66" i="8"/>
  <c r="S66" i="8"/>
  <c r="Q66" i="8"/>
  <c r="H66" i="8"/>
  <c r="G66" i="8"/>
  <c r="T65" i="8"/>
  <c r="S65" i="8"/>
  <c r="Q65" i="8"/>
  <c r="H65" i="8"/>
  <c r="G65" i="8"/>
  <c r="T64" i="8"/>
  <c r="S64" i="8"/>
  <c r="Q64" i="8"/>
  <c r="H64" i="8"/>
  <c r="T63" i="8"/>
  <c r="S63" i="8"/>
  <c r="Q63" i="8"/>
  <c r="H63" i="8"/>
  <c r="T62" i="8"/>
  <c r="S62" i="8"/>
  <c r="Q62" i="8"/>
  <c r="H62" i="8"/>
  <c r="T61" i="8"/>
  <c r="S61" i="8"/>
  <c r="Q61" i="8"/>
  <c r="H61" i="8"/>
  <c r="T60" i="8"/>
  <c r="S60" i="8"/>
  <c r="Q60" i="8"/>
  <c r="H60" i="8"/>
  <c r="M57" i="8"/>
  <c r="L57" i="8"/>
  <c r="K57" i="8"/>
  <c r="J57" i="8"/>
  <c r="I57" i="8"/>
  <c r="F57" i="8"/>
  <c r="E57" i="8"/>
  <c r="D57" i="8"/>
  <c r="C57" i="8"/>
  <c r="B57" i="8"/>
  <c r="T56" i="8"/>
  <c r="S56" i="8"/>
  <c r="Q56" i="8"/>
  <c r="H56" i="8"/>
  <c r="U56" i="8" s="1"/>
  <c r="G56" i="8"/>
  <c r="T55" i="8"/>
  <c r="S55" i="8"/>
  <c r="Q55" i="8"/>
  <c r="H55" i="8"/>
  <c r="G55" i="8"/>
  <c r="T54" i="8"/>
  <c r="S54" i="8"/>
  <c r="Q54" i="8"/>
  <c r="H54" i="8"/>
  <c r="U54" i="8" s="1"/>
  <c r="G54" i="8"/>
  <c r="T53" i="8"/>
  <c r="S53" i="8"/>
  <c r="Q53" i="8"/>
  <c r="H53" i="8"/>
  <c r="G53" i="8"/>
  <c r="T52" i="8"/>
  <c r="S52" i="8"/>
  <c r="Q52" i="8"/>
  <c r="H52" i="8"/>
  <c r="G52" i="8"/>
  <c r="T51" i="8"/>
  <c r="S51" i="8"/>
  <c r="Q51" i="8"/>
  <c r="H51" i="8"/>
  <c r="G51" i="8"/>
  <c r="T50" i="8"/>
  <c r="S50" i="8"/>
  <c r="Q50" i="8"/>
  <c r="H50" i="8"/>
  <c r="G50" i="8"/>
  <c r="M47" i="8"/>
  <c r="L47" i="8"/>
  <c r="K47" i="8"/>
  <c r="J47" i="8"/>
  <c r="I47" i="8"/>
  <c r="F47" i="8"/>
  <c r="E47" i="8"/>
  <c r="D47" i="8"/>
  <c r="C47" i="8"/>
  <c r="B47" i="8"/>
  <c r="T46" i="8"/>
  <c r="S46" i="8"/>
  <c r="Q46" i="8"/>
  <c r="H46" i="8"/>
  <c r="G46" i="8"/>
  <c r="T45" i="8"/>
  <c r="S45" i="8"/>
  <c r="Q45" i="8"/>
  <c r="H45" i="8"/>
  <c r="G45" i="8"/>
  <c r="T44" i="8"/>
  <c r="S44" i="8"/>
  <c r="Q44" i="8"/>
  <c r="H44" i="8"/>
  <c r="U44" i="8" s="1"/>
  <c r="G44" i="8"/>
  <c r="T43" i="8"/>
  <c r="S43" i="8"/>
  <c r="Q43" i="8"/>
  <c r="H43" i="8"/>
  <c r="G43" i="8"/>
  <c r="T42" i="8"/>
  <c r="S42" i="8"/>
  <c r="Q42" i="8"/>
  <c r="H42" i="8"/>
  <c r="U42" i="8" s="1"/>
  <c r="V42" i="8" s="1"/>
  <c r="G42" i="8"/>
  <c r="T41" i="8"/>
  <c r="S41" i="8"/>
  <c r="Q41" i="8"/>
  <c r="H41" i="8"/>
  <c r="G41" i="8"/>
  <c r="T40" i="8"/>
  <c r="S40" i="8"/>
  <c r="Q40" i="8"/>
  <c r="H40" i="8"/>
  <c r="G40" i="8"/>
  <c r="T39" i="8"/>
  <c r="S39" i="8"/>
  <c r="Q39" i="8"/>
  <c r="H39" i="8"/>
  <c r="G39" i="8"/>
  <c r="T38" i="8"/>
  <c r="S38" i="8"/>
  <c r="Q38" i="8"/>
  <c r="H38" i="8"/>
  <c r="G38" i="8"/>
  <c r="T37" i="8"/>
  <c r="S37" i="8"/>
  <c r="Q37" i="8"/>
  <c r="H37" i="8"/>
  <c r="G37" i="8"/>
  <c r="T36" i="8"/>
  <c r="S36" i="8"/>
  <c r="Q36" i="8"/>
  <c r="H36" i="8"/>
  <c r="U36" i="8" s="1"/>
  <c r="G36" i="8"/>
  <c r="T35" i="8"/>
  <c r="S35" i="8"/>
  <c r="Q35" i="8"/>
  <c r="H35" i="8"/>
  <c r="G35" i="8"/>
  <c r="M32" i="8"/>
  <c r="L32" i="8"/>
  <c r="K32" i="8"/>
  <c r="J32" i="8"/>
  <c r="I32" i="8"/>
  <c r="F32" i="8"/>
  <c r="E32" i="8"/>
  <c r="D32" i="8"/>
  <c r="B32" i="8"/>
  <c r="T31" i="8"/>
  <c r="S31" i="8"/>
  <c r="Q31" i="8"/>
  <c r="H31" i="8"/>
  <c r="G31" i="8"/>
  <c r="T30" i="8"/>
  <c r="S30" i="8"/>
  <c r="Q30" i="8"/>
  <c r="H30" i="8"/>
  <c r="U30" i="8" s="1"/>
  <c r="G30" i="8"/>
  <c r="T29" i="8"/>
  <c r="S29" i="8"/>
  <c r="Q29" i="8"/>
  <c r="H29" i="8"/>
  <c r="G29" i="8"/>
  <c r="T28" i="8"/>
  <c r="S28" i="8"/>
  <c r="Q28" i="8"/>
  <c r="H28" i="8"/>
  <c r="G28" i="8"/>
  <c r="T27" i="8"/>
  <c r="S27" i="8"/>
  <c r="Q27" i="8"/>
  <c r="H27" i="8"/>
  <c r="G27" i="8"/>
  <c r="T26" i="8"/>
  <c r="S26" i="8"/>
  <c r="Q26" i="8"/>
  <c r="H26" i="8"/>
  <c r="G26" i="8"/>
  <c r="T25" i="8"/>
  <c r="S25" i="8"/>
  <c r="Q25" i="8"/>
  <c r="H25" i="8"/>
  <c r="G25" i="8"/>
  <c r="T24" i="8"/>
  <c r="S24" i="8"/>
  <c r="Q24" i="8"/>
  <c r="H24" i="8"/>
  <c r="T23" i="8"/>
  <c r="S23" i="8"/>
  <c r="Q23" i="8"/>
  <c r="H23" i="8"/>
  <c r="G23" i="8"/>
  <c r="T22" i="8"/>
  <c r="S22" i="8"/>
  <c r="Q22" i="8"/>
  <c r="H22" i="8"/>
  <c r="U22" i="8" s="1"/>
  <c r="G22" i="8"/>
  <c r="T21" i="8"/>
  <c r="S21" i="8"/>
  <c r="Q21" i="8"/>
  <c r="H21" i="8"/>
  <c r="G21" i="8"/>
  <c r="T20" i="8"/>
  <c r="S20" i="8"/>
  <c r="Q20" i="8"/>
  <c r="H20" i="8"/>
  <c r="U20" i="8" s="1"/>
  <c r="V20" i="8" s="1"/>
  <c r="G20" i="8"/>
  <c r="T19" i="8"/>
  <c r="S19" i="8"/>
  <c r="Q19" i="8"/>
  <c r="H19" i="8"/>
  <c r="G19" i="8"/>
  <c r="N16" i="8"/>
  <c r="M16" i="8"/>
  <c r="L16" i="8"/>
  <c r="K16" i="8"/>
  <c r="J16" i="8"/>
  <c r="I16" i="8"/>
  <c r="F16" i="8"/>
  <c r="E16" i="8"/>
  <c r="D16" i="8"/>
  <c r="C16" i="8"/>
  <c r="B16" i="8"/>
  <c r="T15" i="8"/>
  <c r="S15" i="8"/>
  <c r="Q15" i="8"/>
  <c r="H15" i="8"/>
  <c r="G15" i="8"/>
  <c r="T14" i="8"/>
  <c r="S14" i="8"/>
  <c r="Q14" i="8"/>
  <c r="H14" i="8"/>
  <c r="G14" i="8"/>
  <c r="T13" i="8"/>
  <c r="S13" i="8"/>
  <c r="Q13" i="8"/>
  <c r="H13" i="8"/>
  <c r="U13" i="8" s="1"/>
  <c r="G13" i="8"/>
  <c r="T12" i="8"/>
  <c r="S12" i="8"/>
  <c r="Q12" i="8"/>
  <c r="H12" i="8"/>
  <c r="G12" i="8"/>
  <c r="T11" i="8"/>
  <c r="S11" i="8"/>
  <c r="Q11" i="8"/>
  <c r="H11" i="8"/>
  <c r="G11" i="8"/>
  <c r="T10" i="8"/>
  <c r="S10" i="8"/>
  <c r="Q10" i="8"/>
  <c r="H10" i="8"/>
  <c r="G10" i="8"/>
  <c r="T9" i="8"/>
  <c r="S9" i="8"/>
  <c r="Q9" i="8"/>
  <c r="H9" i="8"/>
  <c r="U9" i="8" s="1"/>
  <c r="G9" i="8"/>
  <c r="T8" i="8"/>
  <c r="S8" i="8"/>
  <c r="Q8" i="8"/>
  <c r="H8" i="8"/>
  <c r="G8" i="8"/>
  <c r="M130" i="7"/>
  <c r="L130" i="7"/>
  <c r="K130" i="7"/>
  <c r="J130" i="7"/>
  <c r="I130" i="7"/>
  <c r="F130" i="7"/>
  <c r="E130" i="7"/>
  <c r="D130" i="7"/>
  <c r="C130" i="7"/>
  <c r="B130" i="7"/>
  <c r="T129" i="7"/>
  <c r="S129" i="7"/>
  <c r="Q129" i="7"/>
  <c r="H129" i="7"/>
  <c r="G129" i="7"/>
  <c r="T128" i="7"/>
  <c r="S128" i="7"/>
  <c r="Q128" i="7"/>
  <c r="H128" i="7"/>
  <c r="G128" i="7"/>
  <c r="T127" i="7"/>
  <c r="S127" i="7"/>
  <c r="Q127" i="7"/>
  <c r="H127" i="7"/>
  <c r="U127" i="7" s="1"/>
  <c r="G127" i="7"/>
  <c r="T126" i="7"/>
  <c r="S126" i="7"/>
  <c r="Q126" i="7"/>
  <c r="H126" i="7"/>
  <c r="G126" i="7"/>
  <c r="T125" i="7"/>
  <c r="S125" i="7"/>
  <c r="Q125" i="7"/>
  <c r="H125" i="7"/>
  <c r="G125" i="7"/>
  <c r="T124" i="7"/>
  <c r="S124" i="7"/>
  <c r="Q124" i="7"/>
  <c r="H124" i="7"/>
  <c r="G124" i="7"/>
  <c r="T123" i="7"/>
  <c r="S123" i="7"/>
  <c r="Q123" i="7"/>
  <c r="H123" i="7"/>
  <c r="G123" i="7"/>
  <c r="T122" i="7"/>
  <c r="S122" i="7"/>
  <c r="Q122" i="7"/>
  <c r="H122" i="7"/>
  <c r="G122" i="7"/>
  <c r="T121" i="7"/>
  <c r="S121" i="7"/>
  <c r="Q121" i="7"/>
  <c r="H121" i="7"/>
  <c r="G121" i="7"/>
  <c r="M118" i="7"/>
  <c r="L118" i="7"/>
  <c r="K118" i="7"/>
  <c r="J118" i="7"/>
  <c r="I118" i="7"/>
  <c r="F118" i="7"/>
  <c r="D118" i="7"/>
  <c r="C118" i="7"/>
  <c r="B118" i="7"/>
  <c r="T117" i="7"/>
  <c r="S117" i="7"/>
  <c r="H117" i="7"/>
  <c r="G117" i="7"/>
  <c r="T116" i="7"/>
  <c r="S116" i="7"/>
  <c r="H116" i="7"/>
  <c r="G116" i="7"/>
  <c r="S115" i="7"/>
  <c r="H115" i="7"/>
  <c r="U115" i="7" s="1"/>
  <c r="G115" i="7"/>
  <c r="H114" i="7"/>
  <c r="G114" i="7"/>
  <c r="T113" i="7"/>
  <c r="S113" i="7"/>
  <c r="H113" i="7"/>
  <c r="G113" i="7"/>
  <c r="T112" i="7"/>
  <c r="S112" i="7"/>
  <c r="H112" i="7"/>
  <c r="G112" i="7"/>
  <c r="T111" i="7"/>
  <c r="S111" i="7"/>
  <c r="H111" i="7"/>
  <c r="G111" i="7"/>
  <c r="T110" i="7"/>
  <c r="S110" i="7"/>
  <c r="H110" i="7"/>
  <c r="G110" i="7"/>
  <c r="T109" i="7"/>
  <c r="S109" i="7"/>
  <c r="H109" i="7"/>
  <c r="G109" i="7"/>
  <c r="T108" i="7"/>
  <c r="S108" i="7"/>
  <c r="H108" i="7"/>
  <c r="G108" i="7"/>
  <c r="T107" i="7"/>
  <c r="S107" i="7"/>
  <c r="H107" i="7"/>
  <c r="U107" i="7" s="1"/>
  <c r="G107" i="7"/>
  <c r="T106" i="7"/>
  <c r="S106" i="7"/>
  <c r="H106" i="7"/>
  <c r="G106" i="7"/>
  <c r="T105" i="7"/>
  <c r="S105" i="7"/>
  <c r="H105" i="7"/>
  <c r="G105" i="7"/>
  <c r="T104" i="7"/>
  <c r="S104" i="7"/>
  <c r="H104" i="7"/>
  <c r="G104" i="7"/>
  <c r="M101" i="7"/>
  <c r="L101" i="7"/>
  <c r="K101" i="7"/>
  <c r="J101" i="7"/>
  <c r="I101" i="7"/>
  <c r="F101" i="7"/>
  <c r="E101" i="7"/>
  <c r="D101" i="7"/>
  <c r="C101" i="7"/>
  <c r="B101" i="7"/>
  <c r="T100" i="7"/>
  <c r="S100" i="7"/>
  <c r="H100" i="7"/>
  <c r="G100" i="7"/>
  <c r="T99" i="7"/>
  <c r="S99" i="7"/>
  <c r="H99" i="7"/>
  <c r="G99" i="7"/>
  <c r="T98" i="7"/>
  <c r="S98" i="7"/>
  <c r="H98" i="7"/>
  <c r="G98" i="7"/>
  <c r="T97" i="7"/>
  <c r="S97" i="7"/>
  <c r="H97" i="7"/>
  <c r="G97" i="7"/>
  <c r="T96" i="7"/>
  <c r="S96" i="7"/>
  <c r="H96" i="7"/>
  <c r="G96" i="7"/>
  <c r="T95" i="7"/>
  <c r="S95" i="7"/>
  <c r="H95" i="7"/>
  <c r="U95" i="7" s="1"/>
  <c r="G95" i="7"/>
  <c r="T94" i="7"/>
  <c r="S94" i="7"/>
  <c r="H94" i="7"/>
  <c r="G94" i="7"/>
  <c r="T93" i="7"/>
  <c r="S93" i="7"/>
  <c r="H93" i="7"/>
  <c r="G93" i="7"/>
  <c r="T92" i="7"/>
  <c r="S92" i="7"/>
  <c r="H92" i="7"/>
  <c r="G92" i="7"/>
  <c r="M89" i="7"/>
  <c r="L89" i="7"/>
  <c r="K89" i="7"/>
  <c r="J89" i="7"/>
  <c r="I89" i="7"/>
  <c r="F89" i="7"/>
  <c r="E89" i="7"/>
  <c r="D89" i="7"/>
  <c r="C89" i="7"/>
  <c r="B89" i="7"/>
  <c r="T88" i="7"/>
  <c r="S88" i="7"/>
  <c r="Q88" i="7"/>
  <c r="H88" i="7"/>
  <c r="U88" i="7" s="1"/>
  <c r="G88" i="7"/>
  <c r="T87" i="7"/>
  <c r="S87" i="7"/>
  <c r="Q87" i="7"/>
  <c r="H87" i="7"/>
  <c r="G87" i="7"/>
  <c r="T86" i="7"/>
  <c r="S86" i="7"/>
  <c r="Q86" i="7"/>
  <c r="H86" i="7"/>
  <c r="G86" i="7"/>
  <c r="T85" i="7"/>
  <c r="S85" i="7"/>
  <c r="Q85" i="7"/>
  <c r="H85" i="7"/>
  <c r="G85" i="7"/>
  <c r="T84" i="7"/>
  <c r="S84" i="7"/>
  <c r="Q84" i="7"/>
  <c r="H84" i="7"/>
  <c r="G84" i="7"/>
  <c r="T83" i="7"/>
  <c r="S83" i="7"/>
  <c r="Q83" i="7"/>
  <c r="H83" i="7"/>
  <c r="U83" i="7" s="1"/>
  <c r="G83" i="7"/>
  <c r="T82" i="7"/>
  <c r="S82" i="7"/>
  <c r="Q82" i="7"/>
  <c r="H82" i="7"/>
  <c r="G82" i="7"/>
  <c r="T81" i="7"/>
  <c r="S81" i="7"/>
  <c r="Q81" i="7"/>
  <c r="H81" i="7"/>
  <c r="G81" i="7"/>
  <c r="T80" i="7"/>
  <c r="S80" i="7"/>
  <c r="Q80" i="7"/>
  <c r="H80" i="7"/>
  <c r="U80" i="7" s="1"/>
  <c r="G80" i="7"/>
  <c r="T79" i="7"/>
  <c r="S79" i="7"/>
  <c r="Q79" i="7"/>
  <c r="H79" i="7"/>
  <c r="G79" i="7"/>
  <c r="M76" i="7"/>
  <c r="L76" i="7"/>
  <c r="K76" i="7"/>
  <c r="J76" i="7"/>
  <c r="I76" i="7"/>
  <c r="F76" i="7"/>
  <c r="E76" i="7"/>
  <c r="D76" i="7"/>
  <c r="C76" i="7"/>
  <c r="B76" i="7"/>
  <c r="T75" i="7"/>
  <c r="S75" i="7"/>
  <c r="Q75" i="7"/>
  <c r="H75" i="7"/>
  <c r="G75" i="7"/>
  <c r="T74" i="7"/>
  <c r="S74" i="7"/>
  <c r="Q74" i="7"/>
  <c r="H74" i="7"/>
  <c r="G74" i="7"/>
  <c r="T73" i="7"/>
  <c r="S73" i="7"/>
  <c r="Q73" i="7"/>
  <c r="H73" i="7"/>
  <c r="G73" i="7"/>
  <c r="T72" i="7"/>
  <c r="S72" i="7"/>
  <c r="Q72" i="7"/>
  <c r="H72" i="7"/>
  <c r="G72" i="7"/>
  <c r="T71" i="7"/>
  <c r="S71" i="7"/>
  <c r="Q71" i="7"/>
  <c r="H71" i="7"/>
  <c r="U71" i="7" s="1"/>
  <c r="G71" i="7"/>
  <c r="T70" i="7"/>
  <c r="S70" i="7"/>
  <c r="Q70" i="7"/>
  <c r="H70" i="7"/>
  <c r="G70" i="7"/>
  <c r="M67" i="7"/>
  <c r="L67" i="7"/>
  <c r="K67" i="7"/>
  <c r="J67" i="7"/>
  <c r="I67" i="7"/>
  <c r="F67" i="7"/>
  <c r="E67" i="7"/>
  <c r="D67" i="7"/>
  <c r="C67" i="7"/>
  <c r="B67" i="7"/>
  <c r="T66" i="7"/>
  <c r="S66" i="7"/>
  <c r="Q66" i="7"/>
  <c r="H66" i="7"/>
  <c r="G66" i="7"/>
  <c r="T65" i="7"/>
  <c r="S65" i="7"/>
  <c r="Q65" i="7"/>
  <c r="H65" i="7"/>
  <c r="G65" i="7"/>
  <c r="T64" i="7"/>
  <c r="S64" i="7"/>
  <c r="Q64" i="7"/>
  <c r="H64" i="7"/>
  <c r="G64" i="7"/>
  <c r="T63" i="7"/>
  <c r="S63" i="7"/>
  <c r="Q63" i="7"/>
  <c r="H63" i="7"/>
  <c r="G63" i="7"/>
  <c r="T62" i="7"/>
  <c r="S62" i="7"/>
  <c r="Q62" i="7"/>
  <c r="H62" i="7"/>
  <c r="G62" i="7"/>
  <c r="T61" i="7"/>
  <c r="S61" i="7"/>
  <c r="Q61" i="7"/>
  <c r="H61" i="7"/>
  <c r="G61" i="7"/>
  <c r="T60" i="7"/>
  <c r="S60" i="7"/>
  <c r="Q60" i="7"/>
  <c r="H60" i="7"/>
  <c r="G60" i="7"/>
  <c r="L57" i="7"/>
  <c r="K57" i="7"/>
  <c r="J57" i="7"/>
  <c r="I57" i="7"/>
  <c r="F57" i="7"/>
  <c r="E57" i="7"/>
  <c r="D57" i="7"/>
  <c r="C57" i="7"/>
  <c r="B57" i="7"/>
  <c r="T56" i="7"/>
  <c r="S56" i="7"/>
  <c r="Q56" i="7"/>
  <c r="H56" i="7"/>
  <c r="U56" i="7" s="1"/>
  <c r="G56" i="7"/>
  <c r="T55" i="7"/>
  <c r="S55" i="7"/>
  <c r="Q55" i="7"/>
  <c r="H55" i="7"/>
  <c r="G55" i="7"/>
  <c r="T54" i="7"/>
  <c r="S54" i="7"/>
  <c r="Q54" i="7"/>
  <c r="H54" i="7"/>
  <c r="G54" i="7"/>
  <c r="T53" i="7"/>
  <c r="S53" i="7"/>
  <c r="Q53" i="7"/>
  <c r="H53" i="7"/>
  <c r="G53" i="7"/>
  <c r="T52" i="7"/>
  <c r="S52" i="7"/>
  <c r="Q52" i="7"/>
  <c r="H52" i="7"/>
  <c r="G52" i="7"/>
  <c r="T51" i="7"/>
  <c r="S51" i="7"/>
  <c r="Q51" i="7"/>
  <c r="H51" i="7"/>
  <c r="G51" i="7"/>
  <c r="T50" i="7"/>
  <c r="S50" i="7"/>
  <c r="Q50" i="7"/>
  <c r="H50" i="7"/>
  <c r="U50" i="7" s="1"/>
  <c r="G50" i="7"/>
  <c r="M47" i="7"/>
  <c r="L47" i="7"/>
  <c r="K47" i="7"/>
  <c r="J47" i="7"/>
  <c r="I47" i="7"/>
  <c r="F47" i="7"/>
  <c r="E47" i="7"/>
  <c r="D47" i="7"/>
  <c r="C47" i="7"/>
  <c r="B47" i="7"/>
  <c r="T46" i="7"/>
  <c r="S46" i="7"/>
  <c r="Q46" i="7"/>
  <c r="H46" i="7"/>
  <c r="G46" i="7"/>
  <c r="T45" i="7"/>
  <c r="S45" i="7"/>
  <c r="Q45" i="7"/>
  <c r="H45" i="7"/>
  <c r="G45" i="7"/>
  <c r="T44" i="7"/>
  <c r="S44" i="7"/>
  <c r="Q44" i="7"/>
  <c r="H44" i="7"/>
  <c r="G44" i="7"/>
  <c r="T43" i="7"/>
  <c r="S43" i="7"/>
  <c r="Q43" i="7"/>
  <c r="H43" i="7"/>
  <c r="G43" i="7"/>
  <c r="T42" i="7"/>
  <c r="S42" i="7"/>
  <c r="Q42" i="7"/>
  <c r="H42" i="7"/>
  <c r="G42" i="7"/>
  <c r="T41" i="7"/>
  <c r="S41" i="7"/>
  <c r="Q41" i="7"/>
  <c r="H41" i="7"/>
  <c r="G41" i="7"/>
  <c r="T40" i="7"/>
  <c r="S40" i="7"/>
  <c r="Q40" i="7"/>
  <c r="H40" i="7"/>
  <c r="G40" i="7"/>
  <c r="T39" i="7"/>
  <c r="S39" i="7"/>
  <c r="Q39" i="7"/>
  <c r="H39" i="7"/>
  <c r="G39" i="7"/>
  <c r="T38" i="7"/>
  <c r="S38" i="7"/>
  <c r="Q38" i="7"/>
  <c r="H38" i="7"/>
  <c r="G38" i="7"/>
  <c r="T37" i="7"/>
  <c r="S37" i="7"/>
  <c r="Q37" i="7"/>
  <c r="H37" i="7"/>
  <c r="G37" i="7"/>
  <c r="T36" i="7"/>
  <c r="S36" i="7"/>
  <c r="Q36" i="7"/>
  <c r="H36" i="7"/>
  <c r="G36" i="7"/>
  <c r="T35" i="7"/>
  <c r="S35" i="7"/>
  <c r="Q35" i="7"/>
  <c r="H35" i="7"/>
  <c r="G35" i="7"/>
  <c r="M32" i="7"/>
  <c r="K32" i="7"/>
  <c r="J32" i="7"/>
  <c r="I32" i="7"/>
  <c r="F32" i="7"/>
  <c r="D32" i="7"/>
  <c r="C32" i="7"/>
  <c r="B32" i="7"/>
  <c r="T31" i="7"/>
  <c r="S31" i="7"/>
  <c r="Q31" i="7"/>
  <c r="H31" i="7"/>
  <c r="G31" i="7"/>
  <c r="T30" i="7"/>
  <c r="S30" i="7"/>
  <c r="Q30" i="7"/>
  <c r="H30" i="7"/>
  <c r="G30" i="7"/>
  <c r="T29" i="7"/>
  <c r="S29" i="7"/>
  <c r="Q29" i="7"/>
  <c r="H29" i="7"/>
  <c r="G29" i="7"/>
  <c r="T28" i="7"/>
  <c r="S28" i="7"/>
  <c r="Q28" i="7"/>
  <c r="H28" i="7"/>
  <c r="G28" i="7"/>
  <c r="T27" i="7"/>
  <c r="S27" i="7"/>
  <c r="Q27" i="7"/>
  <c r="H27" i="7"/>
  <c r="G27" i="7"/>
  <c r="T26" i="7"/>
  <c r="S26" i="7"/>
  <c r="Q26" i="7"/>
  <c r="H26" i="7"/>
  <c r="G26" i="7"/>
  <c r="T25" i="7"/>
  <c r="S25" i="7"/>
  <c r="Q25" i="7"/>
  <c r="H25" i="7"/>
  <c r="G25" i="7"/>
  <c r="T24" i="7"/>
  <c r="S24" i="7"/>
  <c r="Q24" i="7"/>
  <c r="H24" i="7"/>
  <c r="G24" i="7"/>
  <c r="T23" i="7"/>
  <c r="S23" i="7"/>
  <c r="Q23" i="7"/>
  <c r="H23" i="7"/>
  <c r="G23" i="7"/>
  <c r="T22" i="7"/>
  <c r="S22" i="7"/>
  <c r="Q22" i="7"/>
  <c r="H22" i="7"/>
  <c r="G22" i="7"/>
  <c r="T21" i="7"/>
  <c r="S21" i="7"/>
  <c r="Q21" i="7"/>
  <c r="H21" i="7"/>
  <c r="G21" i="7"/>
  <c r="T20" i="7"/>
  <c r="S20" i="7"/>
  <c r="Q20" i="7"/>
  <c r="H20" i="7"/>
  <c r="G20" i="7"/>
  <c r="T19" i="7"/>
  <c r="S19" i="7"/>
  <c r="Q19" i="7"/>
  <c r="H19" i="7"/>
  <c r="G19" i="7"/>
  <c r="M16" i="7"/>
  <c r="L16" i="7"/>
  <c r="K16" i="7"/>
  <c r="J16" i="7"/>
  <c r="I16" i="7"/>
  <c r="F16" i="7"/>
  <c r="E16" i="7"/>
  <c r="D16" i="7"/>
  <c r="C16" i="7"/>
  <c r="B16" i="7"/>
  <c r="T15" i="7"/>
  <c r="S15" i="7"/>
  <c r="H15" i="7"/>
  <c r="G15" i="7"/>
  <c r="T14" i="7"/>
  <c r="S14" i="7"/>
  <c r="H14" i="7"/>
  <c r="U14" i="7" s="1"/>
  <c r="G14" i="7"/>
  <c r="T13" i="7"/>
  <c r="S13" i="7"/>
  <c r="H13" i="7"/>
  <c r="G13" i="7"/>
  <c r="T12" i="7"/>
  <c r="S12" i="7"/>
  <c r="H12" i="7"/>
  <c r="U12" i="7" s="1"/>
  <c r="G12" i="7"/>
  <c r="T11" i="7"/>
  <c r="S11" i="7"/>
  <c r="H11" i="7"/>
  <c r="G11" i="7"/>
  <c r="T10" i="7"/>
  <c r="S10" i="7"/>
  <c r="H10" i="7"/>
  <c r="G10" i="7"/>
  <c r="T9" i="7"/>
  <c r="S9" i="7"/>
  <c r="H9" i="7"/>
  <c r="G9" i="7"/>
  <c r="T8" i="7"/>
  <c r="S8" i="7"/>
  <c r="H8" i="7"/>
  <c r="U8" i="7" s="1"/>
  <c r="G8" i="7"/>
  <c r="N130" i="6"/>
  <c r="L130" i="6"/>
  <c r="K130" i="6"/>
  <c r="J130" i="6"/>
  <c r="I130" i="6"/>
  <c r="F130" i="6"/>
  <c r="E130" i="6"/>
  <c r="D130" i="6"/>
  <c r="C130" i="6"/>
  <c r="B130" i="6"/>
  <c r="S129" i="6"/>
  <c r="R129" i="6"/>
  <c r="H129" i="6"/>
  <c r="T129" i="6" s="1"/>
  <c r="G129" i="6"/>
  <c r="S128" i="6"/>
  <c r="R128" i="6"/>
  <c r="H128" i="6"/>
  <c r="G128" i="6"/>
  <c r="S127" i="6"/>
  <c r="R127" i="6"/>
  <c r="H127" i="6"/>
  <c r="T127" i="6" s="1"/>
  <c r="G127" i="6"/>
  <c r="S126" i="6"/>
  <c r="R126" i="6"/>
  <c r="H126" i="6"/>
  <c r="G126" i="6"/>
  <c r="S125" i="6"/>
  <c r="R125" i="6"/>
  <c r="H125" i="6"/>
  <c r="T125" i="6" s="1"/>
  <c r="G125" i="6"/>
  <c r="S124" i="6"/>
  <c r="R124" i="6"/>
  <c r="H124" i="6"/>
  <c r="G124" i="6"/>
  <c r="S123" i="6"/>
  <c r="R123" i="6"/>
  <c r="H123" i="6"/>
  <c r="G123" i="6"/>
  <c r="S122" i="6"/>
  <c r="R122" i="6"/>
  <c r="H122" i="6"/>
  <c r="G122" i="6"/>
  <c r="S121" i="6"/>
  <c r="R121" i="6"/>
  <c r="H121" i="6"/>
  <c r="G121" i="6"/>
  <c r="N118" i="6"/>
  <c r="M118" i="6"/>
  <c r="L118" i="6"/>
  <c r="K118" i="6"/>
  <c r="J118" i="6"/>
  <c r="I118" i="6"/>
  <c r="F118" i="6"/>
  <c r="E118" i="6"/>
  <c r="D118" i="6"/>
  <c r="C118" i="6"/>
  <c r="B118" i="6"/>
  <c r="S117" i="6"/>
  <c r="R117" i="6"/>
  <c r="H117" i="6"/>
  <c r="T117" i="6" s="1"/>
  <c r="G117" i="6"/>
  <c r="S116" i="6"/>
  <c r="R116" i="6"/>
  <c r="H116" i="6"/>
  <c r="G116" i="6"/>
  <c r="S115" i="6"/>
  <c r="R115" i="6"/>
  <c r="H115" i="6"/>
  <c r="T115" i="6" s="1"/>
  <c r="G115" i="6"/>
  <c r="S114" i="6"/>
  <c r="R114" i="6"/>
  <c r="H114" i="6"/>
  <c r="G114" i="6"/>
  <c r="S113" i="6"/>
  <c r="R113" i="6"/>
  <c r="H113" i="6"/>
  <c r="T113" i="6" s="1"/>
  <c r="G113" i="6"/>
  <c r="S112" i="6"/>
  <c r="R112" i="6"/>
  <c r="H112" i="6"/>
  <c r="G112" i="6"/>
  <c r="S111" i="6"/>
  <c r="R111" i="6"/>
  <c r="H111" i="6"/>
  <c r="G111" i="6"/>
  <c r="S110" i="6"/>
  <c r="R110" i="6"/>
  <c r="H110" i="6"/>
  <c r="G110" i="6"/>
  <c r="S109" i="6"/>
  <c r="R109" i="6"/>
  <c r="H109" i="6"/>
  <c r="T109" i="6" s="1"/>
  <c r="G109" i="6"/>
  <c r="S108" i="6"/>
  <c r="R108" i="6"/>
  <c r="H108" i="6"/>
  <c r="G108" i="6"/>
  <c r="S107" i="6"/>
  <c r="R107" i="6"/>
  <c r="H107" i="6"/>
  <c r="T107" i="6" s="1"/>
  <c r="G107" i="6"/>
  <c r="S106" i="6"/>
  <c r="R106" i="6"/>
  <c r="H106" i="6"/>
  <c r="G106" i="6"/>
  <c r="S105" i="6"/>
  <c r="R105" i="6"/>
  <c r="H105" i="6"/>
  <c r="G105" i="6"/>
  <c r="S104" i="6"/>
  <c r="R104" i="6"/>
  <c r="H104" i="6"/>
  <c r="G104" i="6"/>
  <c r="N101" i="6"/>
  <c r="M101" i="6"/>
  <c r="L101" i="6"/>
  <c r="K101" i="6"/>
  <c r="J101" i="6"/>
  <c r="I101" i="6"/>
  <c r="F101" i="6"/>
  <c r="E101" i="6"/>
  <c r="D101" i="6"/>
  <c r="C101" i="6"/>
  <c r="B101" i="6"/>
  <c r="S100" i="6"/>
  <c r="R100" i="6"/>
  <c r="H100" i="6"/>
  <c r="G100" i="6"/>
  <c r="S99" i="6"/>
  <c r="R99" i="6"/>
  <c r="H99" i="6"/>
  <c r="G99" i="6"/>
  <c r="S98" i="6"/>
  <c r="R98" i="6"/>
  <c r="H98" i="6"/>
  <c r="G98" i="6"/>
  <c r="S97" i="6"/>
  <c r="R97" i="6"/>
  <c r="H97" i="6"/>
  <c r="T97" i="6" s="1"/>
  <c r="G97" i="6"/>
  <c r="S96" i="6"/>
  <c r="R96" i="6"/>
  <c r="H96" i="6"/>
  <c r="G96" i="6"/>
  <c r="S95" i="6"/>
  <c r="R95" i="6"/>
  <c r="H95" i="6"/>
  <c r="T95" i="6" s="1"/>
  <c r="G95" i="6"/>
  <c r="S94" i="6"/>
  <c r="R94" i="6"/>
  <c r="H94" i="6"/>
  <c r="G94" i="6"/>
  <c r="S93" i="6"/>
  <c r="R93" i="6"/>
  <c r="H93" i="6"/>
  <c r="T93" i="6" s="1"/>
  <c r="G93" i="6"/>
  <c r="S92" i="6"/>
  <c r="R92" i="6"/>
  <c r="H92" i="6"/>
  <c r="G92" i="6"/>
  <c r="N89" i="6"/>
  <c r="M89" i="6"/>
  <c r="L89" i="6"/>
  <c r="K89" i="6"/>
  <c r="J89" i="6"/>
  <c r="I89" i="6"/>
  <c r="F89" i="6"/>
  <c r="E89" i="6"/>
  <c r="D89" i="6"/>
  <c r="C89" i="6"/>
  <c r="B89" i="6"/>
  <c r="S88" i="6"/>
  <c r="R88" i="6"/>
  <c r="H88" i="6"/>
  <c r="G88" i="6"/>
  <c r="S87" i="6"/>
  <c r="R87" i="6"/>
  <c r="H87" i="6"/>
  <c r="G87" i="6"/>
  <c r="S86" i="6"/>
  <c r="R86" i="6"/>
  <c r="H86" i="6"/>
  <c r="G86" i="6"/>
  <c r="S85" i="6"/>
  <c r="R85" i="6"/>
  <c r="H85" i="6"/>
  <c r="T85" i="6" s="1"/>
  <c r="G85" i="6"/>
  <c r="S84" i="6"/>
  <c r="R84" i="6"/>
  <c r="H84" i="6"/>
  <c r="G84" i="6"/>
  <c r="S83" i="6"/>
  <c r="R83" i="6"/>
  <c r="H83" i="6"/>
  <c r="T83" i="6" s="1"/>
  <c r="G83" i="6"/>
  <c r="S82" i="6"/>
  <c r="R82" i="6"/>
  <c r="H82" i="6"/>
  <c r="G82" i="6"/>
  <c r="S81" i="6"/>
  <c r="R81" i="6"/>
  <c r="H81" i="6"/>
  <c r="T81" i="6" s="1"/>
  <c r="G81" i="6"/>
  <c r="S80" i="6"/>
  <c r="R80" i="6"/>
  <c r="H80" i="6"/>
  <c r="G80" i="6"/>
  <c r="S79" i="6"/>
  <c r="R79" i="6"/>
  <c r="H79" i="6"/>
  <c r="G79" i="6"/>
  <c r="N76" i="6"/>
  <c r="M76" i="6"/>
  <c r="L76" i="6"/>
  <c r="K76" i="6"/>
  <c r="J76" i="6"/>
  <c r="I76" i="6"/>
  <c r="F76" i="6"/>
  <c r="E76" i="6"/>
  <c r="D76" i="6"/>
  <c r="C76" i="6"/>
  <c r="B76" i="6"/>
  <c r="S75" i="6"/>
  <c r="R75" i="6"/>
  <c r="H75" i="6"/>
  <c r="G75" i="6"/>
  <c r="S74" i="6"/>
  <c r="R74" i="6"/>
  <c r="H74" i="6"/>
  <c r="G74" i="6"/>
  <c r="S73" i="6"/>
  <c r="R73" i="6"/>
  <c r="H73" i="6"/>
  <c r="T73" i="6" s="1"/>
  <c r="G73" i="6"/>
  <c r="S72" i="6"/>
  <c r="R72" i="6"/>
  <c r="H72" i="6"/>
  <c r="G72" i="6"/>
  <c r="S71" i="6"/>
  <c r="R71" i="6"/>
  <c r="H71" i="6"/>
  <c r="T71" i="6" s="1"/>
  <c r="G71" i="6"/>
  <c r="S70" i="6"/>
  <c r="R70" i="6"/>
  <c r="H70" i="6"/>
  <c r="G70" i="6"/>
  <c r="N67" i="6"/>
  <c r="M67" i="6"/>
  <c r="L67" i="6"/>
  <c r="K67" i="6"/>
  <c r="J67" i="6"/>
  <c r="I67" i="6"/>
  <c r="F67" i="6"/>
  <c r="E67" i="6"/>
  <c r="D67" i="6"/>
  <c r="C67" i="6"/>
  <c r="B67" i="6"/>
  <c r="G67" i="6" s="1"/>
  <c r="S66" i="6"/>
  <c r="R66" i="6"/>
  <c r="H66" i="6"/>
  <c r="G66" i="6"/>
  <c r="S65" i="6"/>
  <c r="R65" i="6"/>
  <c r="H65" i="6"/>
  <c r="T65" i="6" s="1"/>
  <c r="G65" i="6"/>
  <c r="S64" i="6"/>
  <c r="R64" i="6"/>
  <c r="H64" i="6"/>
  <c r="G64" i="6"/>
  <c r="S63" i="6"/>
  <c r="R63" i="6"/>
  <c r="H63" i="6"/>
  <c r="G63" i="6"/>
  <c r="S62" i="6"/>
  <c r="R62" i="6"/>
  <c r="H62" i="6"/>
  <c r="G62" i="6"/>
  <c r="S61" i="6"/>
  <c r="R61" i="6"/>
  <c r="H61" i="6"/>
  <c r="T61" i="6" s="1"/>
  <c r="G61" i="6"/>
  <c r="S60" i="6"/>
  <c r="R60" i="6"/>
  <c r="N57" i="6"/>
  <c r="M57" i="6"/>
  <c r="L57" i="6"/>
  <c r="K57" i="6"/>
  <c r="J57" i="6"/>
  <c r="I57" i="6"/>
  <c r="F57" i="6"/>
  <c r="E57" i="6"/>
  <c r="D57" i="6"/>
  <c r="C57" i="6"/>
  <c r="B57" i="6"/>
  <c r="S56" i="6"/>
  <c r="R56" i="6"/>
  <c r="H56" i="6"/>
  <c r="G56" i="6"/>
  <c r="S55" i="6"/>
  <c r="R55" i="6"/>
  <c r="H55" i="6"/>
  <c r="T55" i="6" s="1"/>
  <c r="G55" i="6"/>
  <c r="S54" i="6"/>
  <c r="R54" i="6"/>
  <c r="H54" i="6"/>
  <c r="G54" i="6"/>
  <c r="S53" i="6"/>
  <c r="R53" i="6"/>
  <c r="H53" i="6"/>
  <c r="T53" i="6" s="1"/>
  <c r="G53" i="6"/>
  <c r="S52" i="6"/>
  <c r="R52" i="6"/>
  <c r="H52" i="6"/>
  <c r="G52" i="6"/>
  <c r="S51" i="6"/>
  <c r="R51" i="6"/>
  <c r="H51" i="6"/>
  <c r="T51" i="6" s="1"/>
  <c r="G51" i="6"/>
  <c r="S50" i="6"/>
  <c r="R50" i="6"/>
  <c r="H50" i="6"/>
  <c r="G50" i="6"/>
  <c r="N47" i="6"/>
  <c r="M47" i="6"/>
  <c r="L47" i="6"/>
  <c r="K47" i="6"/>
  <c r="J47" i="6"/>
  <c r="I47" i="6"/>
  <c r="F47" i="6"/>
  <c r="E47" i="6"/>
  <c r="D47" i="6"/>
  <c r="C47" i="6"/>
  <c r="B47" i="6"/>
  <c r="S46" i="6"/>
  <c r="R46" i="6"/>
  <c r="H46" i="6"/>
  <c r="G46" i="6"/>
  <c r="S45" i="6"/>
  <c r="R45" i="6"/>
  <c r="H45" i="6"/>
  <c r="G45" i="6"/>
  <c r="S44" i="6"/>
  <c r="R44" i="6"/>
  <c r="H44" i="6"/>
  <c r="G44" i="6"/>
  <c r="S43" i="6"/>
  <c r="R43" i="6"/>
  <c r="H43" i="6"/>
  <c r="T43" i="6" s="1"/>
  <c r="G43" i="6"/>
  <c r="S42" i="6"/>
  <c r="R42" i="6"/>
  <c r="H42" i="6"/>
  <c r="G42" i="6"/>
  <c r="S41" i="6"/>
  <c r="R41" i="6"/>
  <c r="H41" i="6"/>
  <c r="T41" i="6" s="1"/>
  <c r="G41" i="6"/>
  <c r="S40" i="6"/>
  <c r="R40" i="6"/>
  <c r="H40" i="6"/>
  <c r="G40" i="6"/>
  <c r="S39" i="6"/>
  <c r="R39" i="6"/>
  <c r="H39" i="6"/>
  <c r="T39" i="6" s="1"/>
  <c r="G39" i="6"/>
  <c r="S38" i="6"/>
  <c r="R38" i="6"/>
  <c r="H38" i="6"/>
  <c r="G38" i="6"/>
  <c r="S37" i="6"/>
  <c r="R37" i="6"/>
  <c r="H37" i="6"/>
  <c r="G37" i="6"/>
  <c r="S36" i="6"/>
  <c r="R36" i="6"/>
  <c r="H36" i="6"/>
  <c r="G36" i="6"/>
  <c r="S35" i="6"/>
  <c r="R35" i="6"/>
  <c r="H35" i="6"/>
  <c r="G35" i="6"/>
  <c r="N32" i="6"/>
  <c r="M32" i="6"/>
  <c r="L32" i="6"/>
  <c r="K32" i="6"/>
  <c r="J32" i="6"/>
  <c r="I32" i="6"/>
  <c r="F32" i="6"/>
  <c r="E32" i="6"/>
  <c r="D32" i="6"/>
  <c r="C32" i="6"/>
  <c r="B32" i="6"/>
  <c r="S31" i="6"/>
  <c r="R31" i="6"/>
  <c r="H31" i="6"/>
  <c r="G31" i="6"/>
  <c r="S30" i="6"/>
  <c r="R30" i="6"/>
  <c r="H30" i="6"/>
  <c r="G30" i="6"/>
  <c r="S29" i="6"/>
  <c r="R29" i="6"/>
  <c r="H29" i="6"/>
  <c r="G29" i="6"/>
  <c r="S28" i="6"/>
  <c r="R28" i="6"/>
  <c r="H28" i="6"/>
  <c r="G28" i="6"/>
  <c r="S27" i="6"/>
  <c r="R27" i="6"/>
  <c r="H27" i="6"/>
  <c r="G27" i="6"/>
  <c r="S26" i="6"/>
  <c r="R26" i="6"/>
  <c r="H26" i="6"/>
  <c r="G26" i="6"/>
  <c r="S25" i="6"/>
  <c r="R25" i="6"/>
  <c r="H25" i="6"/>
  <c r="G25" i="6"/>
  <c r="S24" i="6"/>
  <c r="R24" i="6"/>
  <c r="H24" i="6"/>
  <c r="G24" i="6"/>
  <c r="S23" i="6"/>
  <c r="R23" i="6"/>
  <c r="H23" i="6"/>
  <c r="G23" i="6"/>
  <c r="S22" i="6"/>
  <c r="R22" i="6"/>
  <c r="H22" i="6"/>
  <c r="G22" i="6"/>
  <c r="S21" i="6"/>
  <c r="R21" i="6"/>
  <c r="H21" i="6"/>
  <c r="G21" i="6"/>
  <c r="S20" i="6"/>
  <c r="R20" i="6"/>
  <c r="H20" i="6"/>
  <c r="G20" i="6"/>
  <c r="S19" i="6"/>
  <c r="R19" i="6"/>
  <c r="H19" i="6"/>
  <c r="G19" i="6"/>
  <c r="N16" i="6"/>
  <c r="M16" i="6"/>
  <c r="L16" i="6"/>
  <c r="K16" i="6"/>
  <c r="J16" i="6"/>
  <c r="I16" i="6"/>
  <c r="F16" i="6"/>
  <c r="E16" i="6"/>
  <c r="D16" i="6"/>
  <c r="C16" i="6"/>
  <c r="B16" i="6"/>
  <c r="S15" i="6"/>
  <c r="R15" i="6"/>
  <c r="H15" i="6"/>
  <c r="T15" i="6" s="1"/>
  <c r="G15" i="6"/>
  <c r="S14" i="6"/>
  <c r="R14" i="6"/>
  <c r="H14" i="6"/>
  <c r="G14" i="6"/>
  <c r="S13" i="6"/>
  <c r="R13" i="6"/>
  <c r="H13" i="6"/>
  <c r="G13" i="6"/>
  <c r="S12" i="6"/>
  <c r="R12" i="6"/>
  <c r="H12" i="6"/>
  <c r="G12" i="6"/>
  <c r="S11" i="6"/>
  <c r="R11" i="6"/>
  <c r="H11" i="6"/>
  <c r="T11" i="6" s="1"/>
  <c r="G11" i="6"/>
  <c r="S10" i="6"/>
  <c r="R10" i="6"/>
  <c r="H10" i="6"/>
  <c r="G10" i="6"/>
  <c r="S9" i="6"/>
  <c r="R9" i="6"/>
  <c r="H9" i="6"/>
  <c r="G9" i="6"/>
  <c r="S8" i="6"/>
  <c r="R8" i="6"/>
  <c r="H8" i="6"/>
  <c r="G8" i="6"/>
  <c r="N130" i="5"/>
  <c r="M130" i="5"/>
  <c r="L130" i="5"/>
  <c r="K130" i="5"/>
  <c r="J130" i="5"/>
  <c r="I130" i="5"/>
  <c r="F130" i="5"/>
  <c r="E130" i="5"/>
  <c r="D130" i="5"/>
  <c r="C130" i="5"/>
  <c r="B130" i="5"/>
  <c r="R129" i="5"/>
  <c r="Q129" i="5"/>
  <c r="O129" i="5"/>
  <c r="H129" i="5"/>
  <c r="S129" i="5" s="1"/>
  <c r="G129" i="5"/>
  <c r="R128" i="5"/>
  <c r="Q128" i="5"/>
  <c r="O128" i="5"/>
  <c r="H128" i="5"/>
  <c r="S128" i="5" s="1"/>
  <c r="G128" i="5"/>
  <c r="R127" i="5"/>
  <c r="Q127" i="5"/>
  <c r="O127" i="5"/>
  <c r="H127" i="5"/>
  <c r="G127" i="5"/>
  <c r="R126" i="5"/>
  <c r="Q126" i="5"/>
  <c r="O126" i="5"/>
  <c r="H126" i="5"/>
  <c r="G126" i="5"/>
  <c r="R125" i="5"/>
  <c r="Q125" i="5"/>
  <c r="O125" i="5"/>
  <c r="H125" i="5"/>
  <c r="G125" i="5"/>
  <c r="R124" i="5"/>
  <c r="Q124" i="5"/>
  <c r="O124" i="5"/>
  <c r="H124" i="5"/>
  <c r="G124" i="5"/>
  <c r="R123" i="5"/>
  <c r="Q123" i="5"/>
  <c r="O123" i="5"/>
  <c r="H123" i="5"/>
  <c r="G123" i="5"/>
  <c r="R122" i="5"/>
  <c r="Q122" i="5"/>
  <c r="O122" i="5"/>
  <c r="H122" i="5"/>
  <c r="S122" i="5" s="1"/>
  <c r="G122" i="5"/>
  <c r="R121" i="5"/>
  <c r="Q121" i="5"/>
  <c r="O121" i="5"/>
  <c r="H121" i="5"/>
  <c r="G121" i="5"/>
  <c r="N118" i="5"/>
  <c r="M118" i="5"/>
  <c r="L118" i="5"/>
  <c r="K118" i="5"/>
  <c r="J118" i="5"/>
  <c r="I118" i="5"/>
  <c r="F118" i="5"/>
  <c r="E118" i="5"/>
  <c r="D118" i="5"/>
  <c r="C118" i="5"/>
  <c r="B118" i="5"/>
  <c r="R117" i="5"/>
  <c r="Q117" i="5"/>
  <c r="O117" i="5"/>
  <c r="H117" i="5"/>
  <c r="S117" i="5" s="1"/>
  <c r="G117" i="5"/>
  <c r="R116" i="5"/>
  <c r="Q116" i="5"/>
  <c r="O116" i="5"/>
  <c r="H116" i="5"/>
  <c r="S116" i="5" s="1"/>
  <c r="G116" i="5"/>
  <c r="R115" i="5"/>
  <c r="Q115" i="5"/>
  <c r="O115" i="5"/>
  <c r="H115" i="5"/>
  <c r="G115" i="5"/>
  <c r="R114" i="5"/>
  <c r="Q114" i="5"/>
  <c r="O114" i="5"/>
  <c r="H114" i="5"/>
  <c r="G114" i="5"/>
  <c r="R113" i="5"/>
  <c r="Q113" i="5"/>
  <c r="O113" i="5"/>
  <c r="H113" i="5"/>
  <c r="G113" i="5"/>
  <c r="R112" i="5"/>
  <c r="Q112" i="5"/>
  <c r="O112" i="5"/>
  <c r="H112" i="5"/>
  <c r="G112" i="5"/>
  <c r="R111" i="5"/>
  <c r="Q111" i="5"/>
  <c r="O111" i="5"/>
  <c r="H111" i="5"/>
  <c r="G111" i="5"/>
  <c r="R110" i="5"/>
  <c r="Q110" i="5"/>
  <c r="O110" i="5"/>
  <c r="H110" i="5"/>
  <c r="S110" i="5" s="1"/>
  <c r="G110" i="5"/>
  <c r="R109" i="5"/>
  <c r="Q109" i="5"/>
  <c r="O109" i="5"/>
  <c r="H109" i="5"/>
  <c r="S109" i="5" s="1"/>
  <c r="G109" i="5"/>
  <c r="R108" i="5"/>
  <c r="Q108" i="5"/>
  <c r="O108" i="5"/>
  <c r="H108" i="5"/>
  <c r="S108" i="5" s="1"/>
  <c r="G108" i="5"/>
  <c r="R107" i="5"/>
  <c r="Q107" i="5"/>
  <c r="O107" i="5"/>
  <c r="H107" i="5"/>
  <c r="G107" i="5"/>
  <c r="R106" i="5"/>
  <c r="Q106" i="5"/>
  <c r="O106" i="5"/>
  <c r="H106" i="5"/>
  <c r="G106" i="5"/>
  <c r="R105" i="5"/>
  <c r="Q105" i="5"/>
  <c r="O105" i="5"/>
  <c r="H105" i="5"/>
  <c r="G105" i="5"/>
  <c r="R104" i="5"/>
  <c r="Q104" i="5"/>
  <c r="O104" i="5"/>
  <c r="H104" i="5"/>
  <c r="G104" i="5"/>
  <c r="N101" i="5"/>
  <c r="M101" i="5"/>
  <c r="L101" i="5"/>
  <c r="K101" i="5"/>
  <c r="J101" i="5"/>
  <c r="I101" i="5"/>
  <c r="F101" i="5"/>
  <c r="E101" i="5"/>
  <c r="D101" i="5"/>
  <c r="C101" i="5"/>
  <c r="B101" i="5"/>
  <c r="R100" i="5"/>
  <c r="Q100" i="5"/>
  <c r="O100" i="5"/>
  <c r="H100" i="5"/>
  <c r="G100" i="5"/>
  <c r="R99" i="5"/>
  <c r="Q99" i="5"/>
  <c r="O99" i="5"/>
  <c r="H99" i="5"/>
  <c r="G99" i="5"/>
  <c r="R98" i="5"/>
  <c r="Q98" i="5"/>
  <c r="O98" i="5"/>
  <c r="H98" i="5"/>
  <c r="S98" i="5" s="1"/>
  <c r="G98" i="5"/>
  <c r="R97" i="5"/>
  <c r="Q97" i="5"/>
  <c r="O97" i="5"/>
  <c r="H97" i="5"/>
  <c r="S97" i="5" s="1"/>
  <c r="G97" i="5"/>
  <c r="R96" i="5"/>
  <c r="Q96" i="5"/>
  <c r="O96" i="5"/>
  <c r="H96" i="5"/>
  <c r="S96" i="5" s="1"/>
  <c r="G96" i="5"/>
  <c r="R95" i="5"/>
  <c r="Q95" i="5"/>
  <c r="O95" i="5"/>
  <c r="H95" i="5"/>
  <c r="G95" i="5"/>
  <c r="R94" i="5"/>
  <c r="Q94" i="5"/>
  <c r="O94" i="5"/>
  <c r="H94" i="5"/>
  <c r="G94" i="5"/>
  <c r="R93" i="5"/>
  <c r="Q93" i="5"/>
  <c r="O93" i="5"/>
  <c r="H93" i="5"/>
  <c r="G93" i="5"/>
  <c r="R92" i="5"/>
  <c r="Q92" i="5"/>
  <c r="O92" i="5"/>
  <c r="H92" i="5"/>
  <c r="G92" i="5"/>
  <c r="N89" i="5"/>
  <c r="M89" i="5"/>
  <c r="L89" i="5"/>
  <c r="K89" i="5"/>
  <c r="J89" i="5"/>
  <c r="I89" i="5"/>
  <c r="F89" i="5"/>
  <c r="E89" i="5"/>
  <c r="D89" i="5"/>
  <c r="C89" i="5"/>
  <c r="B89" i="5"/>
  <c r="R88" i="5"/>
  <c r="Q88" i="5"/>
  <c r="O88" i="5"/>
  <c r="H88" i="5"/>
  <c r="G88" i="5"/>
  <c r="R87" i="5"/>
  <c r="Q87" i="5"/>
  <c r="O87" i="5"/>
  <c r="H87" i="5"/>
  <c r="G87" i="5"/>
  <c r="R86" i="5"/>
  <c r="Q86" i="5"/>
  <c r="O86" i="5"/>
  <c r="H86" i="5"/>
  <c r="G86" i="5"/>
  <c r="R85" i="5"/>
  <c r="Q85" i="5"/>
  <c r="O85" i="5"/>
  <c r="H85" i="5"/>
  <c r="S85" i="5" s="1"/>
  <c r="G85" i="5"/>
  <c r="R84" i="5"/>
  <c r="Q84" i="5"/>
  <c r="O84" i="5"/>
  <c r="H84" i="5"/>
  <c r="G84" i="5"/>
  <c r="R83" i="5"/>
  <c r="Q83" i="5"/>
  <c r="O83" i="5"/>
  <c r="H83" i="5"/>
  <c r="G83" i="5"/>
  <c r="R82" i="5"/>
  <c r="Q82" i="5"/>
  <c r="O82" i="5"/>
  <c r="H82" i="5"/>
  <c r="G82" i="5"/>
  <c r="R81" i="5"/>
  <c r="Q81" i="5"/>
  <c r="O81" i="5"/>
  <c r="H81" i="5"/>
  <c r="G81" i="5"/>
  <c r="R80" i="5"/>
  <c r="Q80" i="5"/>
  <c r="O80" i="5"/>
  <c r="H80" i="5"/>
  <c r="R79" i="5"/>
  <c r="Q79" i="5"/>
  <c r="O79" i="5"/>
  <c r="H79" i="5"/>
  <c r="G79" i="5"/>
  <c r="N76" i="5"/>
  <c r="M76" i="5"/>
  <c r="L76" i="5"/>
  <c r="K76" i="5"/>
  <c r="J76" i="5"/>
  <c r="I76" i="5"/>
  <c r="F76" i="5"/>
  <c r="E76" i="5"/>
  <c r="D76" i="5"/>
  <c r="C76" i="5"/>
  <c r="B76" i="5"/>
  <c r="R75" i="5"/>
  <c r="Q75" i="5"/>
  <c r="O75" i="5"/>
  <c r="H75" i="5"/>
  <c r="S75" i="5" s="1"/>
  <c r="G75" i="5"/>
  <c r="R74" i="5"/>
  <c r="Q74" i="5"/>
  <c r="O74" i="5"/>
  <c r="H74" i="5"/>
  <c r="G74" i="5"/>
  <c r="R73" i="5"/>
  <c r="Q73" i="5"/>
  <c r="O73" i="5"/>
  <c r="H73" i="5"/>
  <c r="G73" i="5"/>
  <c r="R72" i="5"/>
  <c r="Q72" i="5"/>
  <c r="O72" i="5"/>
  <c r="H72" i="5"/>
  <c r="G72" i="5"/>
  <c r="R71" i="5"/>
  <c r="Q71" i="5"/>
  <c r="O71" i="5"/>
  <c r="H71" i="5"/>
  <c r="G71" i="5"/>
  <c r="R70" i="5"/>
  <c r="Q70" i="5"/>
  <c r="O70" i="5"/>
  <c r="H70" i="5"/>
  <c r="G70" i="5"/>
  <c r="N67" i="5"/>
  <c r="M67" i="5"/>
  <c r="L67" i="5"/>
  <c r="K67" i="5"/>
  <c r="J67" i="5"/>
  <c r="I67" i="5"/>
  <c r="F67" i="5"/>
  <c r="E67" i="5"/>
  <c r="D67" i="5"/>
  <c r="G67" i="5" s="1"/>
  <c r="C67" i="5"/>
  <c r="B67" i="5"/>
  <c r="R66" i="5"/>
  <c r="Q66" i="5"/>
  <c r="O66" i="5"/>
  <c r="H66" i="5"/>
  <c r="G66" i="5"/>
  <c r="R65" i="5"/>
  <c r="Q65" i="5"/>
  <c r="O65" i="5"/>
  <c r="H65" i="5"/>
  <c r="G65" i="5"/>
  <c r="R64" i="5"/>
  <c r="Q64" i="5"/>
  <c r="O64" i="5"/>
  <c r="H64" i="5"/>
  <c r="G64" i="5"/>
  <c r="R63" i="5"/>
  <c r="Q63" i="5"/>
  <c r="O63" i="5"/>
  <c r="H63" i="5"/>
  <c r="G63" i="5"/>
  <c r="R62" i="5"/>
  <c r="Q62" i="5"/>
  <c r="O62" i="5"/>
  <c r="H62" i="5"/>
  <c r="G62" i="5"/>
  <c r="R61" i="5"/>
  <c r="Q61" i="5"/>
  <c r="O61" i="5"/>
  <c r="H61" i="5"/>
  <c r="S61" i="5" s="1"/>
  <c r="T61" i="5" s="1"/>
  <c r="G61" i="5"/>
  <c r="R60" i="5"/>
  <c r="Q60" i="5"/>
  <c r="O60" i="5"/>
  <c r="H60" i="5"/>
  <c r="G60" i="5"/>
  <c r="N57" i="5"/>
  <c r="M57" i="5"/>
  <c r="L57" i="5"/>
  <c r="K57" i="5"/>
  <c r="J57" i="5"/>
  <c r="I57" i="5"/>
  <c r="F57" i="5"/>
  <c r="E57" i="5"/>
  <c r="D57" i="5"/>
  <c r="C57" i="5"/>
  <c r="B57" i="5"/>
  <c r="R56" i="5"/>
  <c r="Q56" i="5"/>
  <c r="O56" i="5"/>
  <c r="H56" i="5"/>
  <c r="S56" i="5" s="1"/>
  <c r="G56" i="5"/>
  <c r="R55" i="5"/>
  <c r="Q55" i="5"/>
  <c r="O55" i="5"/>
  <c r="H55" i="5"/>
  <c r="G55" i="5"/>
  <c r="R54" i="5"/>
  <c r="Q54" i="5"/>
  <c r="O54" i="5"/>
  <c r="H54" i="5"/>
  <c r="G54" i="5"/>
  <c r="R53" i="5"/>
  <c r="Q53" i="5"/>
  <c r="O53" i="5"/>
  <c r="H53" i="5"/>
  <c r="G53" i="5"/>
  <c r="R52" i="5"/>
  <c r="Q52" i="5"/>
  <c r="O52" i="5"/>
  <c r="H52" i="5"/>
  <c r="G52" i="5"/>
  <c r="R51" i="5"/>
  <c r="Q51" i="5"/>
  <c r="O51" i="5"/>
  <c r="H51" i="5"/>
  <c r="G51" i="5"/>
  <c r="R50" i="5"/>
  <c r="Q50" i="5"/>
  <c r="O50" i="5"/>
  <c r="H50" i="5"/>
  <c r="S50" i="5" s="1"/>
  <c r="G50" i="5"/>
  <c r="N47" i="5"/>
  <c r="M47" i="5"/>
  <c r="L47" i="5"/>
  <c r="K47" i="5"/>
  <c r="J47" i="5"/>
  <c r="I47" i="5"/>
  <c r="F47" i="5"/>
  <c r="E47" i="5"/>
  <c r="D47" i="5"/>
  <c r="C47" i="5"/>
  <c r="B47" i="5"/>
  <c r="R46" i="5"/>
  <c r="Q46" i="5"/>
  <c r="O46" i="5"/>
  <c r="H46" i="5"/>
  <c r="S46" i="5" s="1"/>
  <c r="G46" i="5"/>
  <c r="R45" i="5"/>
  <c r="Q45" i="5"/>
  <c r="O45" i="5"/>
  <c r="H45" i="5"/>
  <c r="S45" i="5" s="1"/>
  <c r="T45" i="5" s="1"/>
  <c r="G45" i="5"/>
  <c r="R44" i="5"/>
  <c r="Q44" i="5"/>
  <c r="O44" i="5"/>
  <c r="H44" i="5"/>
  <c r="S44" i="5" s="1"/>
  <c r="G44" i="5"/>
  <c r="R43" i="5"/>
  <c r="Q43" i="5"/>
  <c r="O43" i="5"/>
  <c r="H43" i="5"/>
  <c r="G43" i="5"/>
  <c r="R42" i="5"/>
  <c r="Q42" i="5"/>
  <c r="O42" i="5"/>
  <c r="H42" i="5"/>
  <c r="G42" i="5"/>
  <c r="R41" i="5"/>
  <c r="Q41" i="5"/>
  <c r="O41" i="5"/>
  <c r="H41" i="5"/>
  <c r="G41" i="5"/>
  <c r="R40" i="5"/>
  <c r="Q40" i="5"/>
  <c r="O40" i="5"/>
  <c r="H40" i="5"/>
  <c r="G40" i="5"/>
  <c r="R39" i="5"/>
  <c r="Q39" i="5"/>
  <c r="O39" i="5"/>
  <c r="H39" i="5"/>
  <c r="G39" i="5"/>
  <c r="R38" i="5"/>
  <c r="Q38" i="5"/>
  <c r="O38" i="5"/>
  <c r="H38" i="5"/>
  <c r="S38" i="5" s="1"/>
  <c r="G38" i="5"/>
  <c r="R37" i="5"/>
  <c r="Q37" i="5"/>
  <c r="O37" i="5"/>
  <c r="H37" i="5"/>
  <c r="S37" i="5" s="1"/>
  <c r="T37" i="5" s="1"/>
  <c r="G37" i="5"/>
  <c r="R36" i="5"/>
  <c r="Q36" i="5"/>
  <c r="O36" i="5"/>
  <c r="H36" i="5"/>
  <c r="S36" i="5" s="1"/>
  <c r="G36" i="5"/>
  <c r="R35" i="5"/>
  <c r="Q35" i="5"/>
  <c r="O35" i="5"/>
  <c r="H35" i="5"/>
  <c r="G35" i="5"/>
  <c r="N32" i="5"/>
  <c r="M32" i="5"/>
  <c r="L32" i="5"/>
  <c r="K32" i="5"/>
  <c r="J32" i="5"/>
  <c r="I32" i="5"/>
  <c r="F32" i="5"/>
  <c r="E32" i="5"/>
  <c r="D32" i="5"/>
  <c r="C32" i="5"/>
  <c r="B32" i="5"/>
  <c r="G32" i="5" s="1"/>
  <c r="R31" i="5"/>
  <c r="Q31" i="5"/>
  <c r="O31" i="5"/>
  <c r="H31" i="5"/>
  <c r="G31" i="5"/>
  <c r="R30" i="5"/>
  <c r="Q30" i="5"/>
  <c r="O30" i="5"/>
  <c r="H30" i="5"/>
  <c r="G30" i="5"/>
  <c r="R29" i="5"/>
  <c r="Q29" i="5"/>
  <c r="O29" i="5"/>
  <c r="H29" i="5"/>
  <c r="G29" i="5"/>
  <c r="R28" i="5"/>
  <c r="Q28" i="5"/>
  <c r="O28" i="5"/>
  <c r="H28" i="5"/>
  <c r="G28" i="5"/>
  <c r="R27" i="5"/>
  <c r="Q27" i="5"/>
  <c r="O27" i="5"/>
  <c r="H27" i="5"/>
  <c r="G27" i="5"/>
  <c r="R26" i="5"/>
  <c r="Q26" i="5"/>
  <c r="O26" i="5"/>
  <c r="H26" i="5"/>
  <c r="S26" i="5" s="1"/>
  <c r="G26" i="5"/>
  <c r="R25" i="5"/>
  <c r="Q25" i="5"/>
  <c r="O25" i="5"/>
  <c r="H25" i="5"/>
  <c r="G25" i="5"/>
  <c r="R24" i="5"/>
  <c r="Q24" i="5"/>
  <c r="O24" i="5"/>
  <c r="H24" i="5"/>
  <c r="S24" i="5" s="1"/>
  <c r="G24" i="5"/>
  <c r="R23" i="5"/>
  <c r="Q23" i="5"/>
  <c r="O23" i="5"/>
  <c r="H23" i="5"/>
  <c r="G23" i="5"/>
  <c r="R22" i="5"/>
  <c r="Q22" i="5"/>
  <c r="O22" i="5"/>
  <c r="H22" i="5"/>
  <c r="G22" i="5"/>
  <c r="R21" i="5"/>
  <c r="Q21" i="5"/>
  <c r="O21" i="5"/>
  <c r="H21" i="5"/>
  <c r="G21" i="5"/>
  <c r="R20" i="5"/>
  <c r="Q20" i="5"/>
  <c r="O20" i="5"/>
  <c r="H20" i="5"/>
  <c r="G20" i="5"/>
  <c r="R19" i="5"/>
  <c r="Q19" i="5"/>
  <c r="O19" i="5"/>
  <c r="H19" i="5"/>
  <c r="G19" i="5"/>
  <c r="N16" i="5"/>
  <c r="M16" i="5"/>
  <c r="L16" i="5"/>
  <c r="K16" i="5"/>
  <c r="J16" i="5"/>
  <c r="I16" i="5"/>
  <c r="F16" i="5"/>
  <c r="E16" i="5"/>
  <c r="D16" i="5"/>
  <c r="C16" i="5"/>
  <c r="B16" i="5"/>
  <c r="R15" i="5"/>
  <c r="Q15" i="5"/>
  <c r="O15" i="5"/>
  <c r="H15" i="5"/>
  <c r="G15" i="5"/>
  <c r="R14" i="5"/>
  <c r="Q14" i="5"/>
  <c r="O14" i="5"/>
  <c r="H14" i="5"/>
  <c r="G14" i="5"/>
  <c r="R13" i="5"/>
  <c r="Q13" i="5"/>
  <c r="O13" i="5"/>
  <c r="H13" i="5"/>
  <c r="S13" i="5" s="1"/>
  <c r="G13" i="5"/>
  <c r="R12" i="5"/>
  <c r="Q12" i="5"/>
  <c r="O12" i="5"/>
  <c r="H12" i="5"/>
  <c r="G12" i="5"/>
  <c r="R11" i="5"/>
  <c r="Q11" i="5"/>
  <c r="O11" i="5"/>
  <c r="H11" i="5"/>
  <c r="G11" i="5"/>
  <c r="R10" i="5"/>
  <c r="Q10" i="5"/>
  <c r="O10" i="5"/>
  <c r="H10" i="5"/>
  <c r="R9" i="5"/>
  <c r="Q9" i="5"/>
  <c r="O9" i="5"/>
  <c r="H9" i="5"/>
  <c r="G9" i="5"/>
  <c r="R8" i="5"/>
  <c r="Q8" i="5"/>
  <c r="O8" i="5"/>
  <c r="H8" i="5"/>
  <c r="G8" i="5"/>
  <c r="F130" i="4"/>
  <c r="E130" i="4"/>
  <c r="D130" i="4"/>
  <c r="C130" i="4"/>
  <c r="B130" i="4"/>
  <c r="G129" i="4"/>
  <c r="G128" i="4"/>
  <c r="G127" i="4"/>
  <c r="G126" i="4"/>
  <c r="G125" i="4"/>
  <c r="G124" i="4"/>
  <c r="G123" i="4"/>
  <c r="G122" i="4"/>
  <c r="G121" i="4"/>
  <c r="F118" i="4"/>
  <c r="E118" i="4"/>
  <c r="D118" i="4"/>
  <c r="C118" i="4"/>
  <c r="B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F101" i="4"/>
  <c r="E101" i="4"/>
  <c r="D101" i="4"/>
  <c r="C101" i="4"/>
  <c r="B101" i="4"/>
  <c r="G100" i="4"/>
  <c r="G99" i="4"/>
  <c r="G98" i="4"/>
  <c r="G97" i="4"/>
  <c r="G96" i="4"/>
  <c r="G95" i="4"/>
  <c r="G94" i="4"/>
  <c r="G93" i="4"/>
  <c r="G92" i="4"/>
  <c r="F89" i="4"/>
  <c r="E89" i="4"/>
  <c r="D89" i="4"/>
  <c r="C89" i="4"/>
  <c r="B89" i="4"/>
  <c r="G88" i="4"/>
  <c r="G87" i="4"/>
  <c r="G86" i="4"/>
  <c r="G85" i="4"/>
  <c r="G84" i="4"/>
  <c r="G83" i="4"/>
  <c r="G82" i="4"/>
  <c r="G81" i="4"/>
  <c r="G80" i="4"/>
  <c r="G79" i="4"/>
  <c r="F76" i="4"/>
  <c r="E76" i="4"/>
  <c r="D76" i="4"/>
  <c r="C76" i="4"/>
  <c r="B76" i="4"/>
  <c r="G75" i="4"/>
  <c r="G74" i="4"/>
  <c r="G73" i="4"/>
  <c r="G72" i="4"/>
  <c r="G71" i="4"/>
  <c r="G70" i="4"/>
  <c r="F67" i="4"/>
  <c r="E67" i="4"/>
  <c r="D67" i="4"/>
  <c r="C67" i="4"/>
  <c r="B67" i="4"/>
  <c r="G66" i="4"/>
  <c r="G65" i="4"/>
  <c r="G64" i="4"/>
  <c r="G63" i="4"/>
  <c r="G62" i="4"/>
  <c r="G61" i="4"/>
  <c r="G60" i="4"/>
  <c r="F57" i="4"/>
  <c r="E57" i="4"/>
  <c r="D57" i="4"/>
  <c r="C57" i="4"/>
  <c r="B57" i="4"/>
  <c r="G56" i="4"/>
  <c r="G55" i="4"/>
  <c r="G54" i="4"/>
  <c r="G53" i="4"/>
  <c r="G52" i="4"/>
  <c r="G51" i="4"/>
  <c r="F47" i="4"/>
  <c r="E47" i="4"/>
  <c r="D47" i="4"/>
  <c r="C47" i="4"/>
  <c r="B47" i="4"/>
  <c r="G46" i="4"/>
  <c r="G45" i="4"/>
  <c r="G44" i="4"/>
  <c r="G43" i="4"/>
  <c r="G42" i="4"/>
  <c r="G41" i="4"/>
  <c r="G40" i="4"/>
  <c r="G39" i="4"/>
  <c r="G38" i="4"/>
  <c r="G37" i="4"/>
  <c r="G36" i="4"/>
  <c r="G35" i="4"/>
  <c r="F32" i="4"/>
  <c r="E32" i="4"/>
  <c r="D32" i="4"/>
  <c r="C32" i="4"/>
  <c r="B32" i="4"/>
  <c r="G31" i="4"/>
  <c r="G30" i="4"/>
  <c r="G29" i="4"/>
  <c r="G28" i="4"/>
  <c r="G27" i="4"/>
  <c r="G26" i="4"/>
  <c r="G25" i="4"/>
  <c r="G24" i="4"/>
  <c r="G23" i="4"/>
  <c r="G22" i="4"/>
  <c r="G20" i="4"/>
  <c r="G19" i="4"/>
  <c r="F16" i="4"/>
  <c r="E16" i="4"/>
  <c r="D16" i="4"/>
  <c r="C16" i="4"/>
  <c r="B16" i="4"/>
  <c r="G15" i="4"/>
  <c r="G14" i="4"/>
  <c r="G12" i="4"/>
  <c r="G11" i="4"/>
  <c r="G10" i="4"/>
  <c r="G9" i="4"/>
  <c r="G8" i="4"/>
  <c r="N130" i="3"/>
  <c r="L130" i="3"/>
  <c r="J130" i="3"/>
  <c r="I130" i="3"/>
  <c r="F130" i="3"/>
  <c r="E130" i="3"/>
  <c r="D130" i="3"/>
  <c r="C130" i="3"/>
  <c r="B130" i="3"/>
  <c r="S129" i="3"/>
  <c r="R129" i="3"/>
  <c r="P129" i="3"/>
  <c r="H129" i="3"/>
  <c r="G129" i="3"/>
  <c r="S128" i="3"/>
  <c r="R128" i="3"/>
  <c r="P128" i="3"/>
  <c r="H128" i="3"/>
  <c r="G128" i="3"/>
  <c r="S127" i="3"/>
  <c r="R127" i="3"/>
  <c r="P127" i="3"/>
  <c r="H127" i="3"/>
  <c r="G127" i="3"/>
  <c r="S126" i="3"/>
  <c r="R126" i="3"/>
  <c r="P126" i="3"/>
  <c r="H126" i="3"/>
  <c r="G126" i="3"/>
  <c r="S125" i="3"/>
  <c r="R125" i="3"/>
  <c r="P125" i="3"/>
  <c r="H125" i="3"/>
  <c r="G125" i="3"/>
  <c r="S124" i="3"/>
  <c r="R124" i="3"/>
  <c r="P124" i="3"/>
  <c r="H124" i="3"/>
  <c r="G124" i="3"/>
  <c r="S123" i="3"/>
  <c r="R123" i="3"/>
  <c r="P123" i="3"/>
  <c r="H123" i="3"/>
  <c r="G123" i="3"/>
  <c r="S122" i="3"/>
  <c r="R122" i="3"/>
  <c r="P122" i="3"/>
  <c r="H122" i="3"/>
  <c r="G122" i="3"/>
  <c r="S121" i="3"/>
  <c r="R121" i="3"/>
  <c r="P121" i="3"/>
  <c r="H121" i="3"/>
  <c r="G121" i="3"/>
  <c r="N118" i="3"/>
  <c r="M118" i="3"/>
  <c r="L118" i="3"/>
  <c r="K118" i="3"/>
  <c r="J118" i="3"/>
  <c r="I118" i="3"/>
  <c r="F118" i="3"/>
  <c r="E118" i="3"/>
  <c r="D118" i="3"/>
  <c r="C118" i="3"/>
  <c r="B118" i="3"/>
  <c r="S117" i="3"/>
  <c r="R117" i="3"/>
  <c r="P117" i="3"/>
  <c r="H117" i="3"/>
  <c r="G117" i="3"/>
  <c r="S116" i="3"/>
  <c r="R116" i="3"/>
  <c r="P116" i="3"/>
  <c r="H116" i="3"/>
  <c r="G116" i="3"/>
  <c r="S115" i="3"/>
  <c r="R115" i="3"/>
  <c r="P115" i="3"/>
  <c r="H115" i="3"/>
  <c r="G115" i="3"/>
  <c r="S114" i="3"/>
  <c r="R114" i="3"/>
  <c r="P114" i="3"/>
  <c r="H114" i="3"/>
  <c r="G114" i="3"/>
  <c r="S113" i="3"/>
  <c r="R113" i="3"/>
  <c r="P113" i="3"/>
  <c r="H113" i="3"/>
  <c r="G113" i="3"/>
  <c r="S112" i="3"/>
  <c r="R112" i="3"/>
  <c r="P112" i="3"/>
  <c r="H112" i="3"/>
  <c r="T112" i="3" s="1"/>
  <c r="G112" i="3"/>
  <c r="S111" i="3"/>
  <c r="R111" i="3"/>
  <c r="P111" i="3"/>
  <c r="H111" i="3"/>
  <c r="T111" i="3" s="1"/>
  <c r="G111" i="3"/>
  <c r="S110" i="3"/>
  <c r="R110" i="3"/>
  <c r="P110" i="3"/>
  <c r="H110" i="3"/>
  <c r="G110" i="3"/>
  <c r="S109" i="3"/>
  <c r="R109" i="3"/>
  <c r="P109" i="3"/>
  <c r="H109" i="3"/>
  <c r="G109" i="3"/>
  <c r="S108" i="3"/>
  <c r="R108" i="3"/>
  <c r="P108" i="3"/>
  <c r="H108" i="3"/>
  <c r="G108" i="3"/>
  <c r="S107" i="3"/>
  <c r="R107" i="3"/>
  <c r="P107" i="3"/>
  <c r="H107" i="3"/>
  <c r="G107" i="3"/>
  <c r="S106" i="3"/>
  <c r="R106" i="3"/>
  <c r="P106" i="3"/>
  <c r="H106" i="3"/>
  <c r="G106" i="3"/>
  <c r="S105" i="3"/>
  <c r="R105" i="3"/>
  <c r="P105" i="3"/>
  <c r="H105" i="3"/>
  <c r="G105" i="3"/>
  <c r="S104" i="3"/>
  <c r="R104" i="3"/>
  <c r="P104" i="3"/>
  <c r="H104" i="3"/>
  <c r="G104" i="3"/>
  <c r="N101" i="3"/>
  <c r="M101" i="3"/>
  <c r="L101" i="3"/>
  <c r="K101" i="3"/>
  <c r="J101" i="3"/>
  <c r="I101" i="3"/>
  <c r="F101" i="3"/>
  <c r="E101" i="3"/>
  <c r="D101" i="3"/>
  <c r="G101" i="3" s="1"/>
  <c r="C101" i="3"/>
  <c r="B101" i="3"/>
  <c r="S100" i="3"/>
  <c r="R100" i="3"/>
  <c r="P100" i="3"/>
  <c r="H100" i="3"/>
  <c r="T100" i="3" s="1"/>
  <c r="U100" i="3" s="1"/>
  <c r="G100" i="3"/>
  <c r="S99" i="3"/>
  <c r="R99" i="3"/>
  <c r="P99" i="3"/>
  <c r="H99" i="3"/>
  <c r="T99" i="3" s="1"/>
  <c r="G99" i="3"/>
  <c r="S98" i="3"/>
  <c r="R98" i="3"/>
  <c r="P98" i="3"/>
  <c r="H98" i="3"/>
  <c r="G98" i="3"/>
  <c r="S97" i="3"/>
  <c r="R97" i="3"/>
  <c r="P97" i="3"/>
  <c r="H97" i="3"/>
  <c r="G97" i="3"/>
  <c r="S96" i="3"/>
  <c r="R96" i="3"/>
  <c r="P96" i="3"/>
  <c r="H96" i="3"/>
  <c r="G96" i="3"/>
  <c r="S95" i="3"/>
  <c r="R95" i="3"/>
  <c r="P95" i="3"/>
  <c r="H95" i="3"/>
  <c r="G95" i="3"/>
  <c r="S94" i="3"/>
  <c r="R94" i="3"/>
  <c r="P94" i="3"/>
  <c r="H94" i="3"/>
  <c r="G94" i="3"/>
  <c r="S93" i="3"/>
  <c r="R93" i="3"/>
  <c r="P93" i="3"/>
  <c r="H93" i="3"/>
  <c r="G93" i="3"/>
  <c r="S92" i="3"/>
  <c r="R92" i="3"/>
  <c r="P92" i="3"/>
  <c r="H92" i="3"/>
  <c r="G92" i="3"/>
  <c r="N89" i="3"/>
  <c r="M89" i="3"/>
  <c r="L89" i="3"/>
  <c r="K89" i="3"/>
  <c r="J89" i="3"/>
  <c r="I89" i="3"/>
  <c r="F89" i="3"/>
  <c r="E89" i="3"/>
  <c r="D89" i="3"/>
  <c r="B89" i="3"/>
  <c r="S88" i="3"/>
  <c r="R88" i="3"/>
  <c r="P88" i="3"/>
  <c r="H88" i="3"/>
  <c r="G88" i="3"/>
  <c r="S87" i="3"/>
  <c r="R87" i="3"/>
  <c r="P87" i="3"/>
  <c r="H87" i="3"/>
  <c r="G87" i="3"/>
  <c r="S86" i="3"/>
  <c r="R86" i="3"/>
  <c r="P86" i="3"/>
  <c r="H86" i="3"/>
  <c r="G86" i="3"/>
  <c r="S85" i="3"/>
  <c r="R85" i="3"/>
  <c r="P85" i="3"/>
  <c r="H85" i="3"/>
  <c r="T85" i="3" s="1"/>
  <c r="U85" i="3" s="1"/>
  <c r="G85" i="3"/>
  <c r="S84" i="3"/>
  <c r="R84" i="3"/>
  <c r="P84" i="3"/>
  <c r="H84" i="3"/>
  <c r="T84" i="3" s="1"/>
  <c r="G84" i="3"/>
  <c r="S83" i="3"/>
  <c r="R83" i="3"/>
  <c r="P83" i="3"/>
  <c r="H83" i="3"/>
  <c r="G83" i="3"/>
  <c r="S82" i="3"/>
  <c r="R82" i="3"/>
  <c r="P82" i="3"/>
  <c r="H82" i="3"/>
  <c r="G82" i="3"/>
  <c r="S81" i="3"/>
  <c r="R81" i="3"/>
  <c r="P81" i="3"/>
  <c r="H81" i="3"/>
  <c r="G81" i="3"/>
  <c r="S80" i="3"/>
  <c r="R80" i="3"/>
  <c r="P80" i="3"/>
  <c r="H80" i="3"/>
  <c r="G80" i="3"/>
  <c r="S79" i="3"/>
  <c r="R79" i="3"/>
  <c r="P79" i="3"/>
  <c r="H79" i="3"/>
  <c r="G79" i="3"/>
  <c r="N76" i="3"/>
  <c r="M76" i="3"/>
  <c r="L76" i="3"/>
  <c r="K76" i="3"/>
  <c r="J76" i="3"/>
  <c r="I76" i="3"/>
  <c r="F76" i="3"/>
  <c r="E76" i="3"/>
  <c r="D76" i="3"/>
  <c r="C76" i="3"/>
  <c r="B76" i="3"/>
  <c r="S75" i="3"/>
  <c r="R75" i="3"/>
  <c r="P75" i="3"/>
  <c r="H75" i="3"/>
  <c r="G75" i="3"/>
  <c r="S74" i="3"/>
  <c r="R74" i="3"/>
  <c r="P74" i="3"/>
  <c r="H74" i="3"/>
  <c r="G74" i="3"/>
  <c r="S73" i="3"/>
  <c r="R73" i="3"/>
  <c r="P73" i="3"/>
  <c r="H73" i="3"/>
  <c r="T73" i="3" s="1"/>
  <c r="G73" i="3"/>
  <c r="S72" i="3"/>
  <c r="R72" i="3"/>
  <c r="P72" i="3"/>
  <c r="H72" i="3"/>
  <c r="G72" i="3"/>
  <c r="S71" i="3"/>
  <c r="R71" i="3"/>
  <c r="P71" i="3"/>
  <c r="H71" i="3"/>
  <c r="G71" i="3"/>
  <c r="S70" i="3"/>
  <c r="R70" i="3"/>
  <c r="P70" i="3"/>
  <c r="H70" i="3"/>
  <c r="G70" i="3"/>
  <c r="N67" i="3"/>
  <c r="M67" i="3"/>
  <c r="L67" i="3"/>
  <c r="K67" i="3"/>
  <c r="J67" i="3"/>
  <c r="I67" i="3"/>
  <c r="F67" i="3"/>
  <c r="E67" i="3"/>
  <c r="D67" i="3"/>
  <c r="C67" i="3"/>
  <c r="B67" i="3"/>
  <c r="S66" i="3"/>
  <c r="R66" i="3"/>
  <c r="P66" i="3"/>
  <c r="H66" i="3"/>
  <c r="G66" i="3"/>
  <c r="S65" i="3"/>
  <c r="R65" i="3"/>
  <c r="P65" i="3"/>
  <c r="H65" i="3"/>
  <c r="G65" i="3"/>
  <c r="S64" i="3"/>
  <c r="R64" i="3"/>
  <c r="P64" i="3"/>
  <c r="H64" i="3"/>
  <c r="G64" i="3"/>
  <c r="S63" i="3"/>
  <c r="R63" i="3"/>
  <c r="P63" i="3"/>
  <c r="H63" i="3"/>
  <c r="G63" i="3"/>
  <c r="S62" i="3"/>
  <c r="R62" i="3"/>
  <c r="P62" i="3"/>
  <c r="H62" i="3"/>
  <c r="G62" i="3"/>
  <c r="S61" i="3"/>
  <c r="R61" i="3"/>
  <c r="P61" i="3"/>
  <c r="H61" i="3"/>
  <c r="G61" i="3"/>
  <c r="S60" i="3"/>
  <c r="R60" i="3"/>
  <c r="P60" i="3"/>
  <c r="H60" i="3"/>
  <c r="N57" i="3"/>
  <c r="M57" i="3"/>
  <c r="L57" i="3"/>
  <c r="K57" i="3"/>
  <c r="J57" i="3"/>
  <c r="I57" i="3"/>
  <c r="F57" i="3"/>
  <c r="E57" i="3"/>
  <c r="D57" i="3"/>
  <c r="C57" i="3"/>
  <c r="B57" i="3"/>
  <c r="S56" i="3"/>
  <c r="R56" i="3"/>
  <c r="P56" i="3"/>
  <c r="H56" i="3"/>
  <c r="G56" i="3"/>
  <c r="S55" i="3"/>
  <c r="R55" i="3"/>
  <c r="P55" i="3"/>
  <c r="H55" i="3"/>
  <c r="G55" i="3"/>
  <c r="S54" i="3"/>
  <c r="R54" i="3"/>
  <c r="P54" i="3"/>
  <c r="H54" i="3"/>
  <c r="G54" i="3"/>
  <c r="S53" i="3"/>
  <c r="R53" i="3"/>
  <c r="P53" i="3"/>
  <c r="H53" i="3"/>
  <c r="G53" i="3"/>
  <c r="S52" i="3"/>
  <c r="R52" i="3"/>
  <c r="P52" i="3"/>
  <c r="H52" i="3"/>
  <c r="G52" i="3"/>
  <c r="S51" i="3"/>
  <c r="R51" i="3"/>
  <c r="P51" i="3"/>
  <c r="H51" i="3"/>
  <c r="G51" i="3"/>
  <c r="S50" i="3"/>
  <c r="R50" i="3"/>
  <c r="P50" i="3"/>
  <c r="H50" i="3"/>
  <c r="G50" i="3"/>
  <c r="N47" i="3"/>
  <c r="M47" i="3"/>
  <c r="L47" i="3"/>
  <c r="K47" i="3"/>
  <c r="J47" i="3"/>
  <c r="I47" i="3"/>
  <c r="F47" i="3"/>
  <c r="E47" i="3"/>
  <c r="D47" i="3"/>
  <c r="C47" i="3"/>
  <c r="B47" i="3"/>
  <c r="S46" i="3"/>
  <c r="R46" i="3"/>
  <c r="P46" i="3"/>
  <c r="H46" i="3"/>
  <c r="G46" i="3"/>
  <c r="S45" i="3"/>
  <c r="R45" i="3"/>
  <c r="P45" i="3"/>
  <c r="H45" i="3"/>
  <c r="G45" i="3"/>
  <c r="S44" i="3"/>
  <c r="R44" i="3"/>
  <c r="P44" i="3"/>
  <c r="H44" i="3"/>
  <c r="G44" i="3"/>
  <c r="S43" i="3"/>
  <c r="R43" i="3"/>
  <c r="P43" i="3"/>
  <c r="H43" i="3"/>
  <c r="G43" i="3"/>
  <c r="S42" i="3"/>
  <c r="R42" i="3"/>
  <c r="P42" i="3"/>
  <c r="H42" i="3"/>
  <c r="G42" i="3"/>
  <c r="S41" i="3"/>
  <c r="R41" i="3"/>
  <c r="P41" i="3"/>
  <c r="H41" i="3"/>
  <c r="T41" i="3" s="1"/>
  <c r="G41" i="3"/>
  <c r="S40" i="3"/>
  <c r="R40" i="3"/>
  <c r="P40" i="3"/>
  <c r="H40" i="3"/>
  <c r="G40" i="3"/>
  <c r="S39" i="3"/>
  <c r="R39" i="3"/>
  <c r="P39" i="3"/>
  <c r="H39" i="3"/>
  <c r="G39" i="3"/>
  <c r="S38" i="3"/>
  <c r="R38" i="3"/>
  <c r="P38" i="3"/>
  <c r="H38" i="3"/>
  <c r="G38" i="3"/>
  <c r="S37" i="3"/>
  <c r="R37" i="3"/>
  <c r="P37" i="3"/>
  <c r="H37" i="3"/>
  <c r="G37" i="3"/>
  <c r="S36" i="3"/>
  <c r="R36" i="3"/>
  <c r="P36" i="3"/>
  <c r="H36" i="3"/>
  <c r="G36" i="3"/>
  <c r="S35" i="3"/>
  <c r="R35" i="3"/>
  <c r="P35" i="3"/>
  <c r="H35" i="3"/>
  <c r="G35" i="3"/>
  <c r="N32" i="3"/>
  <c r="M32" i="3"/>
  <c r="L32" i="3"/>
  <c r="K32" i="3"/>
  <c r="J32" i="3"/>
  <c r="I32" i="3"/>
  <c r="F32" i="3"/>
  <c r="E32" i="3"/>
  <c r="D32" i="3"/>
  <c r="C32" i="3"/>
  <c r="B32" i="3"/>
  <c r="S31" i="3"/>
  <c r="R31" i="3"/>
  <c r="P31" i="3"/>
  <c r="H31" i="3"/>
  <c r="G31" i="3"/>
  <c r="S30" i="3"/>
  <c r="R30" i="3"/>
  <c r="P30" i="3"/>
  <c r="H30" i="3"/>
  <c r="G30" i="3"/>
  <c r="S29" i="3"/>
  <c r="R29" i="3"/>
  <c r="P29" i="3"/>
  <c r="H29" i="3"/>
  <c r="G29" i="3"/>
  <c r="S28" i="3"/>
  <c r="R28" i="3"/>
  <c r="P28" i="3"/>
  <c r="H28" i="3"/>
  <c r="G28" i="3"/>
  <c r="S27" i="3"/>
  <c r="R27" i="3"/>
  <c r="P27" i="3"/>
  <c r="H27" i="3"/>
  <c r="G27" i="3"/>
  <c r="S26" i="3"/>
  <c r="R26" i="3"/>
  <c r="P26" i="3"/>
  <c r="H26" i="3"/>
  <c r="T26" i="3" s="1"/>
  <c r="G26" i="3"/>
  <c r="S25" i="3"/>
  <c r="R25" i="3"/>
  <c r="P25" i="3"/>
  <c r="H25" i="3"/>
  <c r="G25" i="3"/>
  <c r="S24" i="3"/>
  <c r="R24" i="3"/>
  <c r="P24" i="3"/>
  <c r="H24" i="3"/>
  <c r="G24" i="3"/>
  <c r="S23" i="3"/>
  <c r="R23" i="3"/>
  <c r="P23" i="3"/>
  <c r="H23" i="3"/>
  <c r="G23" i="3"/>
  <c r="S22" i="3"/>
  <c r="R22" i="3"/>
  <c r="P22" i="3"/>
  <c r="H22" i="3"/>
  <c r="G22" i="3"/>
  <c r="S21" i="3"/>
  <c r="R21" i="3"/>
  <c r="P21" i="3"/>
  <c r="H21" i="3"/>
  <c r="G21" i="3"/>
  <c r="S20" i="3"/>
  <c r="R20" i="3"/>
  <c r="P20" i="3"/>
  <c r="H20" i="3"/>
  <c r="G20" i="3"/>
  <c r="S19" i="3"/>
  <c r="R19" i="3"/>
  <c r="P19" i="3"/>
  <c r="H19" i="3"/>
  <c r="G19" i="3"/>
  <c r="N16" i="3"/>
  <c r="M16" i="3"/>
  <c r="L16" i="3"/>
  <c r="K16" i="3"/>
  <c r="J16" i="3"/>
  <c r="I16" i="3"/>
  <c r="F16" i="3"/>
  <c r="E16" i="3"/>
  <c r="D16" i="3"/>
  <c r="C16" i="3"/>
  <c r="B16" i="3"/>
  <c r="S15" i="3"/>
  <c r="R15" i="3"/>
  <c r="P15" i="3"/>
  <c r="H15" i="3"/>
  <c r="G15" i="3"/>
  <c r="S14" i="3"/>
  <c r="R14" i="3"/>
  <c r="P14" i="3"/>
  <c r="H14" i="3"/>
  <c r="T14" i="3" s="1"/>
  <c r="G14" i="3"/>
  <c r="S13" i="3"/>
  <c r="R13" i="3"/>
  <c r="P13" i="3"/>
  <c r="H13" i="3"/>
  <c r="G13" i="3"/>
  <c r="S12" i="3"/>
  <c r="R12" i="3"/>
  <c r="P12" i="3"/>
  <c r="H12" i="3"/>
  <c r="G12" i="3"/>
  <c r="S11" i="3"/>
  <c r="R11" i="3"/>
  <c r="P11" i="3"/>
  <c r="H11" i="3"/>
  <c r="G11" i="3"/>
  <c r="S10" i="3"/>
  <c r="R10" i="3"/>
  <c r="P10" i="3"/>
  <c r="H10" i="3"/>
  <c r="G10" i="3"/>
  <c r="S9" i="3"/>
  <c r="R9" i="3"/>
  <c r="P9" i="3"/>
  <c r="H9" i="3"/>
  <c r="G9" i="3"/>
  <c r="S8" i="3"/>
  <c r="R8" i="3"/>
  <c r="P8" i="3"/>
  <c r="H8" i="3"/>
  <c r="G8" i="3"/>
  <c r="N130" i="2"/>
  <c r="M130" i="2"/>
  <c r="L130" i="2"/>
  <c r="K130" i="2"/>
  <c r="J130" i="2"/>
  <c r="I130" i="2"/>
  <c r="D130" i="2"/>
  <c r="C130" i="2"/>
  <c r="B130" i="2"/>
  <c r="S129" i="2"/>
  <c r="R129" i="2"/>
  <c r="P129" i="2"/>
  <c r="G129" i="2"/>
  <c r="H129" i="2"/>
  <c r="S128" i="2"/>
  <c r="R128" i="2"/>
  <c r="P128" i="2"/>
  <c r="H128" i="2"/>
  <c r="T128" i="2" s="1"/>
  <c r="G128" i="2"/>
  <c r="S127" i="2"/>
  <c r="R127" i="2"/>
  <c r="P127" i="2"/>
  <c r="G127" i="2"/>
  <c r="H127" i="2"/>
  <c r="S126" i="2"/>
  <c r="R126" i="2"/>
  <c r="P126" i="2"/>
  <c r="G126" i="2"/>
  <c r="H126" i="2"/>
  <c r="S125" i="2"/>
  <c r="R125" i="2"/>
  <c r="P125" i="2"/>
  <c r="G125" i="2"/>
  <c r="H125" i="2"/>
  <c r="S124" i="2"/>
  <c r="R124" i="2"/>
  <c r="P124" i="2"/>
  <c r="H124" i="2"/>
  <c r="G124" i="2"/>
  <c r="S123" i="2"/>
  <c r="R123" i="2"/>
  <c r="P123" i="2"/>
  <c r="G123" i="2"/>
  <c r="H123" i="2"/>
  <c r="S122" i="2"/>
  <c r="R122" i="2"/>
  <c r="P122" i="2"/>
  <c r="H122" i="2"/>
  <c r="G122" i="2"/>
  <c r="S121" i="2"/>
  <c r="R121" i="2"/>
  <c r="P121" i="2"/>
  <c r="G121" i="2"/>
  <c r="H121" i="2"/>
  <c r="N118" i="2"/>
  <c r="M118" i="2"/>
  <c r="L118" i="2"/>
  <c r="K118" i="2"/>
  <c r="J118" i="2"/>
  <c r="I118" i="2"/>
  <c r="E118" i="2"/>
  <c r="D118" i="2"/>
  <c r="C118" i="2"/>
  <c r="B118" i="2"/>
  <c r="S117" i="2"/>
  <c r="R117" i="2"/>
  <c r="P117" i="2"/>
  <c r="G117" i="2"/>
  <c r="H117" i="2"/>
  <c r="S116" i="2"/>
  <c r="R116" i="2"/>
  <c r="P116" i="2"/>
  <c r="G116" i="2"/>
  <c r="H116" i="2"/>
  <c r="S115" i="2"/>
  <c r="R115" i="2"/>
  <c r="P115" i="2"/>
  <c r="H115" i="2"/>
  <c r="G115" i="2"/>
  <c r="S114" i="2"/>
  <c r="R114" i="2"/>
  <c r="P114" i="2"/>
  <c r="G114" i="2"/>
  <c r="H114" i="2"/>
  <c r="S113" i="2"/>
  <c r="R113" i="2"/>
  <c r="P113" i="2"/>
  <c r="G113" i="2"/>
  <c r="H113" i="2"/>
  <c r="S112" i="2"/>
  <c r="R112" i="2"/>
  <c r="P112" i="2"/>
  <c r="G112" i="2"/>
  <c r="H112" i="2"/>
  <c r="S111" i="2"/>
  <c r="R111" i="2"/>
  <c r="P111" i="2"/>
  <c r="G111" i="2"/>
  <c r="H111" i="2"/>
  <c r="S110" i="2"/>
  <c r="R110" i="2"/>
  <c r="P110" i="2"/>
  <c r="G110" i="2"/>
  <c r="H110" i="2"/>
  <c r="S109" i="2"/>
  <c r="R109" i="2"/>
  <c r="P109" i="2"/>
  <c r="G109" i="2"/>
  <c r="H109" i="2"/>
  <c r="T109" i="2" s="1"/>
  <c r="S108" i="2"/>
  <c r="R108" i="2"/>
  <c r="P108" i="2"/>
  <c r="H108" i="2"/>
  <c r="G108" i="2"/>
  <c r="S107" i="2"/>
  <c r="R107" i="2"/>
  <c r="P107" i="2"/>
  <c r="H107" i="2"/>
  <c r="G107" i="2"/>
  <c r="S106" i="2"/>
  <c r="R106" i="2"/>
  <c r="P106" i="2"/>
  <c r="H106" i="2"/>
  <c r="G106" i="2"/>
  <c r="S105" i="2"/>
  <c r="R105" i="2"/>
  <c r="P105" i="2"/>
  <c r="G105" i="2"/>
  <c r="F118" i="2"/>
  <c r="S104" i="2"/>
  <c r="R104" i="2"/>
  <c r="P104" i="2"/>
  <c r="H104" i="2"/>
  <c r="G104" i="2"/>
  <c r="N101" i="2"/>
  <c r="M101" i="2"/>
  <c r="L101" i="2"/>
  <c r="K101" i="2"/>
  <c r="J101" i="2"/>
  <c r="I101" i="2"/>
  <c r="E101" i="2"/>
  <c r="D101" i="2"/>
  <c r="C101" i="2"/>
  <c r="B101" i="2"/>
  <c r="S100" i="2"/>
  <c r="R100" i="2"/>
  <c r="P100" i="2"/>
  <c r="G100" i="2"/>
  <c r="H100" i="2"/>
  <c r="T100" i="2" s="1"/>
  <c r="S99" i="2"/>
  <c r="R99" i="2"/>
  <c r="P99" i="2"/>
  <c r="G99" i="2"/>
  <c r="H99" i="2"/>
  <c r="S98" i="2"/>
  <c r="R98" i="2"/>
  <c r="P98" i="2"/>
  <c r="G98" i="2"/>
  <c r="H98" i="2"/>
  <c r="S97" i="2"/>
  <c r="R97" i="2"/>
  <c r="P97" i="2"/>
  <c r="H97" i="2"/>
  <c r="G97" i="2"/>
  <c r="S96" i="2"/>
  <c r="R96" i="2"/>
  <c r="P96" i="2"/>
  <c r="G96" i="2"/>
  <c r="H96" i="2"/>
  <c r="S95" i="2"/>
  <c r="R95" i="2"/>
  <c r="P95" i="2"/>
  <c r="H95" i="2"/>
  <c r="T95" i="2" s="1"/>
  <c r="G95" i="2"/>
  <c r="S94" i="2"/>
  <c r="R94" i="2"/>
  <c r="P94" i="2"/>
  <c r="G94" i="2"/>
  <c r="F101" i="2"/>
  <c r="S93" i="2"/>
  <c r="R93" i="2"/>
  <c r="P93" i="2"/>
  <c r="H93" i="2"/>
  <c r="G93" i="2"/>
  <c r="S92" i="2"/>
  <c r="R92" i="2"/>
  <c r="P92" i="2"/>
  <c r="H92" i="2"/>
  <c r="G92" i="2"/>
  <c r="N89" i="2"/>
  <c r="M89" i="2"/>
  <c r="L89" i="2"/>
  <c r="K89" i="2"/>
  <c r="J89" i="2"/>
  <c r="I89" i="2"/>
  <c r="E89" i="2"/>
  <c r="D89" i="2"/>
  <c r="C89" i="2"/>
  <c r="B89" i="2"/>
  <c r="S88" i="2"/>
  <c r="R88" i="2"/>
  <c r="P88" i="2"/>
  <c r="G88" i="2"/>
  <c r="H88" i="2"/>
  <c r="G87" i="2"/>
  <c r="H87" i="2"/>
  <c r="S86" i="2"/>
  <c r="R86" i="2"/>
  <c r="P86" i="2"/>
  <c r="G86" i="2"/>
  <c r="H86" i="2"/>
  <c r="S85" i="2"/>
  <c r="R85" i="2"/>
  <c r="P85" i="2"/>
  <c r="G85" i="2"/>
  <c r="H85" i="2"/>
  <c r="S84" i="2"/>
  <c r="R84" i="2"/>
  <c r="P84" i="2"/>
  <c r="G84" i="2"/>
  <c r="H84" i="2"/>
  <c r="S83" i="2"/>
  <c r="R83" i="2"/>
  <c r="P83" i="2"/>
  <c r="G83" i="2"/>
  <c r="H83" i="2"/>
  <c r="S82" i="2"/>
  <c r="R82" i="2"/>
  <c r="P82" i="2"/>
  <c r="G82" i="2"/>
  <c r="H82" i="2"/>
  <c r="S81" i="2"/>
  <c r="R81" i="2"/>
  <c r="P81" i="2"/>
  <c r="G81" i="2"/>
  <c r="S80" i="2"/>
  <c r="R80" i="2"/>
  <c r="P80" i="2"/>
  <c r="H80" i="2"/>
  <c r="G80" i="2"/>
  <c r="S79" i="2"/>
  <c r="R79" i="2"/>
  <c r="P79" i="2"/>
  <c r="H79" i="2"/>
  <c r="G79" i="2"/>
  <c r="N76" i="2"/>
  <c r="M76" i="2"/>
  <c r="L76" i="2"/>
  <c r="K76" i="2"/>
  <c r="J76" i="2"/>
  <c r="I76" i="2"/>
  <c r="E76" i="2"/>
  <c r="D76" i="2"/>
  <c r="C76" i="2"/>
  <c r="B76" i="2"/>
  <c r="S75" i="2"/>
  <c r="R75" i="2"/>
  <c r="P75" i="2"/>
  <c r="G75" i="2"/>
  <c r="H75" i="2"/>
  <c r="S74" i="2"/>
  <c r="R74" i="2"/>
  <c r="P74" i="2"/>
  <c r="G74" i="2"/>
  <c r="H74" i="2"/>
  <c r="S73" i="2"/>
  <c r="R73" i="2"/>
  <c r="P73" i="2"/>
  <c r="G73" i="2"/>
  <c r="H73" i="2"/>
  <c r="S72" i="2"/>
  <c r="R72" i="2"/>
  <c r="P72" i="2"/>
  <c r="G72" i="2"/>
  <c r="H72" i="2"/>
  <c r="S71" i="2"/>
  <c r="R71" i="2"/>
  <c r="P71" i="2"/>
  <c r="G71" i="2"/>
  <c r="H71" i="2"/>
  <c r="S70" i="2"/>
  <c r="R70" i="2"/>
  <c r="P70" i="2"/>
  <c r="G70" i="2"/>
  <c r="F76" i="2"/>
  <c r="N67" i="2"/>
  <c r="M67" i="2"/>
  <c r="L67" i="2"/>
  <c r="K67" i="2"/>
  <c r="J67" i="2"/>
  <c r="I67" i="2"/>
  <c r="E67" i="2"/>
  <c r="D67" i="2"/>
  <c r="C67" i="2"/>
  <c r="B67" i="2"/>
  <c r="S66" i="2"/>
  <c r="R66" i="2"/>
  <c r="P66" i="2"/>
  <c r="H66" i="2"/>
  <c r="G66" i="2"/>
  <c r="S65" i="2"/>
  <c r="R65" i="2"/>
  <c r="P65" i="2"/>
  <c r="G65" i="2"/>
  <c r="H65" i="2"/>
  <c r="S64" i="2"/>
  <c r="R64" i="2"/>
  <c r="P64" i="2"/>
  <c r="H64" i="2"/>
  <c r="G64" i="2"/>
  <c r="S63" i="2"/>
  <c r="R63" i="2"/>
  <c r="P63" i="2"/>
  <c r="G63" i="2"/>
  <c r="H63" i="2"/>
  <c r="S62" i="2"/>
  <c r="R62" i="2"/>
  <c r="P62" i="2"/>
  <c r="H62" i="2"/>
  <c r="G62" i="2"/>
  <c r="S61" i="2"/>
  <c r="R61" i="2"/>
  <c r="P61" i="2"/>
  <c r="G61" i="2"/>
  <c r="H61" i="2"/>
  <c r="S60" i="2"/>
  <c r="R60" i="2"/>
  <c r="P60" i="2"/>
  <c r="H60" i="2"/>
  <c r="T60" i="2" s="1"/>
  <c r="G60" i="2"/>
  <c r="N57" i="2"/>
  <c r="M57" i="2"/>
  <c r="L57" i="2"/>
  <c r="K57" i="2"/>
  <c r="J57" i="2"/>
  <c r="I57" i="2"/>
  <c r="E57" i="2"/>
  <c r="D57" i="2"/>
  <c r="C57" i="2"/>
  <c r="B57" i="2"/>
  <c r="S56" i="2"/>
  <c r="R56" i="2"/>
  <c r="P56" i="2"/>
  <c r="H56" i="2"/>
  <c r="G56" i="2"/>
  <c r="S55" i="2"/>
  <c r="R55" i="2"/>
  <c r="P55" i="2"/>
  <c r="H55" i="2"/>
  <c r="G55" i="2"/>
  <c r="S54" i="2"/>
  <c r="R54" i="2"/>
  <c r="P54" i="2"/>
  <c r="G54" i="2"/>
  <c r="H54" i="2"/>
  <c r="S53" i="2"/>
  <c r="R53" i="2"/>
  <c r="P53" i="2"/>
  <c r="G53" i="2"/>
  <c r="H53" i="2"/>
  <c r="S52" i="2"/>
  <c r="R52" i="2"/>
  <c r="P52" i="2"/>
  <c r="G52" i="2"/>
  <c r="H52" i="2"/>
  <c r="S51" i="2"/>
  <c r="R51" i="2"/>
  <c r="P51" i="2"/>
  <c r="G51" i="2"/>
  <c r="H51" i="2"/>
  <c r="S50" i="2"/>
  <c r="R50" i="2"/>
  <c r="P50" i="2"/>
  <c r="G50" i="2"/>
  <c r="F57" i="2"/>
  <c r="N47" i="2"/>
  <c r="M47" i="2"/>
  <c r="L47" i="2"/>
  <c r="K47" i="2"/>
  <c r="J47" i="2"/>
  <c r="I47" i="2"/>
  <c r="E47" i="2"/>
  <c r="D47" i="2"/>
  <c r="C47" i="2"/>
  <c r="B47" i="2"/>
  <c r="S46" i="2"/>
  <c r="R46" i="2"/>
  <c r="P46" i="2"/>
  <c r="H46" i="2"/>
  <c r="G46" i="2"/>
  <c r="S45" i="2"/>
  <c r="R45" i="2"/>
  <c r="P45" i="2"/>
  <c r="G45" i="2"/>
  <c r="H45" i="2"/>
  <c r="S44" i="2"/>
  <c r="R44" i="2"/>
  <c r="P44" i="2"/>
  <c r="H44" i="2"/>
  <c r="G44" i="2"/>
  <c r="S43" i="2"/>
  <c r="R43" i="2"/>
  <c r="P43" i="2"/>
  <c r="G43" i="2"/>
  <c r="H43" i="2"/>
  <c r="S42" i="2"/>
  <c r="R42" i="2"/>
  <c r="P42" i="2"/>
  <c r="H42" i="2"/>
  <c r="T42" i="2" s="1"/>
  <c r="G42" i="2"/>
  <c r="S41" i="2"/>
  <c r="R41" i="2"/>
  <c r="P41" i="2"/>
  <c r="H41" i="2"/>
  <c r="G41" i="2"/>
  <c r="S40" i="2"/>
  <c r="R40" i="2"/>
  <c r="P40" i="2"/>
  <c r="H40" i="2"/>
  <c r="G40" i="2"/>
  <c r="S39" i="2"/>
  <c r="R39" i="2"/>
  <c r="P39" i="2"/>
  <c r="G39" i="2"/>
  <c r="H39" i="2"/>
  <c r="S38" i="2"/>
  <c r="R38" i="2"/>
  <c r="P38" i="2"/>
  <c r="G38" i="2"/>
  <c r="H38" i="2"/>
  <c r="S37" i="2"/>
  <c r="R37" i="2"/>
  <c r="P37" i="2"/>
  <c r="G37" i="2"/>
  <c r="H37" i="2"/>
  <c r="S36" i="2"/>
  <c r="R36" i="2"/>
  <c r="P36" i="2"/>
  <c r="H36" i="2"/>
  <c r="G36" i="2"/>
  <c r="S35" i="2"/>
  <c r="R35" i="2"/>
  <c r="P35" i="2"/>
  <c r="G35" i="2"/>
  <c r="F47" i="2"/>
  <c r="M32" i="2"/>
  <c r="L32" i="2"/>
  <c r="K32" i="2"/>
  <c r="J32" i="2"/>
  <c r="I32" i="2"/>
  <c r="E32" i="2"/>
  <c r="D32" i="2"/>
  <c r="B32" i="2"/>
  <c r="S31" i="2"/>
  <c r="R31" i="2"/>
  <c r="P31" i="2"/>
  <c r="H31" i="2"/>
  <c r="T31" i="2" s="1"/>
  <c r="G31" i="2"/>
  <c r="S30" i="2"/>
  <c r="R30" i="2"/>
  <c r="G30" i="2"/>
  <c r="H30" i="2"/>
  <c r="S29" i="2"/>
  <c r="R29" i="2"/>
  <c r="P29" i="2"/>
  <c r="G29" i="2"/>
  <c r="H29" i="2"/>
  <c r="S28" i="2"/>
  <c r="R28" i="2"/>
  <c r="P28" i="2"/>
  <c r="G28" i="2"/>
  <c r="H28" i="2"/>
  <c r="S27" i="2"/>
  <c r="R27" i="2"/>
  <c r="P27" i="2"/>
  <c r="G27" i="2"/>
  <c r="H27" i="2"/>
  <c r="S26" i="2"/>
  <c r="R26" i="2"/>
  <c r="P26" i="2"/>
  <c r="G26" i="2"/>
  <c r="H26" i="2"/>
  <c r="S25" i="2"/>
  <c r="R25" i="2"/>
  <c r="P25" i="2"/>
  <c r="H25" i="2"/>
  <c r="G25" i="2"/>
  <c r="S24" i="2"/>
  <c r="R24" i="2"/>
  <c r="P24" i="2"/>
  <c r="H24" i="2"/>
  <c r="G24" i="2"/>
  <c r="S23" i="2"/>
  <c r="R23" i="2"/>
  <c r="P23" i="2"/>
  <c r="G23" i="2"/>
  <c r="H23" i="2"/>
  <c r="T23" i="2" s="1"/>
  <c r="S22" i="2"/>
  <c r="R22" i="2"/>
  <c r="P22" i="2"/>
  <c r="G22" i="2"/>
  <c r="H22" i="2"/>
  <c r="S21" i="2"/>
  <c r="R21" i="2"/>
  <c r="P21" i="2"/>
  <c r="G21" i="2"/>
  <c r="H21" i="2"/>
  <c r="S20" i="2"/>
  <c r="R20" i="2"/>
  <c r="P20" i="2"/>
  <c r="G20" i="2"/>
  <c r="F32" i="2"/>
  <c r="S19" i="2"/>
  <c r="R19" i="2"/>
  <c r="P19" i="2"/>
  <c r="H19" i="2"/>
  <c r="G19" i="2"/>
  <c r="N16" i="2"/>
  <c r="M16" i="2"/>
  <c r="L16" i="2"/>
  <c r="K16" i="2"/>
  <c r="J16" i="2"/>
  <c r="I16" i="2"/>
  <c r="E16" i="2"/>
  <c r="D16" i="2"/>
  <c r="C16" i="2"/>
  <c r="B16" i="2"/>
  <c r="S15" i="2"/>
  <c r="R15" i="2"/>
  <c r="P15" i="2"/>
  <c r="G15" i="2"/>
  <c r="H15" i="2"/>
  <c r="S14" i="2"/>
  <c r="R14" i="2"/>
  <c r="P14" i="2"/>
  <c r="G14" i="2"/>
  <c r="H14" i="2"/>
  <c r="T14" i="2" s="1"/>
  <c r="S13" i="2"/>
  <c r="R13" i="2"/>
  <c r="P13" i="2"/>
  <c r="G13" i="2"/>
  <c r="H13" i="2"/>
  <c r="S12" i="2"/>
  <c r="R12" i="2"/>
  <c r="P12" i="2"/>
  <c r="G12" i="2"/>
  <c r="H12" i="2"/>
  <c r="S11" i="2"/>
  <c r="R11" i="2"/>
  <c r="P11" i="2"/>
  <c r="G11" i="2"/>
  <c r="H11" i="2"/>
  <c r="S10" i="2"/>
  <c r="R10" i="2"/>
  <c r="P10" i="2"/>
  <c r="G10" i="2"/>
  <c r="H10" i="2"/>
  <c r="S9" i="2"/>
  <c r="R9" i="2"/>
  <c r="P9" i="2"/>
  <c r="G9" i="2"/>
  <c r="H9" i="2"/>
  <c r="S8" i="2"/>
  <c r="R8" i="2"/>
  <c r="P8" i="2"/>
  <c r="G8" i="2"/>
  <c r="F16" i="2"/>
  <c r="Q122" i="1"/>
  <c r="R122" i="1"/>
  <c r="Q123" i="1"/>
  <c r="B123" i="13" s="1"/>
  <c r="R123" i="1"/>
  <c r="Q124" i="1"/>
  <c r="R124" i="1"/>
  <c r="Q125" i="1"/>
  <c r="R125" i="1"/>
  <c r="Q126" i="1"/>
  <c r="R126" i="1"/>
  <c r="Q127" i="1"/>
  <c r="B127" i="13" s="1"/>
  <c r="R127" i="1"/>
  <c r="Q128" i="1"/>
  <c r="R128" i="1"/>
  <c r="Q129" i="1"/>
  <c r="R129" i="1"/>
  <c r="R121" i="1"/>
  <c r="Q121" i="1"/>
  <c r="Q105" i="1"/>
  <c r="B105" i="13" s="1"/>
  <c r="R105" i="1"/>
  <c r="Q106" i="1"/>
  <c r="R106" i="1"/>
  <c r="Q107" i="1"/>
  <c r="R107" i="1"/>
  <c r="Q108" i="1"/>
  <c r="R108" i="1"/>
  <c r="Q109" i="1"/>
  <c r="B109" i="13" s="1"/>
  <c r="R109" i="1"/>
  <c r="Q110" i="1"/>
  <c r="R110" i="1"/>
  <c r="Q111" i="1"/>
  <c r="R111" i="1"/>
  <c r="Q112" i="1"/>
  <c r="R112" i="1"/>
  <c r="Q113" i="1"/>
  <c r="B113" i="13" s="1"/>
  <c r="R113" i="1"/>
  <c r="Q114" i="1"/>
  <c r="R114" i="1"/>
  <c r="Q115" i="1"/>
  <c r="R115" i="1"/>
  <c r="Q116" i="1"/>
  <c r="R116" i="1"/>
  <c r="Q117" i="1"/>
  <c r="B117" i="13" s="1"/>
  <c r="R117" i="1"/>
  <c r="R104" i="1"/>
  <c r="Q104" i="1"/>
  <c r="Q93" i="1"/>
  <c r="R93" i="1"/>
  <c r="Q94" i="1"/>
  <c r="R94" i="1"/>
  <c r="C94" i="13" s="1"/>
  <c r="Q95" i="1"/>
  <c r="B95" i="13" s="1"/>
  <c r="R95" i="1"/>
  <c r="Q96" i="1"/>
  <c r="R96" i="1"/>
  <c r="Q97" i="1"/>
  <c r="R97" i="1"/>
  <c r="Q98" i="1"/>
  <c r="R98" i="1"/>
  <c r="Q99" i="1"/>
  <c r="B99" i="13" s="1"/>
  <c r="R99" i="1"/>
  <c r="Q100" i="1"/>
  <c r="R100" i="1"/>
  <c r="R92" i="1"/>
  <c r="Q92" i="1"/>
  <c r="Q80" i="1"/>
  <c r="R80" i="1"/>
  <c r="Q81" i="1"/>
  <c r="B81" i="13" s="1"/>
  <c r="R81" i="1"/>
  <c r="Q82" i="1"/>
  <c r="R82" i="1"/>
  <c r="Q83" i="1"/>
  <c r="R83" i="1"/>
  <c r="Q84" i="1"/>
  <c r="R84" i="1"/>
  <c r="Q85" i="1"/>
  <c r="B85" i="13" s="1"/>
  <c r="R85" i="1"/>
  <c r="Q86" i="1"/>
  <c r="R86" i="1"/>
  <c r="Q87" i="1"/>
  <c r="R87" i="1"/>
  <c r="Q88" i="1"/>
  <c r="R88" i="1"/>
  <c r="R79" i="1"/>
  <c r="C79" i="13" s="1"/>
  <c r="Q79" i="1"/>
  <c r="Q71" i="1"/>
  <c r="R71" i="1"/>
  <c r="Q72" i="1"/>
  <c r="R72" i="1"/>
  <c r="Q73" i="1"/>
  <c r="R73" i="1"/>
  <c r="Q74" i="1"/>
  <c r="B74" i="13" s="1"/>
  <c r="R74" i="1"/>
  <c r="Q75" i="1"/>
  <c r="R75" i="1"/>
  <c r="R70" i="1"/>
  <c r="Q70" i="1"/>
  <c r="Q61" i="1"/>
  <c r="R61" i="1"/>
  <c r="Q62" i="1"/>
  <c r="B62" i="13" s="1"/>
  <c r="R62" i="1"/>
  <c r="Q63" i="1"/>
  <c r="R63" i="1"/>
  <c r="Q64" i="1"/>
  <c r="R64" i="1"/>
  <c r="Q65" i="1"/>
  <c r="R65" i="1"/>
  <c r="Q66" i="1"/>
  <c r="B66" i="13" s="1"/>
  <c r="R66" i="1"/>
  <c r="R60" i="1"/>
  <c r="Q60" i="1"/>
  <c r="Q51" i="1"/>
  <c r="R51" i="1"/>
  <c r="Q52" i="1"/>
  <c r="R52" i="1"/>
  <c r="Q53" i="1"/>
  <c r="B53" i="13" s="1"/>
  <c r="R53" i="1"/>
  <c r="Q54" i="1"/>
  <c r="R54" i="1"/>
  <c r="Q55" i="1"/>
  <c r="R55" i="1"/>
  <c r="Q56" i="1"/>
  <c r="R56" i="1"/>
  <c r="R50" i="1"/>
  <c r="C50" i="13" s="1"/>
  <c r="Q50" i="1"/>
  <c r="Q36" i="1"/>
  <c r="R36" i="1"/>
  <c r="Q37" i="1"/>
  <c r="R37" i="1"/>
  <c r="Q38" i="1"/>
  <c r="R38" i="1"/>
  <c r="Q39" i="1"/>
  <c r="B39" i="13" s="1"/>
  <c r="R39" i="1"/>
  <c r="Q40" i="1"/>
  <c r="R40" i="1"/>
  <c r="Q41" i="1"/>
  <c r="R41" i="1"/>
  <c r="Q42" i="1"/>
  <c r="R42" i="1"/>
  <c r="Q43" i="1"/>
  <c r="B43" i="13" s="1"/>
  <c r="R43" i="1"/>
  <c r="Q44" i="1"/>
  <c r="R44" i="1"/>
  <c r="Q45" i="1"/>
  <c r="R45" i="1"/>
  <c r="Q46" i="1"/>
  <c r="R46" i="1"/>
  <c r="R35" i="1"/>
  <c r="C35" i="13" s="1"/>
  <c r="Q35" i="1"/>
  <c r="Q20" i="1"/>
  <c r="R20" i="1"/>
  <c r="Q21" i="1"/>
  <c r="R21" i="1"/>
  <c r="Q22" i="1"/>
  <c r="B22" i="13" s="1"/>
  <c r="R22" i="1"/>
  <c r="Q23" i="1"/>
  <c r="B23" i="13" s="1"/>
  <c r="R23" i="1"/>
  <c r="Q24" i="1"/>
  <c r="R24" i="1"/>
  <c r="Q25" i="1"/>
  <c r="R25" i="1"/>
  <c r="Q26" i="1"/>
  <c r="R26" i="1"/>
  <c r="Q27" i="1"/>
  <c r="B27" i="13" s="1"/>
  <c r="R27" i="1"/>
  <c r="Q28" i="1"/>
  <c r="R28" i="1"/>
  <c r="Q29" i="1"/>
  <c r="R29" i="1"/>
  <c r="Q30" i="1"/>
  <c r="B30" i="13" s="1"/>
  <c r="R30" i="1"/>
  <c r="Q31" i="1"/>
  <c r="B31" i="13" s="1"/>
  <c r="R31" i="1"/>
  <c r="R19" i="1"/>
  <c r="Q19" i="1"/>
  <c r="Q9" i="1"/>
  <c r="R9" i="1"/>
  <c r="Q10" i="1"/>
  <c r="R10" i="1"/>
  <c r="Q11" i="1"/>
  <c r="B11" i="13" s="1"/>
  <c r="R11" i="1"/>
  <c r="Q12" i="1"/>
  <c r="R12" i="1"/>
  <c r="Q13" i="1"/>
  <c r="R13" i="1"/>
  <c r="Q14" i="1"/>
  <c r="R14" i="1"/>
  <c r="Q15" i="1"/>
  <c r="B15" i="13" s="1"/>
  <c r="R15" i="1"/>
  <c r="R8" i="1"/>
  <c r="Q8" i="1"/>
  <c r="O122" i="1"/>
  <c r="O123" i="1"/>
  <c r="O124" i="1"/>
  <c r="O125" i="1"/>
  <c r="O126" i="1"/>
  <c r="O127" i="1"/>
  <c r="O128" i="1"/>
  <c r="O129" i="1"/>
  <c r="O121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04" i="1"/>
  <c r="O93" i="1"/>
  <c r="O94" i="1"/>
  <c r="O95" i="1"/>
  <c r="O96" i="1"/>
  <c r="O97" i="1"/>
  <c r="O98" i="1"/>
  <c r="O99" i="1"/>
  <c r="O100" i="1"/>
  <c r="O92" i="1"/>
  <c r="O80" i="1"/>
  <c r="O81" i="1"/>
  <c r="O82" i="1"/>
  <c r="O83" i="1"/>
  <c r="O84" i="1"/>
  <c r="O85" i="1"/>
  <c r="O86" i="1"/>
  <c r="O87" i="1"/>
  <c r="O88" i="1"/>
  <c r="O79" i="1"/>
  <c r="O71" i="1"/>
  <c r="O72" i="1"/>
  <c r="O73" i="1"/>
  <c r="O74" i="1"/>
  <c r="O75" i="1"/>
  <c r="O70" i="1"/>
  <c r="O61" i="1"/>
  <c r="O62" i="1"/>
  <c r="O63" i="1"/>
  <c r="O64" i="1"/>
  <c r="O65" i="1"/>
  <c r="O66" i="1"/>
  <c r="O60" i="1"/>
  <c r="O51" i="1"/>
  <c r="O52" i="1"/>
  <c r="O53" i="1"/>
  <c r="O54" i="1"/>
  <c r="O55" i="1"/>
  <c r="O56" i="1"/>
  <c r="O50" i="1"/>
  <c r="O36" i="1"/>
  <c r="O37" i="1"/>
  <c r="O38" i="1"/>
  <c r="O39" i="1"/>
  <c r="O40" i="1"/>
  <c r="O41" i="1"/>
  <c r="O42" i="1"/>
  <c r="O43" i="1"/>
  <c r="O44" i="1"/>
  <c r="O45" i="1"/>
  <c r="O46" i="1"/>
  <c r="O35" i="1"/>
  <c r="O20" i="1"/>
  <c r="O21" i="1"/>
  <c r="O22" i="1"/>
  <c r="O23" i="1"/>
  <c r="O24" i="1"/>
  <c r="O25" i="1"/>
  <c r="O26" i="1"/>
  <c r="O27" i="1"/>
  <c r="O28" i="1"/>
  <c r="O29" i="1"/>
  <c r="O31" i="1"/>
  <c r="O19" i="1"/>
  <c r="O9" i="1"/>
  <c r="O10" i="1"/>
  <c r="O11" i="1"/>
  <c r="O12" i="1"/>
  <c r="O13" i="1"/>
  <c r="O14" i="1"/>
  <c r="O15" i="1"/>
  <c r="O8" i="1"/>
  <c r="L130" i="1"/>
  <c r="M130" i="1"/>
  <c r="K130" i="1"/>
  <c r="L118" i="1"/>
  <c r="M118" i="1"/>
  <c r="K118" i="1"/>
  <c r="L101" i="1"/>
  <c r="M101" i="1"/>
  <c r="K101" i="1"/>
  <c r="L89" i="1"/>
  <c r="M89" i="1"/>
  <c r="K89" i="1"/>
  <c r="L76" i="1"/>
  <c r="M76" i="1"/>
  <c r="K76" i="1"/>
  <c r="L67" i="1"/>
  <c r="M67" i="1"/>
  <c r="K67" i="1"/>
  <c r="L57" i="1"/>
  <c r="M57" i="1"/>
  <c r="K57" i="1"/>
  <c r="L47" i="1"/>
  <c r="M47" i="1"/>
  <c r="K47" i="1"/>
  <c r="L32" i="1"/>
  <c r="M32" i="1"/>
  <c r="K32" i="1"/>
  <c r="L16" i="1"/>
  <c r="M16" i="1"/>
  <c r="N16" i="1"/>
  <c r="K16" i="1"/>
  <c r="C30" i="13" l="1"/>
  <c r="C42" i="13"/>
  <c r="C52" i="13"/>
  <c r="C73" i="13"/>
  <c r="C98" i="13"/>
  <c r="B121" i="13"/>
  <c r="B42" i="13"/>
  <c r="B65" i="13"/>
  <c r="B88" i="13"/>
  <c r="B112" i="13"/>
  <c r="B122" i="13"/>
  <c r="L132" i="1"/>
  <c r="C9" i="13"/>
  <c r="C45" i="13"/>
  <c r="C55" i="13"/>
  <c r="C72" i="13"/>
  <c r="C115" i="13"/>
  <c r="C125" i="13"/>
  <c r="O118" i="5"/>
  <c r="B25" i="13"/>
  <c r="B41" i="13"/>
  <c r="B55" i="13"/>
  <c r="C70" i="13"/>
  <c r="B83" i="13"/>
  <c r="B93" i="13"/>
  <c r="B111" i="13"/>
  <c r="B125" i="13"/>
  <c r="B132" i="12"/>
  <c r="K132" i="1"/>
  <c r="M132" i="1"/>
  <c r="O16" i="1"/>
  <c r="O57" i="1"/>
  <c r="C15" i="13"/>
  <c r="C11" i="13"/>
  <c r="C31" i="13"/>
  <c r="C27" i="13"/>
  <c r="C23" i="13"/>
  <c r="B35" i="13"/>
  <c r="C43" i="13"/>
  <c r="C39" i="13"/>
  <c r="B50" i="13"/>
  <c r="C53" i="13"/>
  <c r="C66" i="13"/>
  <c r="C62" i="13"/>
  <c r="C74" i="13"/>
  <c r="B79" i="13"/>
  <c r="C85" i="13"/>
  <c r="C81" i="13"/>
  <c r="C99" i="13"/>
  <c r="C95" i="13"/>
  <c r="C117" i="13"/>
  <c r="C113" i="13"/>
  <c r="C109" i="13"/>
  <c r="C105" i="13"/>
  <c r="C127" i="13"/>
  <c r="C123" i="13"/>
  <c r="T56" i="3"/>
  <c r="G89" i="3"/>
  <c r="S41" i="5"/>
  <c r="S53" i="5"/>
  <c r="T53" i="5" s="1"/>
  <c r="S65" i="5"/>
  <c r="S72" i="5"/>
  <c r="T72" i="5" s="1"/>
  <c r="S81" i="5"/>
  <c r="T81" i="5" s="1"/>
  <c r="G130" i="5"/>
  <c r="U15" i="6"/>
  <c r="U81" i="6"/>
  <c r="U26" i="7"/>
  <c r="U95" i="8"/>
  <c r="V95" i="8" s="1"/>
  <c r="U50" i="9"/>
  <c r="U62" i="9"/>
  <c r="U74" i="9"/>
  <c r="V74" i="9" s="1"/>
  <c r="U86" i="9"/>
  <c r="U98" i="9"/>
  <c r="T109" i="10"/>
  <c r="T117" i="10"/>
  <c r="T35" i="12"/>
  <c r="T43" i="12"/>
  <c r="U43" i="12" s="1"/>
  <c r="T100" i="12"/>
  <c r="U100" i="12" s="1"/>
  <c r="T104" i="12"/>
  <c r="U104" i="12" s="1"/>
  <c r="T112" i="12"/>
  <c r="T124" i="12"/>
  <c r="C26" i="13"/>
  <c r="C56" i="13"/>
  <c r="C88" i="13"/>
  <c r="C80" i="13"/>
  <c r="C112" i="13"/>
  <c r="C108" i="13"/>
  <c r="B14" i="13"/>
  <c r="B26" i="13"/>
  <c r="B38" i="13"/>
  <c r="B61" i="13"/>
  <c r="B84" i="13"/>
  <c r="B116" i="13"/>
  <c r="B126" i="13"/>
  <c r="N132" i="8"/>
  <c r="C25" i="13"/>
  <c r="C37" i="13"/>
  <c r="B70" i="13"/>
  <c r="B92" i="13"/>
  <c r="C129" i="13"/>
  <c r="Q47" i="5"/>
  <c r="O101" i="5"/>
  <c r="C10" i="13"/>
  <c r="C46" i="13"/>
  <c r="C65" i="13"/>
  <c r="C126" i="13"/>
  <c r="B52" i="13"/>
  <c r="B80" i="13"/>
  <c r="B98" i="13"/>
  <c r="B108" i="13"/>
  <c r="O47" i="1"/>
  <c r="C13" i="13"/>
  <c r="C21" i="13"/>
  <c r="C51" i="13"/>
  <c r="C83" i="13"/>
  <c r="C93" i="13"/>
  <c r="C111" i="13"/>
  <c r="G47" i="10"/>
  <c r="O89" i="1"/>
  <c r="B9" i="13"/>
  <c r="B21" i="13"/>
  <c r="B37" i="13"/>
  <c r="B51" i="13"/>
  <c r="B87" i="13"/>
  <c r="B97" i="13"/>
  <c r="B129" i="13"/>
  <c r="G16" i="3"/>
  <c r="G32" i="10"/>
  <c r="H57" i="10"/>
  <c r="O76" i="1"/>
  <c r="O101" i="1"/>
  <c r="B8" i="13"/>
  <c r="C12" i="13"/>
  <c r="B19" i="13"/>
  <c r="C28" i="13"/>
  <c r="C24" i="13"/>
  <c r="C20" i="13"/>
  <c r="C44" i="13"/>
  <c r="C40" i="13"/>
  <c r="C36" i="13"/>
  <c r="C54" i="13"/>
  <c r="B60" i="13"/>
  <c r="C63" i="13"/>
  <c r="C75" i="13"/>
  <c r="C71" i="13"/>
  <c r="C86" i="13"/>
  <c r="C82" i="13"/>
  <c r="C100" i="13"/>
  <c r="C96" i="13"/>
  <c r="B104" i="13"/>
  <c r="C114" i="13"/>
  <c r="C110" i="13"/>
  <c r="C106" i="13"/>
  <c r="C128" i="13"/>
  <c r="C124" i="13"/>
  <c r="T117" i="2"/>
  <c r="T126" i="2"/>
  <c r="U126" i="2" s="1"/>
  <c r="G47" i="3"/>
  <c r="T108" i="3"/>
  <c r="U108" i="3" s="1"/>
  <c r="T116" i="3"/>
  <c r="G101" i="7"/>
  <c r="V98" i="11"/>
  <c r="C132" i="12"/>
  <c r="C14" i="13"/>
  <c r="C22" i="13"/>
  <c r="C38" i="13"/>
  <c r="C61" i="13"/>
  <c r="C84" i="13"/>
  <c r="C116" i="13"/>
  <c r="C122" i="13"/>
  <c r="O130" i="1"/>
  <c r="B10" i="13"/>
  <c r="B46" i="13"/>
  <c r="B56" i="13"/>
  <c r="B73" i="13"/>
  <c r="B94" i="13"/>
  <c r="C121" i="13"/>
  <c r="C29" i="13"/>
  <c r="C41" i="13"/>
  <c r="C64" i="13"/>
  <c r="C87" i="13"/>
  <c r="C97" i="13"/>
  <c r="C107" i="13"/>
  <c r="O76" i="5"/>
  <c r="O89" i="5"/>
  <c r="B13" i="13"/>
  <c r="B29" i="13"/>
  <c r="B45" i="13"/>
  <c r="B64" i="13"/>
  <c r="B72" i="13"/>
  <c r="C92" i="13"/>
  <c r="B115" i="13"/>
  <c r="B107" i="13"/>
  <c r="G57" i="5"/>
  <c r="O67" i="1"/>
  <c r="O118" i="1"/>
  <c r="C8" i="13"/>
  <c r="B12" i="13"/>
  <c r="C19" i="13"/>
  <c r="B28" i="13"/>
  <c r="B24" i="13"/>
  <c r="B20" i="13"/>
  <c r="B44" i="13"/>
  <c r="B40" i="13"/>
  <c r="B36" i="13"/>
  <c r="B54" i="13"/>
  <c r="C60" i="13"/>
  <c r="B63" i="13"/>
  <c r="B75" i="13"/>
  <c r="B71" i="13"/>
  <c r="B86" i="13"/>
  <c r="B82" i="13"/>
  <c r="B100" i="13"/>
  <c r="B96" i="13"/>
  <c r="C104" i="13"/>
  <c r="B114" i="13"/>
  <c r="B110" i="13"/>
  <c r="B106" i="13"/>
  <c r="B128" i="13"/>
  <c r="B124" i="13"/>
  <c r="G32" i="3"/>
  <c r="G130" i="3"/>
  <c r="G16" i="4"/>
  <c r="T24" i="5"/>
  <c r="T44" i="5"/>
  <c r="T56" i="5"/>
  <c r="T75" i="5"/>
  <c r="T128" i="5"/>
  <c r="G89" i="6"/>
  <c r="H16" i="11"/>
  <c r="O132" i="11"/>
  <c r="T26" i="12"/>
  <c r="T83" i="12"/>
  <c r="U83" i="12" s="1"/>
  <c r="D132" i="12"/>
  <c r="H130" i="12"/>
  <c r="H89" i="12"/>
  <c r="H47" i="12"/>
  <c r="H32" i="12"/>
  <c r="T12" i="12"/>
  <c r="U12" i="12" s="1"/>
  <c r="T24" i="12"/>
  <c r="T39" i="12"/>
  <c r="U39" i="12" s="1"/>
  <c r="T54" i="12"/>
  <c r="T98" i="12"/>
  <c r="U98" i="12" s="1"/>
  <c r="T110" i="12"/>
  <c r="U110" i="12" s="1"/>
  <c r="T122" i="12"/>
  <c r="U122" i="12" s="1"/>
  <c r="T10" i="12"/>
  <c r="U10" i="12" s="1"/>
  <c r="T22" i="12"/>
  <c r="U22" i="12" s="1"/>
  <c r="T30" i="12"/>
  <c r="U30" i="12" s="1"/>
  <c r="T37" i="12"/>
  <c r="U37" i="12" s="1"/>
  <c r="T45" i="12"/>
  <c r="U45" i="12" s="1"/>
  <c r="T52" i="12"/>
  <c r="U52" i="12" s="1"/>
  <c r="T95" i="12"/>
  <c r="U95" i="12" s="1"/>
  <c r="T107" i="12"/>
  <c r="U107" i="12" s="1"/>
  <c r="T115" i="12"/>
  <c r="U115" i="12" s="1"/>
  <c r="T127" i="12"/>
  <c r="U127" i="12" s="1"/>
  <c r="U20" i="12"/>
  <c r="U28" i="12"/>
  <c r="S47" i="12"/>
  <c r="S57" i="12"/>
  <c r="R67" i="12"/>
  <c r="S76" i="12"/>
  <c r="U71" i="12"/>
  <c r="R130" i="11"/>
  <c r="V100" i="11"/>
  <c r="W100" i="11" s="1"/>
  <c r="V96" i="11"/>
  <c r="W96" i="11" s="1"/>
  <c r="W94" i="11"/>
  <c r="R16" i="11"/>
  <c r="W128" i="11"/>
  <c r="H130" i="11"/>
  <c r="H118" i="11"/>
  <c r="W116" i="11"/>
  <c r="W108" i="11"/>
  <c r="H89" i="11"/>
  <c r="W87" i="11"/>
  <c r="W81" i="11"/>
  <c r="H76" i="11"/>
  <c r="W74" i="11"/>
  <c r="W72" i="11"/>
  <c r="I67" i="11"/>
  <c r="H67" i="11"/>
  <c r="H57" i="11"/>
  <c r="W53" i="11"/>
  <c r="W41" i="11"/>
  <c r="H47" i="11"/>
  <c r="W29" i="11"/>
  <c r="H32" i="11"/>
  <c r="T32" i="11"/>
  <c r="T57" i="11"/>
  <c r="U67" i="11"/>
  <c r="T76" i="11"/>
  <c r="T101" i="11"/>
  <c r="T118" i="11"/>
  <c r="W106" i="11"/>
  <c r="W114" i="11"/>
  <c r="W126" i="11"/>
  <c r="W14" i="11"/>
  <c r="T129" i="10"/>
  <c r="T127" i="10"/>
  <c r="P130" i="10"/>
  <c r="T114" i="10"/>
  <c r="U114" i="10" s="1"/>
  <c r="T106" i="10"/>
  <c r="U106" i="10" s="1"/>
  <c r="T112" i="10"/>
  <c r="U112" i="10" s="1"/>
  <c r="T110" i="10"/>
  <c r="U110" i="10" s="1"/>
  <c r="T97" i="10"/>
  <c r="T95" i="10"/>
  <c r="T73" i="10"/>
  <c r="U73" i="10" s="1"/>
  <c r="T61" i="10"/>
  <c r="U61" i="10" s="1"/>
  <c r="T55" i="10"/>
  <c r="U55" i="10" s="1"/>
  <c r="T45" i="10"/>
  <c r="U45" i="10" s="1"/>
  <c r="T37" i="10"/>
  <c r="T28" i="10"/>
  <c r="T26" i="10"/>
  <c r="T20" i="10"/>
  <c r="U20" i="10" s="1"/>
  <c r="T14" i="10"/>
  <c r="U14" i="10" s="1"/>
  <c r="T12" i="10"/>
  <c r="U12" i="10" s="1"/>
  <c r="T8" i="10"/>
  <c r="U8" i="10" s="1"/>
  <c r="U109" i="10"/>
  <c r="U117" i="10"/>
  <c r="T128" i="10"/>
  <c r="U128" i="10" s="1"/>
  <c r="T126" i="10"/>
  <c r="U126" i="10" s="1"/>
  <c r="T124" i="10"/>
  <c r="U124" i="10" s="1"/>
  <c r="U127" i="10"/>
  <c r="G130" i="10"/>
  <c r="T115" i="10"/>
  <c r="U115" i="10" s="1"/>
  <c r="T113" i="10"/>
  <c r="U113" i="10" s="1"/>
  <c r="T111" i="10"/>
  <c r="U111" i="10" s="1"/>
  <c r="T107" i="10"/>
  <c r="U107" i="10" s="1"/>
  <c r="T105" i="10"/>
  <c r="U105" i="10" s="1"/>
  <c r="H118" i="10"/>
  <c r="S118" i="10"/>
  <c r="T100" i="10"/>
  <c r="U100" i="10" s="1"/>
  <c r="T98" i="10"/>
  <c r="U98" i="10" s="1"/>
  <c r="T96" i="10"/>
  <c r="U96" i="10" s="1"/>
  <c r="T92" i="10"/>
  <c r="U97" i="10"/>
  <c r="G89" i="10"/>
  <c r="T74" i="10"/>
  <c r="U74" i="10" s="1"/>
  <c r="T72" i="10"/>
  <c r="U72" i="10" s="1"/>
  <c r="R76" i="10"/>
  <c r="G76" i="10"/>
  <c r="G67" i="10"/>
  <c r="U37" i="10"/>
  <c r="R47" i="10"/>
  <c r="U30" i="10"/>
  <c r="U22" i="10"/>
  <c r="U10" i="10"/>
  <c r="R16" i="10"/>
  <c r="U129" i="9"/>
  <c r="U125" i="9"/>
  <c r="U123" i="9"/>
  <c r="V123" i="9" s="1"/>
  <c r="U115" i="9"/>
  <c r="V115" i="9" s="1"/>
  <c r="U113" i="9"/>
  <c r="U111" i="9"/>
  <c r="V111" i="9" s="1"/>
  <c r="U107" i="9"/>
  <c r="U105" i="9"/>
  <c r="U93" i="9"/>
  <c r="U81" i="9"/>
  <c r="U53" i="9"/>
  <c r="U43" i="9"/>
  <c r="U39" i="9"/>
  <c r="V39" i="9" s="1"/>
  <c r="U38" i="9"/>
  <c r="V38" i="9" s="1"/>
  <c r="U46" i="9"/>
  <c r="V46" i="9" s="1"/>
  <c r="U22" i="9"/>
  <c r="V22" i="9" s="1"/>
  <c r="U30" i="9"/>
  <c r="V30" i="9" s="1"/>
  <c r="U24" i="9"/>
  <c r="U12" i="9"/>
  <c r="V12" i="9" s="1"/>
  <c r="U10" i="9"/>
  <c r="V10" i="9" s="1"/>
  <c r="S130" i="9"/>
  <c r="T118" i="9"/>
  <c r="H101" i="9"/>
  <c r="H89" i="9"/>
  <c r="H76" i="9"/>
  <c r="V64" i="9"/>
  <c r="H47" i="9"/>
  <c r="V45" i="9"/>
  <c r="H32" i="9"/>
  <c r="V11" i="9"/>
  <c r="V23" i="9"/>
  <c r="V31" i="9"/>
  <c r="V53" i="9"/>
  <c r="T76" i="9"/>
  <c r="S89" i="9"/>
  <c r="V81" i="9"/>
  <c r="V93" i="9"/>
  <c r="V24" i="9"/>
  <c r="V54" i="9"/>
  <c r="V66" i="9"/>
  <c r="V82" i="9"/>
  <c r="V94" i="9"/>
  <c r="V127" i="7"/>
  <c r="G130" i="7"/>
  <c r="V115" i="7"/>
  <c r="V107" i="7"/>
  <c r="G118" i="7"/>
  <c r="V95" i="7"/>
  <c r="V83" i="7"/>
  <c r="G89" i="7"/>
  <c r="G47" i="7"/>
  <c r="G32" i="7"/>
  <c r="U129" i="8"/>
  <c r="V129" i="8" s="1"/>
  <c r="U124" i="8"/>
  <c r="V124" i="8" s="1"/>
  <c r="U117" i="8"/>
  <c r="V117" i="8" s="1"/>
  <c r="U109" i="8"/>
  <c r="V109" i="8" s="1"/>
  <c r="U83" i="8"/>
  <c r="V83" i="8" s="1"/>
  <c r="U26" i="8"/>
  <c r="U15" i="8"/>
  <c r="V15" i="8" s="1"/>
  <c r="U24" i="8"/>
  <c r="V24" i="8" s="1"/>
  <c r="U38" i="8"/>
  <c r="U46" i="8"/>
  <c r="V46" i="8" s="1"/>
  <c r="U75" i="8"/>
  <c r="U79" i="8"/>
  <c r="U87" i="8"/>
  <c r="V87" i="8" s="1"/>
  <c r="U99" i="8"/>
  <c r="V99" i="8" s="1"/>
  <c r="U123" i="8"/>
  <c r="V123" i="8" s="1"/>
  <c r="U11" i="8"/>
  <c r="V11" i="8" s="1"/>
  <c r="U28" i="8"/>
  <c r="V28" i="8" s="1"/>
  <c r="U110" i="8"/>
  <c r="V110" i="8" s="1"/>
  <c r="U66" i="8"/>
  <c r="V66" i="8" s="1"/>
  <c r="U70" i="8"/>
  <c r="V70" i="8" s="1"/>
  <c r="U82" i="8"/>
  <c r="V82" i="8" s="1"/>
  <c r="U94" i="8"/>
  <c r="V94" i="8" s="1"/>
  <c r="U106" i="8"/>
  <c r="U114" i="8"/>
  <c r="V114" i="8" s="1"/>
  <c r="U50" i="8"/>
  <c r="V50" i="8" s="1"/>
  <c r="H57" i="8"/>
  <c r="U63" i="8"/>
  <c r="V63" i="8" s="1"/>
  <c r="U108" i="8"/>
  <c r="V108" i="8" s="1"/>
  <c r="U116" i="8"/>
  <c r="V116" i="8" s="1"/>
  <c r="Q118" i="8"/>
  <c r="Q47" i="8"/>
  <c r="U40" i="8"/>
  <c r="V40" i="8" s="1"/>
  <c r="U52" i="8"/>
  <c r="V52" i="8" s="1"/>
  <c r="U65" i="8"/>
  <c r="V65" i="8" s="1"/>
  <c r="U81" i="8"/>
  <c r="V81" i="8" s="1"/>
  <c r="U93" i="8"/>
  <c r="V93" i="8" s="1"/>
  <c r="G118" i="8"/>
  <c r="U125" i="8"/>
  <c r="V125" i="8" s="1"/>
  <c r="H118" i="3"/>
  <c r="U111" i="3"/>
  <c r="G118" i="3"/>
  <c r="H101" i="3"/>
  <c r="U99" i="3"/>
  <c r="G76" i="3"/>
  <c r="G67" i="3"/>
  <c r="U56" i="3"/>
  <c r="G57" i="3"/>
  <c r="U41" i="3"/>
  <c r="U26" i="3"/>
  <c r="T110" i="2"/>
  <c r="U110" i="2" s="1"/>
  <c r="T127" i="2"/>
  <c r="U127" i="2" s="1"/>
  <c r="C132" i="2"/>
  <c r="T93" i="2"/>
  <c r="U93" i="2" s="1"/>
  <c r="T98" i="2"/>
  <c r="U98" i="2" s="1"/>
  <c r="D132" i="2"/>
  <c r="T82" i="2"/>
  <c r="U82" i="2" s="1"/>
  <c r="T99" i="2"/>
  <c r="T116" i="2"/>
  <c r="U116" i="2" s="1"/>
  <c r="T125" i="2"/>
  <c r="U125" i="2" s="1"/>
  <c r="U128" i="2"/>
  <c r="T108" i="2"/>
  <c r="U108" i="2" s="1"/>
  <c r="T83" i="2"/>
  <c r="U83" i="2" s="1"/>
  <c r="T84" i="2"/>
  <c r="U84" i="2" s="1"/>
  <c r="T75" i="2"/>
  <c r="U75" i="2" s="1"/>
  <c r="T62" i="2"/>
  <c r="U62" i="2" s="1"/>
  <c r="T61" i="2"/>
  <c r="T51" i="2"/>
  <c r="U51" i="2" s="1"/>
  <c r="T52" i="2"/>
  <c r="T36" i="2"/>
  <c r="U36" i="2" s="1"/>
  <c r="T44" i="2"/>
  <c r="T43" i="2"/>
  <c r="U43" i="2" s="1"/>
  <c r="U44" i="2"/>
  <c r="E132" i="2"/>
  <c r="T29" i="2"/>
  <c r="T22" i="2"/>
  <c r="T21" i="2"/>
  <c r="U21" i="2" s="1"/>
  <c r="T15" i="2"/>
  <c r="T13" i="2"/>
  <c r="U13" i="2" s="1"/>
  <c r="T12" i="2"/>
  <c r="U12" i="2" s="1"/>
  <c r="G130" i="2"/>
  <c r="S118" i="2"/>
  <c r="U95" i="2"/>
  <c r="R67" i="2"/>
  <c r="U31" i="2"/>
  <c r="U29" i="2"/>
  <c r="G16" i="2"/>
  <c r="G101" i="8"/>
  <c r="S101" i="8"/>
  <c r="G89" i="8"/>
  <c r="V54" i="8"/>
  <c r="S57" i="8"/>
  <c r="V30" i="8"/>
  <c r="V22" i="8"/>
  <c r="V13" i="8"/>
  <c r="G16" i="8"/>
  <c r="U129" i="7"/>
  <c r="U117" i="7"/>
  <c r="V117" i="7" s="1"/>
  <c r="U109" i="7"/>
  <c r="V109" i="7" s="1"/>
  <c r="U97" i="7"/>
  <c r="V97" i="7" s="1"/>
  <c r="U84" i="7"/>
  <c r="V84" i="7" s="1"/>
  <c r="G57" i="7"/>
  <c r="G67" i="7"/>
  <c r="G76" i="7"/>
  <c r="U82" i="7"/>
  <c r="V82" i="7" s="1"/>
  <c r="U35" i="7"/>
  <c r="V35" i="7" s="1"/>
  <c r="U43" i="7"/>
  <c r="V43" i="7" s="1"/>
  <c r="U99" i="7"/>
  <c r="V99" i="7" s="1"/>
  <c r="U111" i="7"/>
  <c r="V111" i="7" s="1"/>
  <c r="U123" i="7"/>
  <c r="V123" i="7" s="1"/>
  <c r="U75" i="7"/>
  <c r="V75" i="7" s="1"/>
  <c r="U73" i="7"/>
  <c r="U61" i="7"/>
  <c r="V61" i="7" s="1"/>
  <c r="U54" i="7"/>
  <c r="V54" i="7" s="1"/>
  <c r="U42" i="7"/>
  <c r="V42" i="7" s="1"/>
  <c r="U41" i="7"/>
  <c r="V41" i="7" s="1"/>
  <c r="U39" i="7"/>
  <c r="V39" i="7" s="1"/>
  <c r="U28" i="7"/>
  <c r="V28" i="7" s="1"/>
  <c r="U24" i="7"/>
  <c r="V24" i="7" s="1"/>
  <c r="Q32" i="7"/>
  <c r="U20" i="7"/>
  <c r="V20" i="7" s="1"/>
  <c r="V73" i="7"/>
  <c r="V129" i="7"/>
  <c r="V12" i="7"/>
  <c r="G16" i="7"/>
  <c r="U113" i="6"/>
  <c r="U93" i="6"/>
  <c r="T123" i="3"/>
  <c r="U123" i="3" s="1"/>
  <c r="T128" i="3"/>
  <c r="U128" i="3" s="1"/>
  <c r="T124" i="3"/>
  <c r="U124" i="3" s="1"/>
  <c r="T122" i="3"/>
  <c r="U122" i="3" s="1"/>
  <c r="T110" i="3"/>
  <c r="U110" i="3" s="1"/>
  <c r="U112" i="3"/>
  <c r="T96" i="3"/>
  <c r="U96" i="3" s="1"/>
  <c r="T98" i="3"/>
  <c r="U98" i="3" s="1"/>
  <c r="U84" i="3"/>
  <c r="T83" i="3"/>
  <c r="U83" i="3" s="1"/>
  <c r="T81" i="3"/>
  <c r="U81" i="3" s="1"/>
  <c r="P89" i="3"/>
  <c r="T75" i="3"/>
  <c r="U75" i="3" s="1"/>
  <c r="T71" i="3"/>
  <c r="U71" i="3" s="1"/>
  <c r="S76" i="3"/>
  <c r="U73" i="3"/>
  <c r="S67" i="3"/>
  <c r="T55" i="3"/>
  <c r="U55" i="3" s="1"/>
  <c r="T54" i="3"/>
  <c r="U54" i="3" s="1"/>
  <c r="T52" i="3"/>
  <c r="U52" i="3" s="1"/>
  <c r="T39" i="3"/>
  <c r="U39" i="3" s="1"/>
  <c r="T45" i="3"/>
  <c r="U45" i="3" s="1"/>
  <c r="T40" i="3"/>
  <c r="T37" i="3"/>
  <c r="U37" i="3" s="1"/>
  <c r="U40" i="3"/>
  <c r="T30" i="3"/>
  <c r="U30" i="3" s="1"/>
  <c r="T25" i="3"/>
  <c r="U25" i="3" s="1"/>
  <c r="T24" i="3"/>
  <c r="U24" i="3" s="1"/>
  <c r="T22" i="3"/>
  <c r="U22" i="3" s="1"/>
  <c r="P32" i="3"/>
  <c r="T13" i="3"/>
  <c r="U13" i="3" s="1"/>
  <c r="T12" i="3"/>
  <c r="U12" i="3" s="1"/>
  <c r="T10" i="3"/>
  <c r="U10" i="3" s="1"/>
  <c r="U14" i="3"/>
  <c r="S16" i="2"/>
  <c r="R57" i="2"/>
  <c r="S101" i="3"/>
  <c r="R130" i="3"/>
  <c r="R16" i="5"/>
  <c r="O32" i="5"/>
  <c r="O57" i="5"/>
  <c r="U73" i="12"/>
  <c r="H76" i="12"/>
  <c r="T9" i="2"/>
  <c r="U9" i="2" s="1"/>
  <c r="T26" i="2"/>
  <c r="U26" i="2" s="1"/>
  <c r="P47" i="2"/>
  <c r="T37" i="2"/>
  <c r="U37" i="2" s="1"/>
  <c r="T40" i="2"/>
  <c r="U40" i="2" s="1"/>
  <c r="T45" i="2"/>
  <c r="U45" i="2" s="1"/>
  <c r="T54" i="2"/>
  <c r="U54" i="2" s="1"/>
  <c r="T63" i="2"/>
  <c r="U63" i="2" s="1"/>
  <c r="P76" i="2"/>
  <c r="T72" i="2"/>
  <c r="U72" i="2" s="1"/>
  <c r="T86" i="2"/>
  <c r="U86" i="2" s="1"/>
  <c r="G101" i="2"/>
  <c r="T112" i="2"/>
  <c r="U112" i="2" s="1"/>
  <c r="T124" i="2"/>
  <c r="U124" i="2" s="1"/>
  <c r="T129" i="2"/>
  <c r="U129" i="2" s="1"/>
  <c r="T8" i="3"/>
  <c r="U8" i="3" s="1"/>
  <c r="T20" i="3"/>
  <c r="U20" i="3" s="1"/>
  <c r="T28" i="3"/>
  <c r="U28" i="3" s="1"/>
  <c r="T35" i="3"/>
  <c r="U35" i="3" s="1"/>
  <c r="S47" i="3"/>
  <c r="T43" i="3"/>
  <c r="U43" i="3" s="1"/>
  <c r="T50" i="3"/>
  <c r="U50" i="3" s="1"/>
  <c r="S57" i="3"/>
  <c r="R67" i="3"/>
  <c r="T74" i="3"/>
  <c r="U74" i="3" s="1"/>
  <c r="R89" i="3"/>
  <c r="U116" i="3"/>
  <c r="S130" i="3"/>
  <c r="O47" i="5"/>
  <c r="O67" i="5"/>
  <c r="Q32" i="8"/>
  <c r="V36" i="8"/>
  <c r="V44" i="8"/>
  <c r="G47" i="8"/>
  <c r="V56" i="8"/>
  <c r="V107" i="9"/>
  <c r="V127" i="9"/>
  <c r="S32" i="10"/>
  <c r="U26" i="10"/>
  <c r="U53" i="10"/>
  <c r="P67" i="10"/>
  <c r="S76" i="10"/>
  <c r="H101" i="10"/>
  <c r="U108" i="10"/>
  <c r="U116" i="10"/>
  <c r="R130" i="10"/>
  <c r="U123" i="10"/>
  <c r="T16" i="11"/>
  <c r="W10" i="11"/>
  <c r="W25" i="11"/>
  <c r="W37" i="11"/>
  <c r="W45" i="11"/>
  <c r="U57" i="11"/>
  <c r="W64" i="11"/>
  <c r="S118" i="3"/>
  <c r="U14" i="2"/>
  <c r="S32" i="2"/>
  <c r="U23" i="2"/>
  <c r="R76" i="2"/>
  <c r="G89" i="2"/>
  <c r="U100" i="2"/>
  <c r="P16" i="3"/>
  <c r="U75" i="12"/>
  <c r="T11" i="2"/>
  <c r="U11" i="2" s="1"/>
  <c r="T28" i="2"/>
  <c r="U28" i="2" s="1"/>
  <c r="S47" i="2"/>
  <c r="T39" i="2"/>
  <c r="U39" i="2" s="1"/>
  <c r="U42" i="2"/>
  <c r="T65" i="2"/>
  <c r="U65" i="2" s="1"/>
  <c r="T74" i="2"/>
  <c r="U74" i="2" s="1"/>
  <c r="T88" i="2"/>
  <c r="U88" i="2" s="1"/>
  <c r="T114" i="2"/>
  <c r="U114" i="2" s="1"/>
  <c r="P130" i="2"/>
  <c r="T123" i="2"/>
  <c r="U123" i="2" s="1"/>
  <c r="R47" i="3"/>
  <c r="R57" i="3"/>
  <c r="V71" i="7"/>
  <c r="T32" i="8"/>
  <c r="V26" i="8"/>
  <c r="V38" i="8"/>
  <c r="Q118" i="9"/>
  <c r="V109" i="9"/>
  <c r="V117" i="9"/>
  <c r="I130" i="9"/>
  <c r="V129" i="9"/>
  <c r="U28" i="10"/>
  <c r="S67" i="10"/>
  <c r="H76" i="10"/>
  <c r="R101" i="10"/>
  <c r="U95" i="10"/>
  <c r="U125" i="10"/>
  <c r="W12" i="11"/>
  <c r="I32" i="11"/>
  <c r="W27" i="11"/>
  <c r="W39" i="11"/>
  <c r="W51" i="11"/>
  <c r="W66" i="11"/>
  <c r="P16" i="2"/>
  <c r="T10" i="2"/>
  <c r="U10" i="2" s="1"/>
  <c r="T27" i="2"/>
  <c r="U27" i="2" s="1"/>
  <c r="T38" i="2"/>
  <c r="T73" i="2"/>
  <c r="U73" i="2" s="1"/>
  <c r="T87" i="2"/>
  <c r="U87" i="2" s="1"/>
  <c r="T96" i="2"/>
  <c r="U96" i="2" s="1"/>
  <c r="T113" i="2"/>
  <c r="U113" i="2" s="1"/>
  <c r="N132" i="12"/>
  <c r="T46" i="2"/>
  <c r="U46" i="2" s="1"/>
  <c r="U61" i="2"/>
  <c r="T64" i="2"/>
  <c r="U64" i="2" s="1"/>
  <c r="G67" i="2"/>
  <c r="G76" i="2"/>
  <c r="T122" i="2"/>
  <c r="U122" i="2" s="1"/>
  <c r="S32" i="3"/>
  <c r="P47" i="3"/>
  <c r="P57" i="3"/>
  <c r="H67" i="3"/>
  <c r="T79" i="3"/>
  <c r="U79" i="3" s="1"/>
  <c r="S89" i="3"/>
  <c r="T87" i="3"/>
  <c r="U87" i="3" s="1"/>
  <c r="R101" i="3"/>
  <c r="T94" i="3"/>
  <c r="U94" i="3" s="1"/>
  <c r="R118" i="3"/>
  <c r="T106" i="3"/>
  <c r="U106" i="3" s="1"/>
  <c r="T114" i="3"/>
  <c r="U114" i="3" s="1"/>
  <c r="P130" i="3"/>
  <c r="T126" i="3"/>
  <c r="U126" i="3" s="1"/>
  <c r="S15" i="5"/>
  <c r="T15" i="5" s="1"/>
  <c r="S39" i="5"/>
  <c r="T39" i="5" s="1"/>
  <c r="S51" i="5"/>
  <c r="T51" i="5" s="1"/>
  <c r="S63" i="5"/>
  <c r="T63" i="5" s="1"/>
  <c r="S87" i="5"/>
  <c r="S99" i="5"/>
  <c r="S111" i="5"/>
  <c r="S123" i="5"/>
  <c r="T123" i="5" s="1"/>
  <c r="T22" i="6"/>
  <c r="U22" i="6" s="1"/>
  <c r="T30" i="6"/>
  <c r="U30" i="6" s="1"/>
  <c r="T42" i="6"/>
  <c r="U42" i="6" s="1"/>
  <c r="T54" i="6"/>
  <c r="U54" i="6" s="1"/>
  <c r="T72" i="6"/>
  <c r="U72" i="6" s="1"/>
  <c r="T96" i="6"/>
  <c r="U96" i="6" s="1"/>
  <c r="T108" i="6"/>
  <c r="U108" i="6" s="1"/>
  <c r="T116" i="6"/>
  <c r="U116" i="6" s="1"/>
  <c r="T128" i="6"/>
  <c r="U128" i="6" s="1"/>
  <c r="T16" i="7"/>
  <c r="U15" i="7"/>
  <c r="V15" i="7" s="1"/>
  <c r="H32" i="7"/>
  <c r="U27" i="7"/>
  <c r="V27" i="7" s="1"/>
  <c r="T47" i="8"/>
  <c r="G57" i="8"/>
  <c r="V105" i="9"/>
  <c r="V113" i="9"/>
  <c r="V125" i="9"/>
  <c r="P32" i="10"/>
  <c r="U24" i="10"/>
  <c r="U51" i="10"/>
  <c r="P76" i="10"/>
  <c r="U75" i="10"/>
  <c r="S101" i="10"/>
  <c r="U99" i="10"/>
  <c r="R118" i="10"/>
  <c r="H130" i="10"/>
  <c r="S130" i="10"/>
  <c r="U129" i="10"/>
  <c r="U16" i="11"/>
  <c r="W23" i="11"/>
  <c r="W31" i="11"/>
  <c r="W43" i="11"/>
  <c r="R57" i="11"/>
  <c r="W55" i="11"/>
  <c r="T67" i="11"/>
  <c r="W62" i="11"/>
  <c r="H16" i="3"/>
  <c r="R32" i="3"/>
  <c r="T21" i="3"/>
  <c r="U21" i="3" s="1"/>
  <c r="T29" i="3"/>
  <c r="U29" i="3" s="1"/>
  <c r="T36" i="3"/>
  <c r="U36" i="3" s="1"/>
  <c r="T44" i="3"/>
  <c r="U44" i="3" s="1"/>
  <c r="T51" i="3"/>
  <c r="U51" i="3" s="1"/>
  <c r="T63" i="3"/>
  <c r="U63" i="3" s="1"/>
  <c r="H76" i="3"/>
  <c r="T80" i="3"/>
  <c r="U80" i="3" s="1"/>
  <c r="T88" i="3"/>
  <c r="U88" i="3" s="1"/>
  <c r="T95" i="3"/>
  <c r="U95" i="3" s="1"/>
  <c r="T107" i="3"/>
  <c r="U107" i="3" s="1"/>
  <c r="T115" i="3"/>
  <c r="U115" i="3" s="1"/>
  <c r="T127" i="3"/>
  <c r="U127" i="3" s="1"/>
  <c r="S20" i="5"/>
  <c r="S28" i="5"/>
  <c r="T28" i="5" s="1"/>
  <c r="S40" i="5"/>
  <c r="T40" i="5" s="1"/>
  <c r="S52" i="5"/>
  <c r="S71" i="5"/>
  <c r="T71" i="5" s="1"/>
  <c r="G76" i="5"/>
  <c r="S100" i="5"/>
  <c r="T100" i="5" s="1"/>
  <c r="S104" i="5"/>
  <c r="T104" i="5" s="1"/>
  <c r="S112" i="5"/>
  <c r="S124" i="5"/>
  <c r="T124" i="5" s="1"/>
  <c r="U43" i="6"/>
  <c r="U55" i="6"/>
  <c r="U61" i="6"/>
  <c r="U129" i="6"/>
  <c r="T47" i="7"/>
  <c r="T57" i="7"/>
  <c r="S67" i="7"/>
  <c r="U86" i="7"/>
  <c r="V86" i="7" s="1"/>
  <c r="U98" i="7"/>
  <c r="V98" i="7" s="1"/>
  <c r="U110" i="7"/>
  <c r="V110" i="7" s="1"/>
  <c r="U122" i="7"/>
  <c r="V122" i="7" s="1"/>
  <c r="V9" i="8"/>
  <c r="Q67" i="8"/>
  <c r="T76" i="8"/>
  <c r="S89" i="8"/>
  <c r="S130" i="8"/>
  <c r="S16" i="9"/>
  <c r="S47" i="9"/>
  <c r="S57" i="9"/>
  <c r="I101" i="9"/>
  <c r="R76" i="11"/>
  <c r="W83" i="11"/>
  <c r="W98" i="11"/>
  <c r="H101" i="11"/>
  <c r="W110" i="11"/>
  <c r="W122" i="11"/>
  <c r="P32" i="12"/>
  <c r="U24" i="12"/>
  <c r="U54" i="12"/>
  <c r="H57" i="12"/>
  <c r="R16" i="3"/>
  <c r="T11" i="3"/>
  <c r="U11" i="3" s="1"/>
  <c r="T23" i="3"/>
  <c r="U23" i="3" s="1"/>
  <c r="T31" i="3"/>
  <c r="U31" i="3" s="1"/>
  <c r="T38" i="3"/>
  <c r="U38" i="3" s="1"/>
  <c r="T46" i="3"/>
  <c r="U46" i="3" s="1"/>
  <c r="T53" i="3"/>
  <c r="U53" i="3" s="1"/>
  <c r="P67" i="3"/>
  <c r="T65" i="3"/>
  <c r="U65" i="3" s="1"/>
  <c r="R76" i="3"/>
  <c r="T72" i="3"/>
  <c r="U72" i="3" s="1"/>
  <c r="T82" i="3"/>
  <c r="U82" i="3" s="1"/>
  <c r="P101" i="3"/>
  <c r="T97" i="3"/>
  <c r="U97" i="3" s="1"/>
  <c r="P118" i="3"/>
  <c r="T109" i="3"/>
  <c r="U109" i="3" s="1"/>
  <c r="T117" i="3"/>
  <c r="U117" i="3" s="1"/>
  <c r="H130" i="3"/>
  <c r="T129" i="3"/>
  <c r="U129" i="3" s="1"/>
  <c r="O16" i="5"/>
  <c r="S22" i="5"/>
  <c r="T22" i="5" s="1"/>
  <c r="S30" i="5"/>
  <c r="T30" i="5" s="1"/>
  <c r="S42" i="5"/>
  <c r="T42" i="5" s="1"/>
  <c r="G47" i="5"/>
  <c r="S54" i="5"/>
  <c r="T54" i="5" s="1"/>
  <c r="S73" i="5"/>
  <c r="T73" i="5" s="1"/>
  <c r="S94" i="5"/>
  <c r="S106" i="5"/>
  <c r="S114" i="5"/>
  <c r="O130" i="5"/>
  <c r="S126" i="5"/>
  <c r="T126" i="5" s="1"/>
  <c r="T13" i="6"/>
  <c r="U13" i="6" s="1"/>
  <c r="T37" i="6"/>
  <c r="U37" i="6" s="1"/>
  <c r="T45" i="6"/>
  <c r="U45" i="6" s="1"/>
  <c r="T63" i="6"/>
  <c r="T75" i="6"/>
  <c r="T87" i="6"/>
  <c r="U87" i="6" s="1"/>
  <c r="S101" i="6"/>
  <c r="T99" i="6"/>
  <c r="U99" i="6" s="1"/>
  <c r="T111" i="6"/>
  <c r="U111" i="6" s="1"/>
  <c r="T123" i="6"/>
  <c r="U123" i="6" s="1"/>
  <c r="U10" i="7"/>
  <c r="V10" i="7" s="1"/>
  <c r="U22" i="7"/>
  <c r="V22" i="7" s="1"/>
  <c r="U30" i="7"/>
  <c r="V30" i="7" s="1"/>
  <c r="S47" i="7"/>
  <c r="U37" i="7"/>
  <c r="V37" i="7" s="1"/>
  <c r="U45" i="7"/>
  <c r="V45" i="7" s="1"/>
  <c r="S57" i="7"/>
  <c r="U52" i="7"/>
  <c r="V52" i="7" s="1"/>
  <c r="Q76" i="7"/>
  <c r="V80" i="7"/>
  <c r="V88" i="7"/>
  <c r="I76" i="11"/>
  <c r="U76" i="11"/>
  <c r="W85" i="11"/>
  <c r="I101" i="11"/>
  <c r="I118" i="11"/>
  <c r="W112" i="11"/>
  <c r="W124" i="11"/>
  <c r="U14" i="12"/>
  <c r="S32" i="12"/>
  <c r="U26" i="12"/>
  <c r="P47" i="12"/>
  <c r="U41" i="12"/>
  <c r="P57" i="12"/>
  <c r="U56" i="12"/>
  <c r="I67" i="12"/>
  <c r="T53" i="2"/>
  <c r="U53" i="2" s="1"/>
  <c r="T56" i="2"/>
  <c r="U56" i="2" s="1"/>
  <c r="T71" i="2"/>
  <c r="U71" i="2" s="1"/>
  <c r="T85" i="2"/>
  <c r="U85" i="2" s="1"/>
  <c r="T106" i="2"/>
  <c r="U106" i="2" s="1"/>
  <c r="T111" i="2"/>
  <c r="U111" i="2" s="1"/>
  <c r="S16" i="3"/>
  <c r="T15" i="3"/>
  <c r="U15" i="3" s="1"/>
  <c r="H32" i="3"/>
  <c r="T27" i="3"/>
  <c r="U27" i="3" s="1"/>
  <c r="T42" i="3"/>
  <c r="U42" i="3" s="1"/>
  <c r="T61" i="3"/>
  <c r="U61" i="3" s="1"/>
  <c r="P76" i="3"/>
  <c r="T86" i="3"/>
  <c r="U86" i="3" s="1"/>
  <c r="T93" i="3"/>
  <c r="U93" i="3" s="1"/>
  <c r="T105" i="3"/>
  <c r="U105" i="3" s="1"/>
  <c r="T113" i="3"/>
  <c r="U113" i="3" s="1"/>
  <c r="T125" i="3"/>
  <c r="U125" i="3" s="1"/>
  <c r="G89" i="4"/>
  <c r="T26" i="5"/>
  <c r="T98" i="5"/>
  <c r="T110" i="5"/>
  <c r="T122" i="5"/>
  <c r="U71" i="6"/>
  <c r="V14" i="7"/>
  <c r="T32" i="7"/>
  <c r="V26" i="7"/>
  <c r="Q47" i="7"/>
  <c r="Q57" i="7"/>
  <c r="V56" i="7"/>
  <c r="H67" i="7"/>
  <c r="T89" i="11"/>
  <c r="U130" i="11"/>
  <c r="R47" i="12"/>
  <c r="R57" i="12"/>
  <c r="H67" i="12"/>
  <c r="R118" i="12"/>
  <c r="S11" i="5"/>
  <c r="S43" i="5"/>
  <c r="S55" i="5"/>
  <c r="T55" i="5" s="1"/>
  <c r="S74" i="5"/>
  <c r="T74" i="5" s="1"/>
  <c r="S83" i="5"/>
  <c r="T83" i="5" s="1"/>
  <c r="S95" i="5"/>
  <c r="T95" i="5" s="1"/>
  <c r="S107" i="5"/>
  <c r="T107" i="5" s="1"/>
  <c r="S115" i="5"/>
  <c r="T115" i="5" s="1"/>
  <c r="S127" i="5"/>
  <c r="T26" i="6"/>
  <c r="U26" i="6" s="1"/>
  <c r="T38" i="6"/>
  <c r="U38" i="6" s="1"/>
  <c r="T46" i="6"/>
  <c r="U46" i="6" s="1"/>
  <c r="T50" i="6"/>
  <c r="T100" i="6"/>
  <c r="U100" i="6" s="1"/>
  <c r="T104" i="6"/>
  <c r="T112" i="6"/>
  <c r="T124" i="6"/>
  <c r="U124" i="6" s="1"/>
  <c r="S16" i="7"/>
  <c r="U11" i="7"/>
  <c r="V11" i="7" s="1"/>
  <c r="U23" i="7"/>
  <c r="V23" i="7" s="1"/>
  <c r="U31" i="7"/>
  <c r="V31" i="7" s="1"/>
  <c r="U38" i="7"/>
  <c r="V38" i="7" s="1"/>
  <c r="U46" i="7"/>
  <c r="V46" i="7" s="1"/>
  <c r="U53" i="7"/>
  <c r="V53" i="7" s="1"/>
  <c r="Q67" i="7"/>
  <c r="U65" i="7"/>
  <c r="V65" i="7" s="1"/>
  <c r="S76" i="7"/>
  <c r="U72" i="7"/>
  <c r="V72" i="7" s="1"/>
  <c r="U79" i="7"/>
  <c r="V79" i="7" s="1"/>
  <c r="T89" i="7"/>
  <c r="T101" i="7"/>
  <c r="T118" i="7"/>
  <c r="S130" i="7"/>
  <c r="U61" i="8"/>
  <c r="V61" i="8" s="1"/>
  <c r="U73" i="8"/>
  <c r="V73" i="8" s="1"/>
  <c r="G76" i="8"/>
  <c r="U85" i="8"/>
  <c r="V85" i="8" s="1"/>
  <c r="Q101" i="8"/>
  <c r="U97" i="8"/>
  <c r="V97" i="8" s="1"/>
  <c r="H118" i="8"/>
  <c r="U112" i="8"/>
  <c r="V112" i="8" s="1"/>
  <c r="U127" i="8"/>
  <c r="V127" i="8" s="1"/>
  <c r="G130" i="8"/>
  <c r="U14" i="9"/>
  <c r="V14" i="9" s="1"/>
  <c r="T32" i="9"/>
  <c r="U26" i="9"/>
  <c r="V26" i="9" s="1"/>
  <c r="U41" i="9"/>
  <c r="V41" i="9" s="1"/>
  <c r="U56" i="9"/>
  <c r="V56" i="9" s="1"/>
  <c r="I67" i="9"/>
  <c r="S76" i="9"/>
  <c r="U72" i="9"/>
  <c r="V72" i="9" s="1"/>
  <c r="Q89" i="9"/>
  <c r="U84" i="9"/>
  <c r="V84" i="9" s="1"/>
  <c r="U96" i="9"/>
  <c r="V96" i="9" s="1"/>
  <c r="U108" i="9"/>
  <c r="V108" i="9" s="1"/>
  <c r="U116" i="9"/>
  <c r="V116" i="9" s="1"/>
  <c r="T130" i="9"/>
  <c r="U128" i="9"/>
  <c r="V128" i="9" s="1"/>
  <c r="S16" i="10"/>
  <c r="T15" i="10"/>
  <c r="U15" i="10" s="1"/>
  <c r="H32" i="10"/>
  <c r="T27" i="10"/>
  <c r="U27" i="10" s="1"/>
  <c r="I89" i="12"/>
  <c r="S89" i="12"/>
  <c r="U87" i="12"/>
  <c r="R101" i="12"/>
  <c r="U94" i="12"/>
  <c r="U106" i="12"/>
  <c r="U114" i="12"/>
  <c r="P130" i="12"/>
  <c r="U126" i="12"/>
  <c r="T20" i="6"/>
  <c r="U20" i="6" s="1"/>
  <c r="T28" i="6"/>
  <c r="U28" i="6" s="1"/>
  <c r="T40" i="6"/>
  <c r="U40" i="6" s="1"/>
  <c r="T52" i="6"/>
  <c r="U52" i="6" s="1"/>
  <c r="T94" i="6"/>
  <c r="U94" i="6" s="1"/>
  <c r="T106" i="6"/>
  <c r="U106" i="6" s="1"/>
  <c r="T114" i="6"/>
  <c r="T126" i="6"/>
  <c r="U126" i="6" s="1"/>
  <c r="Q16" i="7"/>
  <c r="U13" i="7"/>
  <c r="V13" i="7" s="1"/>
  <c r="U25" i="7"/>
  <c r="V25" i="7" s="1"/>
  <c r="U40" i="7"/>
  <c r="V40" i="7" s="1"/>
  <c r="U55" i="7"/>
  <c r="V55" i="7" s="1"/>
  <c r="T67" i="7"/>
  <c r="U74" i="7"/>
  <c r="V74" i="7" s="1"/>
  <c r="S89" i="7"/>
  <c r="U81" i="7"/>
  <c r="V81" i="7" s="1"/>
  <c r="U93" i="7"/>
  <c r="V93" i="7" s="1"/>
  <c r="U105" i="7"/>
  <c r="V105" i="7" s="1"/>
  <c r="U113" i="7"/>
  <c r="V113" i="7" s="1"/>
  <c r="U125" i="7"/>
  <c r="V125" i="7" s="1"/>
  <c r="U12" i="8"/>
  <c r="V12" i="8" s="1"/>
  <c r="H32" i="8"/>
  <c r="U27" i="8"/>
  <c r="V27" i="8" s="1"/>
  <c r="U39" i="8"/>
  <c r="V39" i="8" s="1"/>
  <c r="U51" i="8"/>
  <c r="V51" i="8" s="1"/>
  <c r="Q76" i="8"/>
  <c r="V75" i="8"/>
  <c r="T101" i="8"/>
  <c r="S118" i="8"/>
  <c r="V106" i="8"/>
  <c r="H130" i="8"/>
  <c r="V20" i="9"/>
  <c r="V28" i="9"/>
  <c r="I47" i="9"/>
  <c r="V43" i="9"/>
  <c r="S67" i="9"/>
  <c r="V62" i="9"/>
  <c r="T89" i="9"/>
  <c r="V86" i="9"/>
  <c r="V98" i="9"/>
  <c r="R89" i="12"/>
  <c r="U81" i="12"/>
  <c r="U96" i="12"/>
  <c r="U108" i="12"/>
  <c r="U116" i="12"/>
  <c r="S130" i="12"/>
  <c r="U128" i="12"/>
  <c r="S93" i="5"/>
  <c r="T93" i="5" s="1"/>
  <c r="S113" i="5"/>
  <c r="T113" i="5" s="1"/>
  <c r="S125" i="5"/>
  <c r="T125" i="5" s="1"/>
  <c r="T24" i="6"/>
  <c r="U24" i="6" s="1"/>
  <c r="T36" i="6"/>
  <c r="U36" i="6" s="1"/>
  <c r="T44" i="6"/>
  <c r="U44" i="6" s="1"/>
  <c r="T56" i="6"/>
  <c r="U56" i="6" s="1"/>
  <c r="R67" i="6"/>
  <c r="H67" i="6"/>
  <c r="T74" i="6"/>
  <c r="U74" i="6" s="1"/>
  <c r="T98" i="6"/>
  <c r="U98" i="6" s="1"/>
  <c r="T110" i="6"/>
  <c r="U110" i="6" s="1"/>
  <c r="T122" i="6"/>
  <c r="U122" i="6" s="1"/>
  <c r="H16" i="7"/>
  <c r="S32" i="7"/>
  <c r="U21" i="7"/>
  <c r="V21" i="7" s="1"/>
  <c r="U29" i="7"/>
  <c r="V29" i="7" s="1"/>
  <c r="U36" i="7"/>
  <c r="V36" i="7" s="1"/>
  <c r="U44" i="7"/>
  <c r="V44" i="7" s="1"/>
  <c r="U51" i="7"/>
  <c r="V51" i="7" s="1"/>
  <c r="U63" i="7"/>
  <c r="V63" i="7" s="1"/>
  <c r="H76" i="7"/>
  <c r="T76" i="7"/>
  <c r="Q89" i="7"/>
  <c r="Q101" i="7"/>
  <c r="Q118" i="7"/>
  <c r="H130" i="7"/>
  <c r="T67" i="8"/>
  <c r="Q32" i="9"/>
  <c r="H57" i="9"/>
  <c r="S101" i="9"/>
  <c r="R57" i="10"/>
  <c r="T52" i="10"/>
  <c r="U52" i="10" s="1"/>
  <c r="T64" i="10"/>
  <c r="U64" i="10" s="1"/>
  <c r="H89" i="10"/>
  <c r="T83" i="10"/>
  <c r="U83" i="10" s="1"/>
  <c r="T88" i="10"/>
  <c r="U88" i="10" s="1"/>
  <c r="V9" i="11"/>
  <c r="W9" i="11" s="1"/>
  <c r="R32" i="11"/>
  <c r="V24" i="11"/>
  <c r="W24" i="11" s="1"/>
  <c r="I47" i="11"/>
  <c r="V44" i="11"/>
  <c r="W44" i="11" s="1"/>
  <c r="V56" i="11"/>
  <c r="W56" i="11" s="1"/>
  <c r="V63" i="11"/>
  <c r="W63" i="11" s="1"/>
  <c r="V80" i="11"/>
  <c r="W80" i="11" s="1"/>
  <c r="V88" i="11"/>
  <c r="W88" i="11" s="1"/>
  <c r="V95" i="11"/>
  <c r="W95" i="11" s="1"/>
  <c r="V107" i="11"/>
  <c r="W107" i="11" s="1"/>
  <c r="V115" i="11"/>
  <c r="W115" i="11" s="1"/>
  <c r="V127" i="11"/>
  <c r="W127" i="11" s="1"/>
  <c r="I16" i="12"/>
  <c r="R32" i="12"/>
  <c r="T21" i="12"/>
  <c r="U21" i="12" s="1"/>
  <c r="T29" i="12"/>
  <c r="U29" i="12" s="1"/>
  <c r="T36" i="12"/>
  <c r="U36" i="12" s="1"/>
  <c r="T44" i="12"/>
  <c r="U44" i="12" s="1"/>
  <c r="T51" i="12"/>
  <c r="U51" i="12" s="1"/>
  <c r="T63" i="12"/>
  <c r="U63" i="12" s="1"/>
  <c r="I76" i="12"/>
  <c r="P89" i="12"/>
  <c r="U85" i="12"/>
  <c r="I101" i="12"/>
  <c r="U112" i="12"/>
  <c r="U124" i="12"/>
  <c r="E132" i="12"/>
  <c r="U87" i="7"/>
  <c r="V87" i="7" s="1"/>
  <c r="S101" i="7"/>
  <c r="U94" i="7"/>
  <c r="V94" i="7" s="1"/>
  <c r="S118" i="7"/>
  <c r="U106" i="7"/>
  <c r="V106" i="7" s="1"/>
  <c r="Q130" i="7"/>
  <c r="U126" i="7"/>
  <c r="V126" i="7" s="1"/>
  <c r="U8" i="8"/>
  <c r="V8" i="8" s="1"/>
  <c r="T16" i="8"/>
  <c r="U23" i="8"/>
  <c r="V23" i="8" s="1"/>
  <c r="U31" i="8"/>
  <c r="V31" i="8" s="1"/>
  <c r="H47" i="8"/>
  <c r="U43" i="8"/>
  <c r="V43" i="8" s="1"/>
  <c r="Q57" i="8"/>
  <c r="U55" i="8"/>
  <c r="V55" i="8" s="1"/>
  <c r="U62" i="8"/>
  <c r="V62" i="8" s="1"/>
  <c r="U74" i="8"/>
  <c r="V74" i="8" s="1"/>
  <c r="T89" i="8"/>
  <c r="U86" i="8"/>
  <c r="V86" i="8" s="1"/>
  <c r="U98" i="8"/>
  <c r="V98" i="8" s="1"/>
  <c r="U105" i="8"/>
  <c r="V105" i="8" s="1"/>
  <c r="U113" i="8"/>
  <c r="V113" i="8" s="1"/>
  <c r="T130" i="8"/>
  <c r="U128" i="8"/>
  <c r="V128" i="8" s="1"/>
  <c r="T16" i="9"/>
  <c r="U15" i="9"/>
  <c r="V15" i="9" s="1"/>
  <c r="I32" i="9"/>
  <c r="U27" i="9"/>
  <c r="V27" i="9" s="1"/>
  <c r="T47" i="9"/>
  <c r="U42" i="9"/>
  <c r="V42" i="9" s="1"/>
  <c r="T57" i="9"/>
  <c r="U73" i="9"/>
  <c r="V73" i="9" s="1"/>
  <c r="U85" i="9"/>
  <c r="V85" i="9" s="1"/>
  <c r="Q101" i="9"/>
  <c r="U97" i="9"/>
  <c r="V97" i="9" s="1"/>
  <c r="I118" i="9"/>
  <c r="U112" i="9"/>
  <c r="V112" i="9" s="1"/>
  <c r="U124" i="9"/>
  <c r="V124" i="9" s="1"/>
  <c r="T11" i="10"/>
  <c r="U11" i="10" s="1"/>
  <c r="T23" i="10"/>
  <c r="U23" i="10" s="1"/>
  <c r="T31" i="10"/>
  <c r="U31" i="10" s="1"/>
  <c r="P47" i="10"/>
  <c r="T41" i="10"/>
  <c r="U41" i="10" s="1"/>
  <c r="P57" i="10"/>
  <c r="T56" i="10"/>
  <c r="U56" i="10" s="1"/>
  <c r="H67" i="10"/>
  <c r="T63" i="10"/>
  <c r="U63" i="10" s="1"/>
  <c r="P89" i="10"/>
  <c r="T84" i="10"/>
  <c r="U84" i="10" s="1"/>
  <c r="T87" i="10"/>
  <c r="U87" i="10" s="1"/>
  <c r="V13" i="11"/>
  <c r="W13" i="11" s="1"/>
  <c r="V20" i="11"/>
  <c r="W20" i="11" s="1"/>
  <c r="V28" i="11"/>
  <c r="W28" i="11" s="1"/>
  <c r="R47" i="11"/>
  <c r="V40" i="11"/>
  <c r="W40" i="11" s="1"/>
  <c r="V52" i="11"/>
  <c r="W52" i="11" s="1"/>
  <c r="R89" i="11"/>
  <c r="V84" i="11"/>
  <c r="W84" i="11" s="1"/>
  <c r="U101" i="11"/>
  <c r="V99" i="11"/>
  <c r="W99" i="11" s="1"/>
  <c r="U118" i="11"/>
  <c r="V111" i="11"/>
  <c r="W111" i="11" s="1"/>
  <c r="T130" i="11"/>
  <c r="V123" i="11"/>
  <c r="W123" i="11" s="1"/>
  <c r="P16" i="12"/>
  <c r="T13" i="12"/>
  <c r="U13" i="12" s="1"/>
  <c r="T25" i="12"/>
  <c r="U25" i="12" s="1"/>
  <c r="T40" i="12"/>
  <c r="U40" i="12" s="1"/>
  <c r="T55" i="12"/>
  <c r="U55" i="12" s="1"/>
  <c r="S67" i="12"/>
  <c r="T74" i="12"/>
  <c r="U74" i="12" s="1"/>
  <c r="L132" i="12"/>
  <c r="S101" i="12"/>
  <c r="T99" i="12"/>
  <c r="U99" i="12" s="1"/>
  <c r="S118" i="12"/>
  <c r="T111" i="12"/>
  <c r="U111" i="12" s="1"/>
  <c r="R130" i="12"/>
  <c r="T123" i="12"/>
  <c r="U123" i="12" s="1"/>
  <c r="U96" i="7"/>
  <c r="V96" i="7" s="1"/>
  <c r="U108" i="7"/>
  <c r="V108" i="7" s="1"/>
  <c r="U116" i="7"/>
  <c r="V116" i="7" s="1"/>
  <c r="T130" i="7"/>
  <c r="U128" i="7"/>
  <c r="V128" i="7" s="1"/>
  <c r="S16" i="8"/>
  <c r="U10" i="8"/>
  <c r="V10" i="8" s="1"/>
  <c r="U25" i="8"/>
  <c r="V25" i="8" s="1"/>
  <c r="S47" i="8"/>
  <c r="U37" i="8"/>
  <c r="V37" i="8" s="1"/>
  <c r="U45" i="8"/>
  <c r="V45" i="8" s="1"/>
  <c r="T57" i="8"/>
  <c r="U64" i="8"/>
  <c r="V64" i="8" s="1"/>
  <c r="U80" i="8"/>
  <c r="V80" i="8" s="1"/>
  <c r="U88" i="8"/>
  <c r="V88" i="8" s="1"/>
  <c r="H101" i="8"/>
  <c r="U100" i="8"/>
  <c r="V100" i="8" s="1"/>
  <c r="U107" i="8"/>
  <c r="V107" i="8" s="1"/>
  <c r="U115" i="8"/>
  <c r="V115" i="8" s="1"/>
  <c r="U122" i="8"/>
  <c r="V122" i="8" s="1"/>
  <c r="U9" i="9"/>
  <c r="V9" i="9" s="1"/>
  <c r="S32" i="9"/>
  <c r="U21" i="9"/>
  <c r="V21" i="9" s="1"/>
  <c r="U29" i="9"/>
  <c r="V29" i="9" s="1"/>
  <c r="U36" i="9"/>
  <c r="V36" i="9" s="1"/>
  <c r="U44" i="9"/>
  <c r="V44" i="9" s="1"/>
  <c r="U51" i="9"/>
  <c r="V51" i="9" s="1"/>
  <c r="Q76" i="9"/>
  <c r="U75" i="9"/>
  <c r="V75" i="9" s="1"/>
  <c r="U79" i="9"/>
  <c r="U87" i="9"/>
  <c r="V87" i="9" s="1"/>
  <c r="T101" i="9"/>
  <c r="U99" i="9"/>
  <c r="V99" i="9" s="1"/>
  <c r="S118" i="9"/>
  <c r="U106" i="9"/>
  <c r="V106" i="9" s="1"/>
  <c r="U114" i="9"/>
  <c r="V114" i="9" s="1"/>
  <c r="Q130" i="9"/>
  <c r="U126" i="9"/>
  <c r="V126" i="9" s="1"/>
  <c r="P16" i="10"/>
  <c r="T13" i="10"/>
  <c r="U13" i="10" s="1"/>
  <c r="T25" i="10"/>
  <c r="U25" i="10" s="1"/>
  <c r="H47" i="10"/>
  <c r="S47" i="10"/>
  <c r="T43" i="10"/>
  <c r="U43" i="10" s="1"/>
  <c r="T50" i="10"/>
  <c r="U50" i="10" s="1"/>
  <c r="S57" i="10"/>
  <c r="R67" i="10"/>
  <c r="T62" i="10"/>
  <c r="U62" i="10" s="1"/>
  <c r="T65" i="10"/>
  <c r="U65" i="10" s="1"/>
  <c r="S89" i="10"/>
  <c r="T81" i="10"/>
  <c r="U81" i="10" s="1"/>
  <c r="T86" i="10"/>
  <c r="U86" i="10" s="1"/>
  <c r="V15" i="11"/>
  <c r="W15" i="11" s="1"/>
  <c r="V22" i="11"/>
  <c r="W22" i="11" s="1"/>
  <c r="V30" i="11"/>
  <c r="W30" i="11" s="1"/>
  <c r="U47" i="11"/>
  <c r="V42" i="11"/>
  <c r="W42" i="11" s="1"/>
  <c r="V54" i="11"/>
  <c r="W54" i="11" s="1"/>
  <c r="V61" i="11"/>
  <c r="W61" i="11" s="1"/>
  <c r="U89" i="11"/>
  <c r="V86" i="11"/>
  <c r="W86" i="11" s="1"/>
  <c r="V93" i="11"/>
  <c r="W93" i="11" s="1"/>
  <c r="V105" i="11"/>
  <c r="W105" i="11" s="1"/>
  <c r="V113" i="11"/>
  <c r="W113" i="11" s="1"/>
  <c r="V125" i="11"/>
  <c r="W125" i="11" s="1"/>
  <c r="S16" i="12"/>
  <c r="T15" i="12"/>
  <c r="U15" i="12" s="1"/>
  <c r="I32" i="12"/>
  <c r="T27" i="12"/>
  <c r="U27" i="12" s="1"/>
  <c r="T42" i="12"/>
  <c r="U42" i="12" s="1"/>
  <c r="T61" i="12"/>
  <c r="U61" i="12" s="1"/>
  <c r="P76" i="12"/>
  <c r="T93" i="12"/>
  <c r="U93" i="12" s="1"/>
  <c r="I118" i="12"/>
  <c r="T113" i="12"/>
  <c r="U113" i="12" s="1"/>
  <c r="T125" i="12"/>
  <c r="U125" i="12" s="1"/>
  <c r="U85" i="7"/>
  <c r="V85" i="7" s="1"/>
  <c r="H101" i="7"/>
  <c r="U100" i="7"/>
  <c r="V100" i="7" s="1"/>
  <c r="H118" i="7"/>
  <c r="U112" i="7"/>
  <c r="V112" i="7" s="1"/>
  <c r="U124" i="7"/>
  <c r="V124" i="7" s="1"/>
  <c r="Q16" i="8"/>
  <c r="U14" i="8"/>
  <c r="V14" i="8" s="1"/>
  <c r="S32" i="8"/>
  <c r="U21" i="8"/>
  <c r="V21" i="8" s="1"/>
  <c r="U29" i="8"/>
  <c r="V29" i="8" s="1"/>
  <c r="G32" i="8"/>
  <c r="U41" i="8"/>
  <c r="V41" i="8" s="1"/>
  <c r="U53" i="8"/>
  <c r="V53" i="8" s="1"/>
  <c r="S76" i="8"/>
  <c r="U72" i="8"/>
  <c r="V72" i="8" s="1"/>
  <c r="Q89" i="8"/>
  <c r="U84" i="8"/>
  <c r="V84" i="8" s="1"/>
  <c r="U96" i="8"/>
  <c r="V96" i="8" s="1"/>
  <c r="T118" i="8"/>
  <c r="U111" i="8"/>
  <c r="V111" i="8" s="1"/>
  <c r="Q130" i="8"/>
  <c r="U126" i="8"/>
  <c r="V126" i="8" s="1"/>
  <c r="Q16" i="9"/>
  <c r="U13" i="9"/>
  <c r="V13" i="9" s="1"/>
  <c r="H16" i="9"/>
  <c r="U25" i="9"/>
  <c r="V25" i="9" s="1"/>
  <c r="Q47" i="9"/>
  <c r="U40" i="9"/>
  <c r="V40" i="9" s="1"/>
  <c r="Q57" i="9"/>
  <c r="U55" i="9"/>
  <c r="V55" i="9" s="1"/>
  <c r="I76" i="9"/>
  <c r="U83" i="9"/>
  <c r="V83" i="9" s="1"/>
  <c r="U95" i="9"/>
  <c r="V95" i="9" s="1"/>
  <c r="U110" i="9"/>
  <c r="V110" i="9" s="1"/>
  <c r="U122" i="9"/>
  <c r="V122" i="9" s="1"/>
  <c r="H16" i="10"/>
  <c r="R32" i="10"/>
  <c r="T21" i="10"/>
  <c r="U21" i="10" s="1"/>
  <c r="T29" i="10"/>
  <c r="U29" i="10" s="1"/>
  <c r="T39" i="10"/>
  <c r="U39" i="10" s="1"/>
  <c r="T54" i="10"/>
  <c r="U54" i="10" s="1"/>
  <c r="T66" i="10"/>
  <c r="U66" i="10" s="1"/>
  <c r="R89" i="10"/>
  <c r="T82" i="10"/>
  <c r="U82" i="10" s="1"/>
  <c r="T85" i="10"/>
  <c r="U85" i="10" s="1"/>
  <c r="V11" i="11"/>
  <c r="W11" i="11" s="1"/>
  <c r="U32" i="11"/>
  <c r="V26" i="11"/>
  <c r="W26" i="11" s="1"/>
  <c r="T47" i="11"/>
  <c r="V38" i="11"/>
  <c r="W38" i="11" s="1"/>
  <c r="V46" i="11"/>
  <c r="W46" i="11" s="1"/>
  <c r="V50" i="11"/>
  <c r="W50" i="11" s="1"/>
  <c r="R67" i="11"/>
  <c r="V65" i="11"/>
  <c r="W65" i="11" s="1"/>
  <c r="V82" i="11"/>
  <c r="W82" i="11" s="1"/>
  <c r="R101" i="11"/>
  <c r="V97" i="11"/>
  <c r="W97" i="11" s="1"/>
  <c r="R118" i="11"/>
  <c r="V109" i="11"/>
  <c r="W109" i="11" s="1"/>
  <c r="V117" i="11"/>
  <c r="W117" i="11" s="1"/>
  <c r="I130" i="11"/>
  <c r="V129" i="11"/>
  <c r="W129" i="11" s="1"/>
  <c r="R16" i="12"/>
  <c r="T11" i="12"/>
  <c r="U11" i="12" s="1"/>
  <c r="T23" i="12"/>
  <c r="U23" i="12" s="1"/>
  <c r="T31" i="12"/>
  <c r="U31" i="12" s="1"/>
  <c r="T38" i="12"/>
  <c r="U38" i="12" s="1"/>
  <c r="T46" i="12"/>
  <c r="U46" i="12" s="1"/>
  <c r="T53" i="12"/>
  <c r="U53" i="12" s="1"/>
  <c r="P67" i="12"/>
  <c r="T65" i="12"/>
  <c r="U65" i="12" s="1"/>
  <c r="R76" i="12"/>
  <c r="T72" i="12"/>
  <c r="U72" i="12" s="1"/>
  <c r="P101" i="12"/>
  <c r="T97" i="12"/>
  <c r="U97" i="12" s="1"/>
  <c r="P118" i="12"/>
  <c r="T109" i="12"/>
  <c r="U109" i="12" s="1"/>
  <c r="T117" i="12"/>
  <c r="U117" i="12" s="1"/>
  <c r="I130" i="12"/>
  <c r="T129" i="12"/>
  <c r="U129" i="12" s="1"/>
  <c r="U127" i="6"/>
  <c r="U125" i="6"/>
  <c r="S130" i="6"/>
  <c r="R130" i="6"/>
  <c r="G130" i="6"/>
  <c r="H130" i="6"/>
  <c r="U117" i="6"/>
  <c r="U115" i="6"/>
  <c r="U114" i="6"/>
  <c r="S118" i="6"/>
  <c r="U112" i="6"/>
  <c r="U109" i="6"/>
  <c r="H118" i="6"/>
  <c r="U107" i="6"/>
  <c r="R118" i="6"/>
  <c r="U97" i="6"/>
  <c r="U95" i="6"/>
  <c r="R101" i="6"/>
  <c r="H101" i="6"/>
  <c r="S89" i="6"/>
  <c r="H89" i="6"/>
  <c r="U85" i="6"/>
  <c r="U83" i="6"/>
  <c r="R89" i="6"/>
  <c r="U75" i="6"/>
  <c r="R76" i="6"/>
  <c r="S76" i="6"/>
  <c r="U73" i="6"/>
  <c r="H76" i="6"/>
  <c r="G76" i="6"/>
  <c r="U65" i="6"/>
  <c r="U63" i="6"/>
  <c r="S67" i="6"/>
  <c r="U53" i="6"/>
  <c r="R57" i="6"/>
  <c r="U51" i="6"/>
  <c r="S57" i="6"/>
  <c r="G57" i="6"/>
  <c r="S47" i="6"/>
  <c r="H47" i="6"/>
  <c r="U41" i="6"/>
  <c r="U39" i="6"/>
  <c r="R47" i="6"/>
  <c r="G47" i="6"/>
  <c r="S32" i="6"/>
  <c r="H32" i="6"/>
  <c r="G32" i="6"/>
  <c r="R32" i="6"/>
  <c r="S16" i="6"/>
  <c r="U11" i="6"/>
  <c r="R16" i="6"/>
  <c r="H16" i="6"/>
  <c r="T129" i="5"/>
  <c r="T127" i="5"/>
  <c r="R130" i="5"/>
  <c r="H130" i="5"/>
  <c r="Q130" i="5"/>
  <c r="T117" i="5"/>
  <c r="T116" i="5"/>
  <c r="T114" i="5"/>
  <c r="T112" i="5"/>
  <c r="T111" i="5"/>
  <c r="T109" i="5"/>
  <c r="H118" i="5"/>
  <c r="T108" i="5"/>
  <c r="Q118" i="5"/>
  <c r="R118" i="5"/>
  <c r="T106" i="5"/>
  <c r="T99" i="5"/>
  <c r="T97" i="5"/>
  <c r="T96" i="5"/>
  <c r="R101" i="5"/>
  <c r="T94" i="5"/>
  <c r="H101" i="5"/>
  <c r="Q101" i="5"/>
  <c r="T87" i="5"/>
  <c r="T85" i="5"/>
  <c r="Q89" i="5"/>
  <c r="R89" i="5"/>
  <c r="H89" i="5"/>
  <c r="G89" i="5"/>
  <c r="Q76" i="5"/>
  <c r="H76" i="5"/>
  <c r="R76" i="5"/>
  <c r="T65" i="5"/>
  <c r="R67" i="5"/>
  <c r="H67" i="5"/>
  <c r="Q67" i="5"/>
  <c r="Q57" i="5"/>
  <c r="T52" i="5"/>
  <c r="R57" i="5"/>
  <c r="T46" i="5"/>
  <c r="T43" i="5"/>
  <c r="T41" i="5"/>
  <c r="T38" i="5"/>
  <c r="H47" i="5"/>
  <c r="T36" i="5"/>
  <c r="R47" i="5"/>
  <c r="H32" i="5"/>
  <c r="R32" i="5"/>
  <c r="Q32" i="5"/>
  <c r="T20" i="5"/>
  <c r="T13" i="5"/>
  <c r="H16" i="5"/>
  <c r="T11" i="5"/>
  <c r="Q16" i="5"/>
  <c r="G130" i="4"/>
  <c r="G118" i="4"/>
  <c r="G101" i="4"/>
  <c r="G76" i="4"/>
  <c r="G57" i="4"/>
  <c r="G47" i="4"/>
  <c r="G32" i="4"/>
  <c r="U8" i="12"/>
  <c r="T9" i="12"/>
  <c r="U9" i="12" s="1"/>
  <c r="U35" i="12"/>
  <c r="U50" i="12"/>
  <c r="H16" i="12"/>
  <c r="J132" i="12"/>
  <c r="T19" i="12"/>
  <c r="I47" i="12"/>
  <c r="T62" i="12"/>
  <c r="U62" i="12" s="1"/>
  <c r="T64" i="12"/>
  <c r="U64" i="12" s="1"/>
  <c r="T66" i="12"/>
  <c r="U66" i="12" s="1"/>
  <c r="T79" i="12"/>
  <c r="T80" i="12"/>
  <c r="U80" i="12" s="1"/>
  <c r="T82" i="12"/>
  <c r="U82" i="12" s="1"/>
  <c r="T84" i="12"/>
  <c r="U84" i="12" s="1"/>
  <c r="T86" i="12"/>
  <c r="U86" i="12" s="1"/>
  <c r="T88" i="12"/>
  <c r="U88" i="12" s="1"/>
  <c r="H101" i="12"/>
  <c r="H118" i="12"/>
  <c r="F132" i="12"/>
  <c r="T70" i="12"/>
  <c r="T92" i="12"/>
  <c r="T105" i="12"/>
  <c r="U105" i="12" s="1"/>
  <c r="K132" i="12"/>
  <c r="M132" i="12"/>
  <c r="O132" i="12"/>
  <c r="T60" i="12"/>
  <c r="T121" i="12"/>
  <c r="W8" i="11"/>
  <c r="W35" i="11"/>
  <c r="I16" i="11"/>
  <c r="V70" i="11"/>
  <c r="V71" i="11"/>
  <c r="W71" i="11" s="1"/>
  <c r="V73" i="11"/>
  <c r="W73" i="11" s="1"/>
  <c r="V75" i="11"/>
  <c r="W75" i="11" s="1"/>
  <c r="B132" i="11"/>
  <c r="D132" i="11"/>
  <c r="F132" i="11"/>
  <c r="J132" i="11"/>
  <c r="L132" i="11"/>
  <c r="N132" i="11"/>
  <c r="V19" i="11"/>
  <c r="V36" i="11"/>
  <c r="W36" i="11" s="1"/>
  <c r="W79" i="11"/>
  <c r="C132" i="11"/>
  <c r="E132" i="11"/>
  <c r="K132" i="11"/>
  <c r="M132" i="11"/>
  <c r="V60" i="11"/>
  <c r="I89" i="11"/>
  <c r="V104" i="11"/>
  <c r="V121" i="11"/>
  <c r="V92" i="11"/>
  <c r="G16" i="10"/>
  <c r="T35" i="10"/>
  <c r="T36" i="10"/>
  <c r="U36" i="10" s="1"/>
  <c r="T38" i="10"/>
  <c r="U38" i="10" s="1"/>
  <c r="T40" i="10"/>
  <c r="U40" i="10" s="1"/>
  <c r="T42" i="10"/>
  <c r="U42" i="10" s="1"/>
  <c r="T44" i="10"/>
  <c r="U44" i="10" s="1"/>
  <c r="T46" i="10"/>
  <c r="U46" i="10" s="1"/>
  <c r="G57" i="10"/>
  <c r="I132" i="10"/>
  <c r="K132" i="10"/>
  <c r="M132" i="10"/>
  <c r="T9" i="10"/>
  <c r="U9" i="10" s="1"/>
  <c r="U92" i="10"/>
  <c r="C132" i="10"/>
  <c r="E132" i="10"/>
  <c r="B132" i="10"/>
  <c r="F132" i="10"/>
  <c r="J132" i="10"/>
  <c r="L132" i="10"/>
  <c r="N132" i="10"/>
  <c r="T60" i="10"/>
  <c r="T71" i="10"/>
  <c r="U71" i="10" s="1"/>
  <c r="T80" i="10"/>
  <c r="U80" i="10" s="1"/>
  <c r="T93" i="10"/>
  <c r="U93" i="10" s="1"/>
  <c r="P101" i="10"/>
  <c r="T104" i="10"/>
  <c r="P118" i="10"/>
  <c r="T121" i="10"/>
  <c r="D132" i="10"/>
  <c r="T19" i="10"/>
  <c r="T70" i="10"/>
  <c r="T79" i="10"/>
  <c r="T122" i="10"/>
  <c r="U122" i="10" s="1"/>
  <c r="V8" i="9"/>
  <c r="V50" i="9"/>
  <c r="I16" i="9"/>
  <c r="U35" i="9"/>
  <c r="U60" i="9"/>
  <c r="H67" i="9"/>
  <c r="V79" i="9"/>
  <c r="C132" i="9"/>
  <c r="E132" i="9"/>
  <c r="J132" i="9"/>
  <c r="L132" i="9"/>
  <c r="N132" i="9"/>
  <c r="U19" i="9"/>
  <c r="Q67" i="9"/>
  <c r="T67" i="9"/>
  <c r="U61" i="9"/>
  <c r="V61" i="9" s="1"/>
  <c r="U63" i="9"/>
  <c r="V63" i="9" s="1"/>
  <c r="U65" i="9"/>
  <c r="V65" i="9" s="1"/>
  <c r="V70" i="9"/>
  <c r="B132" i="9"/>
  <c r="F132" i="9"/>
  <c r="K132" i="9"/>
  <c r="M132" i="9"/>
  <c r="O132" i="9"/>
  <c r="U71" i="9"/>
  <c r="V71" i="9" s="1"/>
  <c r="I89" i="9"/>
  <c r="U104" i="9"/>
  <c r="U121" i="9"/>
  <c r="D132" i="9"/>
  <c r="U92" i="9"/>
  <c r="H16" i="8"/>
  <c r="U35" i="8"/>
  <c r="H67" i="8"/>
  <c r="S67" i="8"/>
  <c r="U60" i="8"/>
  <c r="G67" i="8"/>
  <c r="C132" i="8"/>
  <c r="E132" i="8"/>
  <c r="I132" i="8"/>
  <c r="K132" i="8"/>
  <c r="M132" i="8"/>
  <c r="U19" i="8"/>
  <c r="V79" i="8"/>
  <c r="B132" i="8"/>
  <c r="F132" i="8"/>
  <c r="J132" i="8"/>
  <c r="L132" i="8"/>
  <c r="H76" i="8"/>
  <c r="H89" i="8"/>
  <c r="U104" i="8"/>
  <c r="U121" i="8"/>
  <c r="D132" i="8"/>
  <c r="U92" i="8"/>
  <c r="V8" i="7"/>
  <c r="V50" i="7"/>
  <c r="U19" i="7"/>
  <c r="H47" i="7"/>
  <c r="U62" i="7"/>
  <c r="V62" i="7" s="1"/>
  <c r="U64" i="7"/>
  <c r="V64" i="7" s="1"/>
  <c r="U66" i="7"/>
  <c r="V66" i="7" s="1"/>
  <c r="B132" i="7"/>
  <c r="D132" i="7"/>
  <c r="F132" i="7"/>
  <c r="I132" i="7"/>
  <c r="K132" i="7"/>
  <c r="M132" i="7"/>
  <c r="U9" i="7"/>
  <c r="V9" i="7" s="1"/>
  <c r="U70" i="7"/>
  <c r="C132" i="7"/>
  <c r="E132" i="7"/>
  <c r="J132" i="7"/>
  <c r="L132" i="7"/>
  <c r="U60" i="7"/>
  <c r="H89" i="7"/>
  <c r="U104" i="7"/>
  <c r="U121" i="7"/>
  <c r="U92" i="7"/>
  <c r="T8" i="6"/>
  <c r="T9" i="6"/>
  <c r="U9" i="6" s="1"/>
  <c r="T10" i="6"/>
  <c r="U10" i="6" s="1"/>
  <c r="T12" i="6"/>
  <c r="U12" i="6" s="1"/>
  <c r="T14" i="6"/>
  <c r="U14" i="6" s="1"/>
  <c r="T21" i="6"/>
  <c r="U21" i="6" s="1"/>
  <c r="T23" i="6"/>
  <c r="U23" i="6" s="1"/>
  <c r="T25" i="6"/>
  <c r="U25" i="6" s="1"/>
  <c r="T27" i="6"/>
  <c r="U27" i="6" s="1"/>
  <c r="T29" i="6"/>
  <c r="U29" i="6" s="1"/>
  <c r="T31" i="6"/>
  <c r="U31" i="6" s="1"/>
  <c r="C132" i="6"/>
  <c r="E132" i="6"/>
  <c r="G16" i="6"/>
  <c r="T35" i="6"/>
  <c r="K132" i="6"/>
  <c r="I132" i="6"/>
  <c r="M132" i="6"/>
  <c r="T70" i="6"/>
  <c r="T92" i="6"/>
  <c r="U104" i="6"/>
  <c r="T105" i="6"/>
  <c r="U105" i="6" s="1"/>
  <c r="J132" i="6"/>
  <c r="L132" i="6"/>
  <c r="N132" i="6"/>
  <c r="T19" i="6"/>
  <c r="T62" i="6"/>
  <c r="U62" i="6" s="1"/>
  <c r="T64" i="6"/>
  <c r="U64" i="6" s="1"/>
  <c r="T66" i="6"/>
  <c r="U66" i="6" s="1"/>
  <c r="T79" i="6"/>
  <c r="T80" i="6"/>
  <c r="U80" i="6" s="1"/>
  <c r="T82" i="6"/>
  <c r="U82" i="6" s="1"/>
  <c r="T84" i="6"/>
  <c r="U84" i="6" s="1"/>
  <c r="T86" i="6"/>
  <c r="U86" i="6" s="1"/>
  <c r="T88" i="6"/>
  <c r="U88" i="6" s="1"/>
  <c r="G101" i="6"/>
  <c r="G118" i="6"/>
  <c r="B132" i="6"/>
  <c r="D132" i="6"/>
  <c r="F132" i="6"/>
  <c r="T60" i="6"/>
  <c r="T121" i="6"/>
  <c r="S8" i="5"/>
  <c r="S9" i="5"/>
  <c r="T9" i="5" s="1"/>
  <c r="S10" i="5"/>
  <c r="T10" i="5" s="1"/>
  <c r="S12" i="5"/>
  <c r="T12" i="5" s="1"/>
  <c r="S14" i="5"/>
  <c r="T14" i="5" s="1"/>
  <c r="S21" i="5"/>
  <c r="T21" i="5" s="1"/>
  <c r="S23" i="5"/>
  <c r="T23" i="5" s="1"/>
  <c r="S25" i="5"/>
  <c r="T25" i="5" s="1"/>
  <c r="S27" i="5"/>
  <c r="T27" i="5" s="1"/>
  <c r="S29" i="5"/>
  <c r="T29" i="5" s="1"/>
  <c r="S31" i="5"/>
  <c r="T31" i="5" s="1"/>
  <c r="S57" i="5"/>
  <c r="T50" i="5"/>
  <c r="C132" i="5"/>
  <c r="E132" i="5"/>
  <c r="G16" i="5"/>
  <c r="S35" i="5"/>
  <c r="K132" i="5"/>
  <c r="I132" i="5"/>
  <c r="M132" i="5"/>
  <c r="S70" i="5"/>
  <c r="S92" i="5"/>
  <c r="S105" i="5"/>
  <c r="T105" i="5" s="1"/>
  <c r="J132" i="5"/>
  <c r="L132" i="5"/>
  <c r="N132" i="5"/>
  <c r="S19" i="5"/>
  <c r="S62" i="5"/>
  <c r="T62" i="5" s="1"/>
  <c r="S64" i="5"/>
  <c r="T64" i="5" s="1"/>
  <c r="S66" i="5"/>
  <c r="T66" i="5" s="1"/>
  <c r="S79" i="5"/>
  <c r="S80" i="5"/>
  <c r="T80" i="5" s="1"/>
  <c r="S82" i="5"/>
  <c r="T82" i="5" s="1"/>
  <c r="S84" i="5"/>
  <c r="T84" i="5" s="1"/>
  <c r="S86" i="5"/>
  <c r="T86" i="5" s="1"/>
  <c r="S88" i="5"/>
  <c r="T88" i="5" s="1"/>
  <c r="G101" i="5"/>
  <c r="G118" i="5"/>
  <c r="B132" i="5"/>
  <c r="D132" i="5"/>
  <c r="F132" i="5"/>
  <c r="S60" i="5"/>
  <c r="S121" i="5"/>
  <c r="C132" i="4"/>
  <c r="E132" i="4"/>
  <c r="G67" i="4"/>
  <c r="B132" i="4"/>
  <c r="F132" i="4"/>
  <c r="D132" i="4"/>
  <c r="T19" i="3"/>
  <c r="H47" i="3"/>
  <c r="T62" i="3"/>
  <c r="U62" i="3" s="1"/>
  <c r="T64" i="3"/>
  <c r="U64" i="3" s="1"/>
  <c r="T66" i="3"/>
  <c r="U66" i="3" s="1"/>
  <c r="B132" i="3"/>
  <c r="D132" i="3"/>
  <c r="F132" i="3"/>
  <c r="I132" i="3"/>
  <c r="K132" i="3"/>
  <c r="M132" i="3"/>
  <c r="T9" i="3"/>
  <c r="U9" i="3" s="1"/>
  <c r="T70" i="3"/>
  <c r="C132" i="3"/>
  <c r="E132" i="3"/>
  <c r="J132" i="3"/>
  <c r="L132" i="3"/>
  <c r="N132" i="3"/>
  <c r="T60" i="3"/>
  <c r="H89" i="3"/>
  <c r="T104" i="3"/>
  <c r="T121" i="3"/>
  <c r="T92" i="3"/>
  <c r="T25" i="2"/>
  <c r="U25" i="2" s="1"/>
  <c r="T41" i="2"/>
  <c r="U41" i="2" s="1"/>
  <c r="P57" i="2"/>
  <c r="T55" i="2"/>
  <c r="U55" i="2" s="1"/>
  <c r="P67" i="2"/>
  <c r="T66" i="2"/>
  <c r="U66" i="2" s="1"/>
  <c r="P89" i="2"/>
  <c r="T80" i="2"/>
  <c r="U80" i="2" s="1"/>
  <c r="P118" i="2"/>
  <c r="T107" i="2"/>
  <c r="U107" i="2" s="1"/>
  <c r="T115" i="2"/>
  <c r="U115" i="2" s="1"/>
  <c r="S130" i="2"/>
  <c r="R130" i="2"/>
  <c r="G118" i="2"/>
  <c r="R118" i="2"/>
  <c r="U109" i="2"/>
  <c r="U117" i="2"/>
  <c r="R101" i="2"/>
  <c r="U99" i="2"/>
  <c r="S89" i="2"/>
  <c r="R89" i="2"/>
  <c r="S76" i="2"/>
  <c r="S67" i="2"/>
  <c r="U52" i="2"/>
  <c r="S57" i="2"/>
  <c r="G57" i="2"/>
  <c r="G47" i="2"/>
  <c r="R47" i="2"/>
  <c r="U38" i="2"/>
  <c r="G32" i="2"/>
  <c r="U22" i="2"/>
  <c r="R16" i="2"/>
  <c r="U15" i="2"/>
  <c r="H20" i="2"/>
  <c r="T20" i="2" s="1"/>
  <c r="U20" i="2" s="1"/>
  <c r="N32" i="2"/>
  <c r="N132" i="2" s="1"/>
  <c r="P30" i="2"/>
  <c r="P32" i="2" s="1"/>
  <c r="R32" i="2"/>
  <c r="T19" i="2"/>
  <c r="T24" i="2"/>
  <c r="U24" i="2" s="1"/>
  <c r="U60" i="2"/>
  <c r="H8" i="2"/>
  <c r="F67" i="2"/>
  <c r="H67" i="2"/>
  <c r="H70" i="2"/>
  <c r="F89" i="2"/>
  <c r="H81" i="2"/>
  <c r="T81" i="2" s="1"/>
  <c r="U81" i="2" s="1"/>
  <c r="P101" i="2"/>
  <c r="S101" i="2"/>
  <c r="T97" i="2"/>
  <c r="U97" i="2" s="1"/>
  <c r="T121" i="2"/>
  <c r="H130" i="2"/>
  <c r="I132" i="2"/>
  <c r="K132" i="2"/>
  <c r="M132" i="2"/>
  <c r="H35" i="2"/>
  <c r="H50" i="2"/>
  <c r="T79" i="2"/>
  <c r="T92" i="2"/>
  <c r="B132" i="2"/>
  <c r="J132" i="2"/>
  <c r="L132" i="2"/>
  <c r="H94" i="2"/>
  <c r="T94" i="2" s="1"/>
  <c r="U94" i="2" s="1"/>
  <c r="F130" i="2"/>
  <c r="T104" i="2"/>
  <c r="H105" i="2"/>
  <c r="T105" i="2" s="1"/>
  <c r="U105" i="2" s="1"/>
  <c r="O132" i="5" l="1"/>
  <c r="R132" i="2"/>
  <c r="S132" i="2"/>
  <c r="I132" i="12"/>
  <c r="P132" i="12"/>
  <c r="T57" i="12"/>
  <c r="U57" i="12" s="1"/>
  <c r="S132" i="12"/>
  <c r="R132" i="12"/>
  <c r="R132" i="11"/>
  <c r="V57" i="11"/>
  <c r="W57" i="11" s="1"/>
  <c r="H132" i="11"/>
  <c r="T132" i="11"/>
  <c r="U132" i="11"/>
  <c r="H132" i="10"/>
  <c r="P132" i="10"/>
  <c r="T57" i="10"/>
  <c r="U57" i="10" s="1"/>
  <c r="R132" i="10"/>
  <c r="S132" i="10"/>
  <c r="S132" i="9"/>
  <c r="G132" i="7"/>
  <c r="Q132" i="8"/>
  <c r="H132" i="8"/>
  <c r="T50" i="2"/>
  <c r="U50" i="2" s="1"/>
  <c r="H57" i="2"/>
  <c r="H132" i="2"/>
  <c r="F132" i="2"/>
  <c r="U89" i="8"/>
  <c r="V89" i="8" s="1"/>
  <c r="T132" i="8"/>
  <c r="S132" i="8"/>
  <c r="U89" i="7"/>
  <c r="V89" i="7" s="1"/>
  <c r="U47" i="7"/>
  <c r="V47" i="7" s="1"/>
  <c r="T132" i="7"/>
  <c r="Q132" i="7"/>
  <c r="S132" i="7"/>
  <c r="T57" i="6"/>
  <c r="U57" i="6" s="1"/>
  <c r="T89" i="3"/>
  <c r="U89" i="3" s="1"/>
  <c r="T57" i="3"/>
  <c r="U57" i="3" s="1"/>
  <c r="S132" i="3"/>
  <c r="P132" i="3"/>
  <c r="R132" i="3"/>
  <c r="G132" i="10"/>
  <c r="U50" i="6"/>
  <c r="H132" i="7"/>
  <c r="U16" i="8"/>
  <c r="V16" i="8" s="1"/>
  <c r="U57" i="9"/>
  <c r="V57" i="9" s="1"/>
  <c r="V89" i="11"/>
  <c r="W89" i="11" s="1"/>
  <c r="H132" i="12"/>
  <c r="T47" i="3"/>
  <c r="U47" i="3" s="1"/>
  <c r="T132" i="9"/>
  <c r="U57" i="7"/>
  <c r="V57" i="7" s="1"/>
  <c r="H132" i="9"/>
  <c r="Q132" i="9"/>
  <c r="U89" i="9"/>
  <c r="V89" i="9" s="1"/>
  <c r="U16" i="9"/>
  <c r="V16" i="9" s="1"/>
  <c r="T16" i="3"/>
  <c r="U16" i="3" s="1"/>
  <c r="V16" i="11"/>
  <c r="W16" i="11" s="1"/>
  <c r="H132" i="3"/>
  <c r="I132" i="9"/>
  <c r="T67" i="2"/>
  <c r="U67" i="2" s="1"/>
  <c r="G132" i="3"/>
  <c r="U16" i="7"/>
  <c r="V16" i="7" s="1"/>
  <c r="U76" i="8"/>
  <c r="V76" i="8" s="1"/>
  <c r="U57" i="8"/>
  <c r="V57" i="8" s="1"/>
  <c r="I132" i="11"/>
  <c r="T47" i="12"/>
  <c r="U47" i="12" s="1"/>
  <c r="S132" i="6"/>
  <c r="R132" i="6"/>
  <c r="H132" i="6"/>
  <c r="H132" i="5"/>
  <c r="R132" i="5"/>
  <c r="T57" i="5"/>
  <c r="Q132" i="5"/>
  <c r="G132" i="5"/>
  <c r="T67" i="12"/>
  <c r="U67" i="12" s="1"/>
  <c r="U60" i="12"/>
  <c r="U92" i="12"/>
  <c r="T101" i="12"/>
  <c r="U101" i="12" s="1"/>
  <c r="T89" i="12"/>
  <c r="U89" i="12" s="1"/>
  <c r="U79" i="12"/>
  <c r="T118" i="12"/>
  <c r="U118" i="12" s="1"/>
  <c r="T130" i="12"/>
  <c r="U121" i="12"/>
  <c r="T76" i="12"/>
  <c r="U76" i="12" s="1"/>
  <c r="U70" i="12"/>
  <c r="T32" i="12"/>
  <c r="U32" i="12" s="1"/>
  <c r="U19" i="12"/>
  <c r="T16" i="12"/>
  <c r="U16" i="12" s="1"/>
  <c r="W121" i="11"/>
  <c r="V130" i="11"/>
  <c r="V32" i="11"/>
  <c r="W32" i="11" s="1"/>
  <c r="W19" i="11"/>
  <c r="V76" i="11"/>
  <c r="W76" i="11" s="1"/>
  <c r="W70" i="11"/>
  <c r="V101" i="11"/>
  <c r="W101" i="11" s="1"/>
  <c r="W92" i="11"/>
  <c r="V118" i="11"/>
  <c r="W118" i="11" s="1"/>
  <c r="W104" i="11"/>
  <c r="V67" i="11"/>
  <c r="W67" i="11" s="1"/>
  <c r="W60" i="11"/>
  <c r="V47" i="11"/>
  <c r="W47" i="11" s="1"/>
  <c r="T89" i="10"/>
  <c r="U89" i="10" s="1"/>
  <c r="U79" i="10"/>
  <c r="T32" i="10"/>
  <c r="U32" i="10" s="1"/>
  <c r="U19" i="10"/>
  <c r="U121" i="10"/>
  <c r="T130" i="10"/>
  <c r="T118" i="10"/>
  <c r="U118" i="10" s="1"/>
  <c r="U104" i="10"/>
  <c r="T101" i="10"/>
  <c r="U101" i="10" s="1"/>
  <c r="T47" i="10"/>
  <c r="U47" i="10" s="1"/>
  <c r="U35" i="10"/>
  <c r="T76" i="10"/>
  <c r="U76" i="10" s="1"/>
  <c r="U70" i="10"/>
  <c r="U60" i="10"/>
  <c r="T67" i="10"/>
  <c r="U67" i="10" s="1"/>
  <c r="T16" i="10"/>
  <c r="U16" i="10" s="1"/>
  <c r="U118" i="9"/>
  <c r="V118" i="9" s="1"/>
  <c r="V104" i="9"/>
  <c r="U67" i="9"/>
  <c r="V67" i="9" s="1"/>
  <c r="V60" i="9"/>
  <c r="U101" i="9"/>
  <c r="V101" i="9" s="1"/>
  <c r="V92" i="9"/>
  <c r="V121" i="9"/>
  <c r="U130" i="9"/>
  <c r="U76" i="9"/>
  <c r="V76" i="9" s="1"/>
  <c r="U32" i="9"/>
  <c r="V32" i="9" s="1"/>
  <c r="V19" i="9"/>
  <c r="U47" i="9"/>
  <c r="V47" i="9" s="1"/>
  <c r="V35" i="9"/>
  <c r="G132" i="8"/>
  <c r="U118" i="8"/>
  <c r="V118" i="8" s="1"/>
  <c r="V104" i="8"/>
  <c r="U32" i="8"/>
  <c r="V32" i="8" s="1"/>
  <c r="V19" i="8"/>
  <c r="U47" i="8"/>
  <c r="V47" i="8" s="1"/>
  <c r="V35" i="8"/>
  <c r="U101" i="8"/>
  <c r="V101" i="8" s="1"/>
  <c r="V92" i="8"/>
  <c r="V121" i="8"/>
  <c r="U130" i="8"/>
  <c r="U67" i="8"/>
  <c r="V67" i="8" s="1"/>
  <c r="V60" i="8"/>
  <c r="U101" i="7"/>
  <c r="V101" i="7" s="1"/>
  <c r="V92" i="7"/>
  <c r="U118" i="7"/>
  <c r="V118" i="7" s="1"/>
  <c r="V104" i="7"/>
  <c r="U67" i="7"/>
  <c r="V67" i="7" s="1"/>
  <c r="V60" i="7"/>
  <c r="U76" i="7"/>
  <c r="V76" i="7" s="1"/>
  <c r="V70" i="7"/>
  <c r="V19" i="7"/>
  <c r="U32" i="7"/>
  <c r="V32" i="7" s="1"/>
  <c r="V121" i="7"/>
  <c r="U130" i="7"/>
  <c r="T67" i="6"/>
  <c r="U67" i="6" s="1"/>
  <c r="U60" i="6"/>
  <c r="G132" i="6"/>
  <c r="T76" i="6"/>
  <c r="U76" i="6" s="1"/>
  <c r="U70" i="6"/>
  <c r="T118" i="6"/>
  <c r="U118" i="6" s="1"/>
  <c r="T130" i="6"/>
  <c r="U121" i="6"/>
  <c r="T89" i="6"/>
  <c r="U89" i="6" s="1"/>
  <c r="U79" i="6"/>
  <c r="T32" i="6"/>
  <c r="U32" i="6" s="1"/>
  <c r="U19" i="6"/>
  <c r="U92" i="6"/>
  <c r="T101" i="6"/>
  <c r="U101" i="6" s="1"/>
  <c r="T47" i="6"/>
  <c r="U47" i="6" s="1"/>
  <c r="U35" i="6"/>
  <c r="T16" i="6"/>
  <c r="U16" i="6" s="1"/>
  <c r="U8" i="6"/>
  <c r="S67" i="5"/>
  <c r="T67" i="5" s="1"/>
  <c r="T60" i="5"/>
  <c r="S76" i="5"/>
  <c r="T76" i="5" s="1"/>
  <c r="T70" i="5"/>
  <c r="S118" i="5"/>
  <c r="T118" i="5" s="1"/>
  <c r="S130" i="5"/>
  <c r="T121" i="5"/>
  <c r="S89" i="5"/>
  <c r="T89" i="5" s="1"/>
  <c r="T79" i="5"/>
  <c r="S32" i="5"/>
  <c r="T32" i="5" s="1"/>
  <c r="T19" i="5"/>
  <c r="T92" i="5"/>
  <c r="S101" i="5"/>
  <c r="T101" i="5" s="1"/>
  <c r="S47" i="5"/>
  <c r="T47" i="5" s="1"/>
  <c r="T35" i="5"/>
  <c r="S16" i="5"/>
  <c r="T16" i="5" s="1"/>
  <c r="T8" i="5"/>
  <c r="G132" i="4"/>
  <c r="T101" i="3"/>
  <c r="U101" i="3" s="1"/>
  <c r="U92" i="3"/>
  <c r="T118" i="3"/>
  <c r="U118" i="3" s="1"/>
  <c r="U104" i="3"/>
  <c r="T67" i="3"/>
  <c r="U67" i="3" s="1"/>
  <c r="U60" i="3"/>
  <c r="T76" i="3"/>
  <c r="U76" i="3" s="1"/>
  <c r="U70" i="3"/>
  <c r="U19" i="3"/>
  <c r="T32" i="3"/>
  <c r="U32" i="3" s="1"/>
  <c r="U121" i="3"/>
  <c r="T130" i="3"/>
  <c r="P132" i="2"/>
  <c r="H89" i="2"/>
  <c r="G132" i="2"/>
  <c r="T30" i="2"/>
  <c r="U30" i="2" s="1"/>
  <c r="H32" i="2"/>
  <c r="H118" i="2"/>
  <c r="H101" i="2"/>
  <c r="H47" i="2"/>
  <c r="T35" i="2"/>
  <c r="H16" i="2"/>
  <c r="T8" i="2"/>
  <c r="T118" i="2"/>
  <c r="U118" i="2" s="1"/>
  <c r="U104" i="2"/>
  <c r="T101" i="2"/>
  <c r="U101" i="2" s="1"/>
  <c r="U92" i="2"/>
  <c r="T89" i="2"/>
  <c r="U89" i="2" s="1"/>
  <c r="U79" i="2"/>
  <c r="T57" i="2"/>
  <c r="U57" i="2" s="1"/>
  <c r="T130" i="2"/>
  <c r="U121" i="2"/>
  <c r="H76" i="2"/>
  <c r="T70" i="2"/>
  <c r="U19" i="2"/>
  <c r="C67" i="13"/>
  <c r="C118" i="13"/>
  <c r="C76" i="13"/>
  <c r="B47" i="13"/>
  <c r="C47" i="13"/>
  <c r="C57" i="13"/>
  <c r="C89" i="13"/>
  <c r="B67" i="13"/>
  <c r="B118" i="13"/>
  <c r="C130" i="13"/>
  <c r="B101" i="13"/>
  <c r="B57" i="13"/>
  <c r="B76" i="13"/>
  <c r="C101" i="13"/>
  <c r="B89" i="13"/>
  <c r="B130" i="13"/>
  <c r="C32" i="13"/>
  <c r="C16" i="13"/>
  <c r="B32" i="13"/>
  <c r="B16" i="13"/>
  <c r="T32" i="2" l="1"/>
  <c r="U32" i="2" s="1"/>
  <c r="T132" i="12"/>
  <c r="U130" i="12"/>
  <c r="U132" i="12" s="1"/>
  <c r="W130" i="11"/>
  <c r="W132" i="11" s="1"/>
  <c r="V132" i="11"/>
  <c r="U130" i="10"/>
  <c r="U132" i="10" s="1"/>
  <c r="T132" i="10"/>
  <c r="V130" i="9"/>
  <c r="V132" i="9" s="1"/>
  <c r="U132" i="9"/>
  <c r="V130" i="8"/>
  <c r="V132" i="8" s="1"/>
  <c r="U132" i="8"/>
  <c r="V130" i="7"/>
  <c r="V132" i="7" s="1"/>
  <c r="U132" i="7"/>
  <c r="T132" i="6"/>
  <c r="U130" i="6"/>
  <c r="U132" i="6" s="1"/>
  <c r="S132" i="5"/>
  <c r="T130" i="5"/>
  <c r="T132" i="5" s="1"/>
  <c r="U130" i="3"/>
  <c r="U132" i="3" s="1"/>
  <c r="T132" i="3"/>
  <c r="U130" i="2"/>
  <c r="T47" i="2"/>
  <c r="U47" i="2" s="1"/>
  <c r="U35" i="2"/>
  <c r="U70" i="2"/>
  <c r="T76" i="2"/>
  <c r="U76" i="2" s="1"/>
  <c r="T16" i="2"/>
  <c r="U16" i="2" s="1"/>
  <c r="U8" i="2"/>
  <c r="C132" i="13"/>
  <c r="B132" i="13"/>
  <c r="F121" i="1"/>
  <c r="H121" i="1" s="1"/>
  <c r="S121" i="1" s="1"/>
  <c r="F129" i="1"/>
  <c r="F127" i="1"/>
  <c r="F126" i="1"/>
  <c r="F125" i="1"/>
  <c r="F123" i="1"/>
  <c r="F117" i="1"/>
  <c r="F116" i="1"/>
  <c r="H116" i="1" s="1"/>
  <c r="S116" i="1" s="1"/>
  <c r="F114" i="1"/>
  <c r="F113" i="1"/>
  <c r="F112" i="1"/>
  <c r="F111" i="1"/>
  <c r="F110" i="1"/>
  <c r="F109" i="1"/>
  <c r="F105" i="1"/>
  <c r="F100" i="1"/>
  <c r="H100" i="1" s="1"/>
  <c r="S100" i="1" s="1"/>
  <c r="F99" i="1"/>
  <c r="F98" i="1"/>
  <c r="F96" i="1"/>
  <c r="F94" i="1"/>
  <c r="H122" i="1"/>
  <c r="S122" i="1" s="1"/>
  <c r="H123" i="1"/>
  <c r="S123" i="1" s="1"/>
  <c r="H124" i="1"/>
  <c r="S124" i="1" s="1"/>
  <c r="H126" i="1"/>
  <c r="S126" i="1" s="1"/>
  <c r="H128" i="1"/>
  <c r="S128" i="1" s="1"/>
  <c r="H106" i="1"/>
  <c r="S106" i="1" s="1"/>
  <c r="H107" i="1"/>
  <c r="S107" i="1" s="1"/>
  <c r="H108" i="1"/>
  <c r="S108" i="1" s="1"/>
  <c r="H111" i="1"/>
  <c r="S111" i="1" s="1"/>
  <c r="H113" i="1"/>
  <c r="S113" i="1" s="1"/>
  <c r="H114" i="1"/>
  <c r="S114" i="1" s="1"/>
  <c r="H115" i="1"/>
  <c r="S115" i="1" s="1"/>
  <c r="H104" i="1"/>
  <c r="S104" i="1" s="1"/>
  <c r="H93" i="1"/>
  <c r="S93" i="1" s="1"/>
  <c r="H94" i="1"/>
  <c r="S94" i="1" s="1"/>
  <c r="H95" i="1"/>
  <c r="S95" i="1" s="1"/>
  <c r="H97" i="1"/>
  <c r="S97" i="1" s="1"/>
  <c r="H98" i="1"/>
  <c r="S98" i="1" s="1"/>
  <c r="H92" i="1"/>
  <c r="S92" i="1" s="1"/>
  <c r="F88" i="1"/>
  <c r="F87" i="1"/>
  <c r="F86" i="1"/>
  <c r="F85" i="1"/>
  <c r="F84" i="1"/>
  <c r="F83" i="1"/>
  <c r="F89" i="1" s="1"/>
  <c r="F82" i="1"/>
  <c r="F81" i="1"/>
  <c r="H80" i="1"/>
  <c r="S80" i="1" s="1"/>
  <c r="H81" i="1"/>
  <c r="S81" i="1" s="1"/>
  <c r="H82" i="1"/>
  <c r="S82" i="1" s="1"/>
  <c r="H84" i="1"/>
  <c r="S84" i="1" s="1"/>
  <c r="H88" i="1"/>
  <c r="S88" i="1" s="1"/>
  <c r="H79" i="1"/>
  <c r="S79" i="1" s="1"/>
  <c r="F75" i="1"/>
  <c r="F74" i="1"/>
  <c r="F73" i="1"/>
  <c r="H73" i="1" s="1"/>
  <c r="S73" i="1" s="1"/>
  <c r="F72" i="1"/>
  <c r="H72" i="1" s="1"/>
  <c r="S72" i="1" s="1"/>
  <c r="F71" i="1"/>
  <c r="F70" i="1"/>
  <c r="F76" i="1" s="1"/>
  <c r="H71" i="1"/>
  <c r="S71" i="1" s="1"/>
  <c r="H74" i="1"/>
  <c r="S74" i="1" s="1"/>
  <c r="H75" i="1"/>
  <c r="S75" i="1" s="1"/>
  <c r="F65" i="1"/>
  <c r="H65" i="1" s="1"/>
  <c r="S65" i="1" s="1"/>
  <c r="F63" i="1"/>
  <c r="F61" i="1"/>
  <c r="H62" i="1"/>
  <c r="S62" i="1" s="1"/>
  <c r="H64" i="1"/>
  <c r="S64" i="1" s="1"/>
  <c r="H66" i="1"/>
  <c r="S66" i="1" s="1"/>
  <c r="H60" i="1"/>
  <c r="S60" i="1" s="1"/>
  <c r="F54" i="1"/>
  <c r="H54" i="1" s="1"/>
  <c r="S54" i="1" s="1"/>
  <c r="F53" i="1"/>
  <c r="H53" i="1" s="1"/>
  <c r="S53" i="1" s="1"/>
  <c r="F52" i="1"/>
  <c r="F51" i="1"/>
  <c r="F50" i="1"/>
  <c r="H55" i="1"/>
  <c r="S55" i="1" s="1"/>
  <c r="H56" i="1"/>
  <c r="S56" i="1" s="1"/>
  <c r="H50" i="1"/>
  <c r="S50" i="1" s="1"/>
  <c r="F45" i="1"/>
  <c r="H45" i="1" s="1"/>
  <c r="S45" i="1" s="1"/>
  <c r="F43" i="1"/>
  <c r="F39" i="1"/>
  <c r="F38" i="1"/>
  <c r="F37" i="1"/>
  <c r="H37" i="1" s="1"/>
  <c r="S37" i="1" s="1"/>
  <c r="F35" i="1"/>
  <c r="H46" i="1"/>
  <c r="S46" i="1" s="1"/>
  <c r="H36" i="1"/>
  <c r="S36" i="1" s="1"/>
  <c r="H39" i="1"/>
  <c r="S39" i="1" s="1"/>
  <c r="H40" i="1"/>
  <c r="S40" i="1" s="1"/>
  <c r="H41" i="1"/>
  <c r="S41" i="1" s="1"/>
  <c r="H42" i="1"/>
  <c r="S42" i="1" s="1"/>
  <c r="H43" i="1"/>
  <c r="S43" i="1" s="1"/>
  <c r="H44" i="1"/>
  <c r="S44" i="1" s="1"/>
  <c r="J130" i="1"/>
  <c r="I130" i="1"/>
  <c r="J118" i="1"/>
  <c r="I118" i="1"/>
  <c r="J101" i="1"/>
  <c r="I101" i="1"/>
  <c r="J89" i="1"/>
  <c r="I89" i="1"/>
  <c r="J76" i="1"/>
  <c r="I76" i="1"/>
  <c r="J67" i="1"/>
  <c r="I67" i="1"/>
  <c r="J57" i="1"/>
  <c r="I57" i="1"/>
  <c r="J47" i="1"/>
  <c r="I47" i="1"/>
  <c r="J32" i="1"/>
  <c r="I32" i="1"/>
  <c r="J16" i="1"/>
  <c r="I16" i="1"/>
  <c r="F30" i="1"/>
  <c r="F29" i="1"/>
  <c r="F28" i="1"/>
  <c r="F27" i="1"/>
  <c r="F26" i="1"/>
  <c r="F23" i="1"/>
  <c r="F22" i="1"/>
  <c r="F21" i="1"/>
  <c r="F20" i="1"/>
  <c r="H24" i="1"/>
  <c r="S24" i="1" s="1"/>
  <c r="H25" i="1"/>
  <c r="S25" i="1" s="1"/>
  <c r="H27" i="1"/>
  <c r="S27" i="1" s="1"/>
  <c r="H31" i="1"/>
  <c r="S31" i="1" s="1"/>
  <c r="H19" i="1"/>
  <c r="S19" i="1" s="1"/>
  <c r="F15" i="1"/>
  <c r="F14" i="1"/>
  <c r="F13" i="1"/>
  <c r="F12" i="1"/>
  <c r="F11" i="1"/>
  <c r="F10" i="1"/>
  <c r="F9" i="1"/>
  <c r="H15" i="1"/>
  <c r="S15" i="1" s="1"/>
  <c r="F8" i="1"/>
  <c r="G129" i="1"/>
  <c r="G128" i="1"/>
  <c r="G127" i="1"/>
  <c r="G126" i="1"/>
  <c r="G125" i="1"/>
  <c r="G124" i="1"/>
  <c r="G123" i="1"/>
  <c r="G122" i="1"/>
  <c r="G121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0" i="1"/>
  <c r="G99" i="1"/>
  <c r="G98" i="1"/>
  <c r="G97" i="1"/>
  <c r="G96" i="1"/>
  <c r="G95" i="1"/>
  <c r="G94" i="1"/>
  <c r="G93" i="1"/>
  <c r="G92" i="1"/>
  <c r="G88" i="1"/>
  <c r="G87" i="1"/>
  <c r="G86" i="1"/>
  <c r="G85" i="1"/>
  <c r="G84" i="1"/>
  <c r="G83" i="1"/>
  <c r="G82" i="1"/>
  <c r="G81" i="1"/>
  <c r="G80" i="1"/>
  <c r="G79" i="1"/>
  <c r="G75" i="1"/>
  <c r="G74" i="1"/>
  <c r="G73" i="1"/>
  <c r="G72" i="1"/>
  <c r="G71" i="1"/>
  <c r="G70" i="1"/>
  <c r="G66" i="1"/>
  <c r="G65" i="1"/>
  <c r="G64" i="1"/>
  <c r="G63" i="1"/>
  <c r="G62" i="1"/>
  <c r="G61" i="1"/>
  <c r="G60" i="1"/>
  <c r="G56" i="1"/>
  <c r="G55" i="1"/>
  <c r="G54" i="1"/>
  <c r="G53" i="1"/>
  <c r="G52" i="1"/>
  <c r="G51" i="1"/>
  <c r="G50" i="1"/>
  <c r="G46" i="1"/>
  <c r="G45" i="1"/>
  <c r="G44" i="1"/>
  <c r="G43" i="1"/>
  <c r="G42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5" i="1"/>
  <c r="G14" i="1"/>
  <c r="G13" i="1"/>
  <c r="G12" i="1"/>
  <c r="G11" i="1"/>
  <c r="G10" i="1"/>
  <c r="G9" i="1"/>
  <c r="G8" i="1"/>
  <c r="B67" i="1"/>
  <c r="C67" i="1"/>
  <c r="D67" i="1"/>
  <c r="E130" i="1"/>
  <c r="E118" i="1"/>
  <c r="E101" i="1"/>
  <c r="E89" i="1"/>
  <c r="E76" i="1"/>
  <c r="E67" i="1"/>
  <c r="E57" i="1"/>
  <c r="E47" i="1"/>
  <c r="E32" i="1"/>
  <c r="E16" i="1"/>
  <c r="T53" i="1" l="1"/>
  <c r="D53" i="13"/>
  <c r="T54" i="1"/>
  <c r="D54" i="13"/>
  <c r="T37" i="1"/>
  <c r="D37" i="13"/>
  <c r="T65" i="1"/>
  <c r="D65" i="13"/>
  <c r="T45" i="1"/>
  <c r="D45" i="13"/>
  <c r="T72" i="1"/>
  <c r="D72" i="13"/>
  <c r="T121" i="1"/>
  <c r="D121" i="13"/>
  <c r="T73" i="1"/>
  <c r="D73" i="13"/>
  <c r="T100" i="1"/>
  <c r="D100" i="13"/>
  <c r="T116" i="1"/>
  <c r="D116" i="13"/>
  <c r="T36" i="1"/>
  <c r="D36" i="13"/>
  <c r="T71" i="1"/>
  <c r="D71" i="13"/>
  <c r="T114" i="1"/>
  <c r="D114" i="13"/>
  <c r="T27" i="1"/>
  <c r="D27" i="13"/>
  <c r="T44" i="1"/>
  <c r="D44" i="13"/>
  <c r="T50" i="1"/>
  <c r="D50" i="13"/>
  <c r="T84" i="1"/>
  <c r="D84" i="13"/>
  <c r="T97" i="1"/>
  <c r="D97" i="13"/>
  <c r="T113" i="1"/>
  <c r="D113" i="13"/>
  <c r="T124" i="1"/>
  <c r="D124" i="13"/>
  <c r="T25" i="1"/>
  <c r="D25" i="13"/>
  <c r="T43" i="1"/>
  <c r="D43" i="13"/>
  <c r="T95" i="1"/>
  <c r="D95" i="13"/>
  <c r="T111" i="1"/>
  <c r="D111" i="13"/>
  <c r="T55" i="1"/>
  <c r="D55" i="13"/>
  <c r="H70" i="1"/>
  <c r="S70" i="1" s="1"/>
  <c r="T82" i="1"/>
  <c r="D82" i="13"/>
  <c r="T122" i="1"/>
  <c r="D122" i="13"/>
  <c r="T41" i="1"/>
  <c r="D41" i="13"/>
  <c r="T75" i="1"/>
  <c r="D75" i="13"/>
  <c r="T81" i="1"/>
  <c r="D81" i="13"/>
  <c r="T107" i="1"/>
  <c r="D107" i="13"/>
  <c r="T74" i="1"/>
  <c r="D74" i="13"/>
  <c r="T106" i="1"/>
  <c r="D106" i="13"/>
  <c r="H12" i="1"/>
  <c r="S12" i="1" s="1"/>
  <c r="T19" i="1"/>
  <c r="D19" i="13"/>
  <c r="T62" i="1"/>
  <c r="D62" i="13"/>
  <c r="T79" i="1"/>
  <c r="D79" i="13"/>
  <c r="T115" i="1"/>
  <c r="D115" i="13"/>
  <c r="T128" i="1"/>
  <c r="D128" i="13"/>
  <c r="T31" i="1"/>
  <c r="D31" i="13"/>
  <c r="T88" i="1"/>
  <c r="D88" i="13"/>
  <c r="T98" i="1"/>
  <c r="D98" i="13"/>
  <c r="T126" i="1"/>
  <c r="D126" i="13"/>
  <c r="T46" i="1"/>
  <c r="D46" i="13"/>
  <c r="T56" i="1"/>
  <c r="D56" i="13"/>
  <c r="H83" i="1"/>
  <c r="S83" i="1" s="1"/>
  <c r="T123" i="1"/>
  <c r="D123" i="13"/>
  <c r="T24" i="1"/>
  <c r="D24" i="13"/>
  <c r="T42" i="1"/>
  <c r="D42" i="13"/>
  <c r="T60" i="1"/>
  <c r="D60" i="13"/>
  <c r="T94" i="1"/>
  <c r="D94" i="13"/>
  <c r="T108" i="1"/>
  <c r="D108" i="13"/>
  <c r="T66" i="1"/>
  <c r="D66" i="13"/>
  <c r="T93" i="1"/>
  <c r="D93" i="13"/>
  <c r="T15" i="1"/>
  <c r="D15" i="13"/>
  <c r="E15" i="13" s="1"/>
  <c r="T40" i="1"/>
  <c r="D40" i="13"/>
  <c r="T80" i="1"/>
  <c r="D80" i="13"/>
  <c r="T104" i="1"/>
  <c r="D104" i="13"/>
  <c r="H13" i="1"/>
  <c r="S13" i="1" s="1"/>
  <c r="T39" i="1"/>
  <c r="D39" i="13"/>
  <c r="T64" i="1"/>
  <c r="D64" i="13"/>
  <c r="T92" i="1"/>
  <c r="D92" i="13"/>
  <c r="H28" i="1"/>
  <c r="S28" i="1" s="1"/>
  <c r="H9" i="1"/>
  <c r="S9" i="1" s="1"/>
  <c r="H85" i="1"/>
  <c r="S85" i="1" s="1"/>
  <c r="H8" i="1"/>
  <c r="H29" i="1"/>
  <c r="S29" i="1" s="1"/>
  <c r="H23" i="1"/>
  <c r="S23" i="1" s="1"/>
  <c r="H38" i="1"/>
  <c r="S38" i="1" s="1"/>
  <c r="H52" i="1"/>
  <c r="S52" i="1" s="1"/>
  <c r="H105" i="1"/>
  <c r="S105" i="1" s="1"/>
  <c r="H109" i="1"/>
  <c r="S109" i="1" s="1"/>
  <c r="H26" i="1"/>
  <c r="S26" i="1" s="1"/>
  <c r="H51" i="1"/>
  <c r="S51" i="1" s="1"/>
  <c r="H14" i="1"/>
  <c r="S14" i="1" s="1"/>
  <c r="H112" i="1"/>
  <c r="S112" i="1" s="1"/>
  <c r="H129" i="1"/>
  <c r="S129" i="1" s="1"/>
  <c r="H22" i="1"/>
  <c r="S22" i="1" s="1"/>
  <c r="H110" i="1"/>
  <c r="S110" i="1" s="1"/>
  <c r="H127" i="1"/>
  <c r="S127" i="1" s="1"/>
  <c r="H20" i="1"/>
  <c r="S20" i="1" s="1"/>
  <c r="H30" i="1"/>
  <c r="H35" i="1"/>
  <c r="S35" i="1" s="1"/>
  <c r="H63" i="1"/>
  <c r="S63" i="1" s="1"/>
  <c r="H87" i="1"/>
  <c r="S87" i="1" s="1"/>
  <c r="H117" i="1"/>
  <c r="S117" i="1" s="1"/>
  <c r="H99" i="1"/>
  <c r="S99" i="1" s="1"/>
  <c r="H96" i="1"/>
  <c r="S96" i="1" s="1"/>
  <c r="H61" i="1"/>
  <c r="S61" i="1" s="1"/>
  <c r="F130" i="1"/>
  <c r="H11" i="1"/>
  <c r="S11" i="1" s="1"/>
  <c r="G67" i="1"/>
  <c r="H10" i="1"/>
  <c r="S10" i="1" s="1"/>
  <c r="H21" i="1"/>
  <c r="S21" i="1" s="1"/>
  <c r="F57" i="1"/>
  <c r="H86" i="1"/>
  <c r="S86" i="1" s="1"/>
  <c r="H125" i="1"/>
  <c r="S125" i="1" s="1"/>
  <c r="T132" i="2"/>
  <c r="U132" i="2"/>
  <c r="F118" i="1"/>
  <c r="F101" i="1"/>
  <c r="F67" i="1"/>
  <c r="F47" i="1"/>
  <c r="I132" i="1"/>
  <c r="J132" i="1"/>
  <c r="F32" i="1"/>
  <c r="F16" i="1"/>
  <c r="E132" i="1"/>
  <c r="D130" i="1"/>
  <c r="C130" i="1"/>
  <c r="B130" i="1"/>
  <c r="N130" i="1"/>
  <c r="R118" i="1"/>
  <c r="Q118" i="1"/>
  <c r="D118" i="1"/>
  <c r="C118" i="1"/>
  <c r="B118" i="1"/>
  <c r="N118" i="1"/>
  <c r="D101" i="1"/>
  <c r="C101" i="1"/>
  <c r="B101" i="1"/>
  <c r="N101" i="1"/>
  <c r="D89" i="1"/>
  <c r="C89" i="1"/>
  <c r="B89" i="1"/>
  <c r="N89" i="1"/>
  <c r="H76" i="1"/>
  <c r="D76" i="1"/>
  <c r="C76" i="1"/>
  <c r="B76" i="1"/>
  <c r="N76" i="1"/>
  <c r="N67" i="1"/>
  <c r="D57" i="1"/>
  <c r="C57" i="1"/>
  <c r="B57" i="1"/>
  <c r="N57" i="1"/>
  <c r="D47" i="1"/>
  <c r="C47" i="1"/>
  <c r="B47" i="1"/>
  <c r="N47" i="1"/>
  <c r="D32" i="1"/>
  <c r="C32" i="1"/>
  <c r="B32" i="1"/>
  <c r="N30" i="1"/>
  <c r="D16" i="1"/>
  <c r="C16" i="1"/>
  <c r="B16" i="1"/>
  <c r="R16" i="1"/>
  <c r="E54" i="13" l="1"/>
  <c r="T21" i="1"/>
  <c r="D21" i="13"/>
  <c r="T117" i="1"/>
  <c r="D117" i="13"/>
  <c r="T22" i="1"/>
  <c r="D22" i="13"/>
  <c r="T52" i="1"/>
  <c r="D52" i="13"/>
  <c r="T28" i="1"/>
  <c r="D28" i="13"/>
  <c r="E31" i="13"/>
  <c r="E62" i="13"/>
  <c r="E41" i="13"/>
  <c r="E55" i="13"/>
  <c r="T11" i="1"/>
  <c r="D11" i="13"/>
  <c r="T14" i="1"/>
  <c r="D14" i="13"/>
  <c r="E60" i="13"/>
  <c r="E111" i="13"/>
  <c r="E50" i="13"/>
  <c r="D57" i="13"/>
  <c r="E57" i="13" s="1"/>
  <c r="E73" i="13"/>
  <c r="T51" i="1"/>
  <c r="D51" i="13"/>
  <c r="E64" i="13"/>
  <c r="E56" i="13"/>
  <c r="E115" i="13"/>
  <c r="T12" i="1"/>
  <c r="D12" i="13"/>
  <c r="T26" i="1"/>
  <c r="D26" i="13"/>
  <c r="E42" i="13"/>
  <c r="E82" i="13"/>
  <c r="E113" i="13"/>
  <c r="E121" i="13"/>
  <c r="T35" i="1"/>
  <c r="D35" i="13"/>
  <c r="T29" i="1"/>
  <c r="D29" i="13"/>
  <c r="E93" i="13"/>
  <c r="T83" i="1"/>
  <c r="D83" i="13"/>
  <c r="E122" i="13"/>
  <c r="E124" i="13"/>
  <c r="E71" i="13"/>
  <c r="E65" i="13"/>
  <c r="E80" i="13"/>
  <c r="E98" i="13"/>
  <c r="E81" i="13"/>
  <c r="T125" i="1"/>
  <c r="D125" i="13"/>
  <c r="T61" i="1"/>
  <c r="D61" i="13"/>
  <c r="D67" i="13" s="1"/>
  <c r="E67" i="13" s="1"/>
  <c r="T20" i="1"/>
  <c r="D20" i="13"/>
  <c r="T85" i="1"/>
  <c r="D85" i="13"/>
  <c r="E66" i="13"/>
  <c r="E106" i="13"/>
  <c r="E95" i="13"/>
  <c r="E44" i="13"/>
  <c r="E36" i="13"/>
  <c r="E37" i="13"/>
  <c r="T86" i="1"/>
  <c r="D86" i="13"/>
  <c r="T96" i="1"/>
  <c r="D96" i="13"/>
  <c r="D101" i="13" s="1"/>
  <c r="E101" i="13" s="1"/>
  <c r="T127" i="1"/>
  <c r="D127" i="13"/>
  <c r="T109" i="1"/>
  <c r="D109" i="13"/>
  <c r="E39" i="13"/>
  <c r="E40" i="13"/>
  <c r="E88" i="13"/>
  <c r="E79" i="13"/>
  <c r="E75" i="13"/>
  <c r="H67" i="1"/>
  <c r="T99" i="1"/>
  <c r="D99" i="13"/>
  <c r="T110" i="1"/>
  <c r="D110" i="13"/>
  <c r="T105" i="1"/>
  <c r="D105" i="13"/>
  <c r="T9" i="1"/>
  <c r="D9" i="13"/>
  <c r="E108" i="13"/>
  <c r="E24" i="13"/>
  <c r="E46" i="13"/>
  <c r="E74" i="13"/>
  <c r="T70" i="1"/>
  <c r="D70" i="13"/>
  <c r="E43" i="13"/>
  <c r="E97" i="13"/>
  <c r="E27" i="13"/>
  <c r="E116" i="13"/>
  <c r="E72" i="13"/>
  <c r="H47" i="1"/>
  <c r="H89" i="1"/>
  <c r="T10" i="1"/>
  <c r="D10" i="13"/>
  <c r="T87" i="1"/>
  <c r="D87" i="13"/>
  <c r="T129" i="1"/>
  <c r="D129" i="13"/>
  <c r="T38" i="1"/>
  <c r="D38" i="13"/>
  <c r="T13" i="1"/>
  <c r="D13" i="13"/>
  <c r="E94" i="13"/>
  <c r="E123" i="13"/>
  <c r="E25" i="13"/>
  <c r="E84" i="13"/>
  <c r="E114" i="13"/>
  <c r="E100" i="13"/>
  <c r="E45" i="13"/>
  <c r="E53" i="13"/>
  <c r="G32" i="1"/>
  <c r="T63" i="1"/>
  <c r="D63" i="13"/>
  <c r="T112" i="1"/>
  <c r="D112" i="13"/>
  <c r="T23" i="1"/>
  <c r="D23" i="13"/>
  <c r="E92" i="13"/>
  <c r="E104" i="13"/>
  <c r="E126" i="13"/>
  <c r="E128" i="13"/>
  <c r="E19" i="13"/>
  <c r="E107" i="13"/>
  <c r="O30" i="1"/>
  <c r="O32" i="1" s="1"/>
  <c r="O132" i="1" s="1"/>
  <c r="N32" i="1"/>
  <c r="N132" i="1" s="1"/>
  <c r="H130" i="1"/>
  <c r="H32" i="1"/>
  <c r="G16" i="1"/>
  <c r="H118" i="1"/>
  <c r="H101" i="1"/>
  <c r="S118" i="1"/>
  <c r="T118" i="1" s="1"/>
  <c r="H16" i="1"/>
  <c r="S8" i="1"/>
  <c r="D8" i="13" s="1"/>
  <c r="S130" i="1"/>
  <c r="G47" i="1"/>
  <c r="G89" i="1"/>
  <c r="G57" i="1"/>
  <c r="G76" i="1"/>
  <c r="G101" i="1"/>
  <c r="G118" i="1"/>
  <c r="G130" i="1"/>
  <c r="F132" i="1"/>
  <c r="R130" i="1"/>
  <c r="Q130" i="1"/>
  <c r="R101" i="1"/>
  <c r="R89" i="1"/>
  <c r="Q89" i="1"/>
  <c r="Q76" i="1"/>
  <c r="S67" i="1"/>
  <c r="R67" i="1"/>
  <c r="Q67" i="1"/>
  <c r="T67" i="1" s="1"/>
  <c r="R57" i="1"/>
  <c r="Q57" i="1"/>
  <c r="R47" i="1"/>
  <c r="Q47" i="1"/>
  <c r="Q32" i="1"/>
  <c r="Q16" i="1"/>
  <c r="Q101" i="1"/>
  <c r="S101" i="1"/>
  <c r="R76" i="1"/>
  <c r="R32" i="1"/>
  <c r="B132" i="1"/>
  <c r="D132" i="1"/>
  <c r="C132" i="1"/>
  <c r="S47" i="1"/>
  <c r="S57" i="1"/>
  <c r="T57" i="1" s="1"/>
  <c r="S76" i="1"/>
  <c r="S89" i="1"/>
  <c r="D89" i="13" l="1"/>
  <c r="E89" i="13" s="1"/>
  <c r="E38" i="13"/>
  <c r="E127" i="13"/>
  <c r="E20" i="13"/>
  <c r="E26" i="13"/>
  <c r="E117" i="13"/>
  <c r="H132" i="1"/>
  <c r="E112" i="13"/>
  <c r="E12" i="13"/>
  <c r="E28" i="13"/>
  <c r="E87" i="13"/>
  <c r="E83" i="13"/>
  <c r="E14" i="13"/>
  <c r="E9" i="13"/>
  <c r="E125" i="13"/>
  <c r="E52" i="13"/>
  <c r="E13" i="13"/>
  <c r="E10" i="13"/>
  <c r="E109" i="13"/>
  <c r="D130" i="13"/>
  <c r="E11" i="13"/>
  <c r="E23" i="13"/>
  <c r="E70" i="13"/>
  <c r="D76" i="13"/>
  <c r="E76" i="13" s="1"/>
  <c r="E110" i="13"/>
  <c r="E29" i="13"/>
  <c r="D16" i="13"/>
  <c r="E16" i="13" s="1"/>
  <c r="E8" i="13"/>
  <c r="D118" i="13"/>
  <c r="E118" i="13" s="1"/>
  <c r="E129" i="13"/>
  <c r="E96" i="13"/>
  <c r="E99" i="13"/>
  <c r="E61" i="13"/>
  <c r="D47" i="13"/>
  <c r="E47" i="13" s="1"/>
  <c r="E35" i="13"/>
  <c r="E21" i="13"/>
  <c r="E63" i="13"/>
  <c r="E86" i="13"/>
  <c r="E51" i="13"/>
  <c r="Q132" i="1"/>
  <c r="E105" i="13"/>
  <c r="E85" i="13"/>
  <c r="E22" i="13"/>
  <c r="S30" i="1"/>
  <c r="D30" i="13" s="1"/>
  <c r="D32" i="13" s="1"/>
  <c r="E32" i="13" s="1"/>
  <c r="R132" i="1"/>
  <c r="T8" i="1"/>
  <c r="S16" i="1"/>
  <c r="T16" i="1" s="1"/>
  <c r="T130" i="1"/>
  <c r="T76" i="1"/>
  <c r="T89" i="1"/>
  <c r="G132" i="1"/>
  <c r="T101" i="1"/>
  <c r="T47" i="1"/>
  <c r="E30" i="13" l="1"/>
  <c r="E130" i="13"/>
  <c r="D132" i="13"/>
  <c r="E132" i="13" s="1"/>
  <c r="T30" i="1"/>
  <c r="S32" i="1"/>
  <c r="S132" i="1" l="1"/>
  <c r="T32" i="1"/>
  <c r="T132" i="1" s="1"/>
</calcChain>
</file>

<file path=xl/sharedStrings.xml><?xml version="1.0" encoding="utf-8"?>
<sst xmlns="http://schemas.openxmlformats.org/spreadsheetml/2006/main" count="3190" uniqueCount="143">
  <si>
    <t>Departamento de la Familia</t>
  </si>
  <si>
    <t>Administración de Desarrollo Socioeconomico</t>
  </si>
  <si>
    <t>TANF</t>
  </si>
  <si>
    <t>REGULAR</t>
  </si>
  <si>
    <t>SUPLEMENTARIA</t>
  </si>
  <si>
    <t>SUM</t>
  </si>
  <si>
    <t>Familias</t>
  </si>
  <si>
    <t>Personas</t>
  </si>
  <si>
    <t>Beneficios Pagados</t>
  </si>
  <si>
    <t>Beneficio Promedio por Familia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</si>
  <si>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</si>
  <si>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</si>
  <si>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</si>
  <si>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</si>
  <si>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</si>
  <si>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</si>
  <si>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</si>
  <si>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</si>
  <si>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</si>
  <si>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</si>
  <si>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</si>
  <si>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</si>
  <si>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</si>
  <si>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</si>
  <si>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</si>
  <si>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</si>
  <si>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</si>
  <si>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</si>
  <si>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</si>
  <si>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</si>
  <si>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</si>
  <si>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</si>
  <si>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</si>
  <si>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</si>
  <si>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</si>
  <si>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</si>
  <si>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</si>
  <si>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</si>
  <si>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</si>
  <si>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</si>
  <si>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</si>
  <si>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</si>
  <si>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</si>
  <si>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</si>
  <si>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</si>
  <si>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</si>
  <si>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</si>
  <si>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</si>
  <si>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</si>
  <si>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</si>
  <si>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</si>
  <si>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</si>
  <si>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</si>
  <si>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</si>
  <si>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</si>
  <si>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</si>
  <si>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</si>
  <si>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</si>
  <si>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</si>
  <si>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</si>
  <si>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I, II</t>
  </si>
  <si>
    <t>Carolina II</t>
  </si>
  <si>
    <t>Loíza I, II</t>
  </si>
  <si>
    <t>Luquillo</t>
  </si>
  <si>
    <t>Río Grande I</t>
  </si>
  <si>
    <t>Río Grande I. II</t>
  </si>
  <si>
    <t>Trujillo Alto I</t>
  </si>
  <si>
    <t>Trujillo Alto I, II, III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</si>
  <si>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</si>
  <si>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</si>
  <si>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</si>
  <si>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</si>
  <si>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</si>
  <si>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</si>
  <si>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</si>
  <si>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</si>
  <si>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</si>
  <si>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</si>
  <si>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</si>
  <si>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</si>
  <si>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</si>
  <si>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</si>
  <si>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</si>
  <si>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</si>
  <si>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</si>
  <si>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</si>
  <si>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</si>
  <si>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</si>
  <si>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</si>
  <si>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</si>
  <si>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</si>
  <si>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</si>
  <si>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</si>
  <si>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</si>
  <si>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</si>
  <si>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</si>
  <si>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</si>
  <si>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</si>
  <si>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</si>
  <si>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</si>
  <si>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</si>
  <si>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</si>
  <si>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</si>
  <si>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</si>
  <si>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</si>
  <si>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</si>
  <si>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</si>
  <si>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</si>
  <si>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</si>
  <si>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</si>
  <si>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</si>
  <si>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</si>
  <si>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</si>
  <si>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</si>
  <si>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</si>
  <si>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</si>
  <si>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</si>
  <si>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</si>
  <si>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San Juan I</t>
  </si>
  <si>
    <t>Total PR</t>
  </si>
  <si>
    <t>Masculino</t>
  </si>
  <si>
    <t>Femenino</t>
  </si>
  <si>
    <t>SEPTIEMBRE 2013</t>
  </si>
  <si>
    <t>AGOSTO 2013</t>
  </si>
  <si>
    <t>JULIO 2013</t>
  </si>
  <si>
    <t>JUNIO 2013</t>
  </si>
  <si>
    <t>MAYO 2013</t>
  </si>
  <si>
    <t>ABRIL 2013</t>
  </si>
  <si>
    <t>MARZO 2013</t>
  </si>
  <si>
    <t>FEBRERO 2013</t>
  </si>
  <si>
    <t>Retroactivo</t>
  </si>
  <si>
    <t>Reclamacion</t>
  </si>
  <si>
    <t>ENERO 2013</t>
  </si>
  <si>
    <t>DICIEMBRE 2012</t>
  </si>
  <si>
    <t>NOVIEMBRE 2012</t>
  </si>
  <si>
    <t>OCTUBRE 2012</t>
  </si>
  <si>
    <t>Total Beneficio</t>
  </si>
  <si>
    <t>Promedio</t>
  </si>
  <si>
    <t>Participantes</t>
  </si>
  <si>
    <t xml:space="preserve">Beneficio </t>
  </si>
  <si>
    <t>Familia</t>
  </si>
  <si>
    <t>Reclamación</t>
  </si>
  <si>
    <t>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</si>
</sst>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3">
    <xf numFmtId="0" fontId="0" fillId="0" borderId="0" xfId="0"/>
    <xf numFmtId="0" fontId="5" fillId="2" borderId="1" xfId="0" applyFont="1" applyFill="1" applyBorder="1" applyAlignment="1" applyProtection="1">
      <alignment vertical="center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wrapText="1"/>
    </xf>
    <xf numFmtId="0" fontId="4" fillId="0" borderId="0" xfId="0" applyFont="1" applyProtection="1"/>
    <xf numFmtId="164" fontId="5" fillId="2" borderId="4" xfId="1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164" fontId="6" fillId="0" borderId="8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5" fillId="2" borderId="22" xfId="1" applyNumberFormat="1" applyFont="1" applyFill="1" applyBorder="1" applyAlignment="1" applyProtection="1">
      <alignment vertical="center"/>
    </xf>
    <xf numFmtId="3" fontId="4" fillId="2" borderId="26" xfId="1" applyNumberFormat="1" applyFont="1" applyFill="1" applyBorder="1" applyProtection="1"/>
    <xf numFmtId="164" fontId="6" fillId="0" borderId="0" xfId="1" applyNumberFormat="1" applyFont="1" applyFill="1" applyBorder="1" applyAlignment="1" applyProtection="1">
      <alignment vertical="center"/>
    </xf>
    <xf numFmtId="3" fontId="2" fillId="0" borderId="0" xfId="1" applyNumberFormat="1" applyFont="1" applyFill="1" applyBorder="1" applyProtection="1"/>
    <xf numFmtId="0" fontId="5" fillId="2" borderId="4" xfId="0" applyFont="1" applyFill="1" applyBorder="1" applyAlignment="1" applyProtection="1">
      <alignment vertical="center"/>
    </xf>
    <xf numFmtId="3" fontId="2" fillId="2" borderId="6" xfId="1" applyNumberFormat="1" applyFont="1" applyFill="1" applyBorder="1" applyProtection="1"/>
    <xf numFmtId="3" fontId="2" fillId="2" borderId="7" xfId="1" applyNumberFormat="1" applyFont="1" applyFill="1" applyBorder="1" applyProtection="1"/>
    <xf numFmtId="0" fontId="6" fillId="0" borderId="8" xfId="0" applyFont="1" applyFill="1" applyBorder="1" applyAlignment="1" applyProtection="1">
      <alignment vertical="center"/>
    </xf>
    <xf numFmtId="0" fontId="2" fillId="0" borderId="0" xfId="0" applyFont="1" applyFill="1" applyProtection="1"/>
    <xf numFmtId="164" fontId="6" fillId="0" borderId="27" xfId="1" applyNumberFormat="1" applyFont="1" applyFill="1" applyBorder="1" applyAlignment="1" applyProtection="1">
      <alignment vertical="center"/>
    </xf>
    <xf numFmtId="3" fontId="4" fillId="2" borderId="26" xfId="0" applyNumberFormat="1" applyFont="1" applyFill="1" applyBorder="1" applyProtection="1"/>
    <xf numFmtId="3" fontId="2" fillId="0" borderId="0" xfId="0" applyNumberFormat="1" applyFont="1" applyFill="1" applyBorder="1" applyProtection="1"/>
    <xf numFmtId="3" fontId="2" fillId="2" borderId="6" xfId="0" applyNumberFormat="1" applyFont="1" applyFill="1" applyBorder="1" applyProtection="1"/>
    <xf numFmtId="3" fontId="2" fillId="2" borderId="7" xfId="0" applyNumberFormat="1" applyFont="1" applyFill="1" applyBorder="1" applyProtection="1"/>
    <xf numFmtId="0" fontId="6" fillId="0" borderId="7" xfId="0" applyFont="1" applyFill="1" applyBorder="1" applyAlignment="1" applyProtection="1">
      <alignment vertical="center" wrapText="1"/>
    </xf>
    <xf numFmtId="3" fontId="2" fillId="0" borderId="7" xfId="0" applyNumberFormat="1" applyFont="1" applyFill="1" applyBorder="1" applyProtection="1"/>
    <xf numFmtId="164" fontId="6" fillId="0" borderId="15" xfId="1" applyNumberFormat="1" applyFont="1" applyFill="1" applyBorder="1" applyAlignment="1" applyProtection="1">
      <alignment vertical="center" wrapText="1"/>
    </xf>
    <xf numFmtId="164" fontId="7" fillId="0" borderId="8" xfId="1" applyNumberFormat="1" applyFont="1" applyFill="1" applyBorder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vertical="center"/>
    </xf>
    <xf numFmtId="3" fontId="4" fillId="2" borderId="22" xfId="0" applyNumberFormat="1" applyFont="1" applyFill="1" applyBorder="1" applyProtection="1"/>
    <xf numFmtId="3" fontId="2" fillId="0" borderId="30" xfId="1" applyNumberFormat="1" applyFont="1" applyFill="1" applyBorder="1" applyProtection="1"/>
    <xf numFmtId="3" fontId="2" fillId="0" borderId="14" xfId="1" applyNumberFormat="1" applyFont="1" applyFill="1" applyBorder="1" applyProtection="1"/>
    <xf numFmtId="3" fontId="2" fillId="0" borderId="16" xfId="1" applyNumberFormat="1" applyFont="1" applyFill="1" applyBorder="1" applyProtection="1"/>
    <xf numFmtId="3" fontId="2" fillId="0" borderId="43" xfId="1" applyNumberFormat="1" applyFont="1" applyFill="1" applyBorder="1" applyProtection="1">
      <protection locked="0"/>
    </xf>
    <xf numFmtId="3" fontId="2" fillId="0" borderId="43" xfId="0" applyNumberFormat="1" applyFont="1" applyFill="1" applyBorder="1" applyProtection="1">
      <protection locked="0"/>
    </xf>
    <xf numFmtId="3" fontId="2" fillId="2" borderId="51" xfId="0" applyNumberFormat="1" applyFont="1" applyFill="1" applyBorder="1" applyProtection="1"/>
    <xf numFmtId="3" fontId="2" fillId="2" borderId="23" xfId="1" applyNumberFormat="1" applyFont="1" applyFill="1" applyBorder="1" applyProtection="1"/>
    <xf numFmtId="3" fontId="2" fillId="0" borderId="19" xfId="1" applyNumberFormat="1" applyFont="1" applyFill="1" applyBorder="1" applyProtection="1"/>
    <xf numFmtId="0" fontId="8" fillId="0" borderId="0" xfId="0" applyFont="1" applyAlignment="1" applyProtection="1">
      <alignment horizontal="center"/>
    </xf>
    <xf numFmtId="0" fontId="9" fillId="0" borderId="0" xfId="0" applyFont="1"/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/>
    <xf numFmtId="0" fontId="10" fillId="2" borderId="1" xfId="0" applyFont="1" applyFill="1" applyBorder="1" applyAlignment="1" applyProtection="1">
      <alignment vertical="center"/>
    </xf>
    <xf numFmtId="164" fontId="10" fillId="2" borderId="2" xfId="1" applyNumberFormat="1" applyFont="1" applyFill="1" applyBorder="1" applyAlignment="1" applyProtection="1">
      <alignment horizontal="center" vertical="center" wrapText="1"/>
    </xf>
    <xf numFmtId="164" fontId="10" fillId="2" borderId="3" xfId="1" applyNumberFormat="1" applyFont="1" applyFill="1" applyBorder="1" applyAlignment="1" applyProtection="1">
      <alignment horizontal="center" vertical="center" wrapText="1"/>
    </xf>
    <xf numFmtId="164" fontId="10" fillId="2" borderId="3" xfId="1" applyNumberFormat="1" applyFont="1" applyFill="1" applyBorder="1" applyAlignment="1" applyProtection="1">
      <alignment horizontal="center" wrapText="1"/>
    </xf>
    <xf numFmtId="164" fontId="10" fillId="2" borderId="38" xfId="1" applyNumberFormat="1" applyFont="1" applyFill="1" applyBorder="1" applyAlignment="1" applyProtection="1">
      <alignment horizontal="center" vertical="center" wrapText="1"/>
    </xf>
    <xf numFmtId="164" fontId="10" fillId="2" borderId="7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164" fontId="10" fillId="2" borderId="4" xfId="1" applyNumberFormat="1" applyFont="1" applyFill="1" applyBorder="1" applyAlignment="1" applyProtection="1">
      <alignment vertical="center"/>
    </xf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164" fontId="12" fillId="0" borderId="8" xfId="1" applyNumberFormat="1" applyFont="1" applyFill="1" applyBorder="1" applyAlignment="1" applyProtection="1">
      <alignment vertical="center"/>
    </xf>
    <xf numFmtId="3" fontId="8" fillId="0" borderId="9" xfId="1" applyNumberFormat="1" applyFont="1" applyFill="1" applyBorder="1" applyProtection="1">
      <protection locked="0"/>
    </xf>
    <xf numFmtId="3" fontId="8" fillId="0" borderId="10" xfId="1" applyNumberFormat="1" applyFont="1" applyFill="1" applyBorder="1" applyProtection="1">
      <protection locked="0"/>
    </xf>
    <xf numFmtId="3" fontId="8" fillId="0" borderId="11" xfId="1" applyNumberFormat="1" applyFont="1" applyFill="1" applyBorder="1" applyProtection="1">
      <protection locked="0"/>
    </xf>
    <xf numFmtId="3" fontId="8" fillId="0" borderId="12" xfId="1" applyNumberFormat="1" applyFont="1" applyFill="1" applyBorder="1" applyProtection="1">
      <protection locked="0"/>
    </xf>
    <xf numFmtId="3" fontId="8" fillId="0" borderId="44" xfId="1" applyNumberFormat="1" applyFont="1" applyFill="1" applyBorder="1" applyProtection="1">
      <protection locked="0"/>
    </xf>
    <xf numFmtId="3" fontId="8" fillId="0" borderId="11" xfId="1" applyNumberFormat="1" applyFont="1" applyFill="1" applyBorder="1" applyProtection="1"/>
    <xf numFmtId="3" fontId="8" fillId="0" borderId="13" xfId="1" applyNumberFormat="1" applyFont="1" applyFill="1" applyBorder="1" applyProtection="1">
      <protection locked="0"/>
    </xf>
    <xf numFmtId="164" fontId="12" fillId="0" borderId="15" xfId="1" applyNumberFormat="1" applyFont="1" applyFill="1" applyBorder="1" applyAlignment="1" applyProtection="1">
      <alignment vertical="center"/>
    </xf>
    <xf numFmtId="3" fontId="8" fillId="0" borderId="16" xfId="1" applyNumberFormat="1" applyFont="1" applyFill="1" applyBorder="1" applyProtection="1">
      <protection locked="0"/>
    </xf>
    <xf numFmtId="164" fontId="12" fillId="0" borderId="17" xfId="1" applyNumberFormat="1" applyFont="1" applyFill="1" applyBorder="1" applyAlignment="1" applyProtection="1">
      <alignment vertical="center"/>
    </xf>
    <xf numFmtId="3" fontId="8" fillId="0" borderId="18" xfId="1" applyNumberFormat="1" applyFont="1" applyFill="1" applyBorder="1" applyProtection="1">
      <protection locked="0"/>
    </xf>
    <xf numFmtId="3" fontId="8" fillId="0" borderId="19" xfId="1" applyNumberFormat="1" applyFont="1" applyFill="1" applyBorder="1" applyProtection="1">
      <protection locked="0"/>
    </xf>
    <xf numFmtId="3" fontId="8" fillId="0" borderId="20" xfId="1" applyNumberFormat="1" applyFont="1" applyFill="1" applyBorder="1" applyProtection="1">
      <protection locked="0"/>
    </xf>
    <xf numFmtId="164" fontId="10" fillId="2" borderId="22" xfId="1" applyNumberFormat="1" applyFont="1" applyFill="1" applyBorder="1" applyAlignment="1" applyProtection="1">
      <alignment vertical="center"/>
    </xf>
    <xf numFmtId="3" fontId="11" fillId="2" borderId="23" xfId="1" applyNumberFormat="1" applyFont="1" applyFill="1" applyBorder="1" applyProtection="1"/>
    <xf numFmtId="3" fontId="8" fillId="2" borderId="24" xfId="1" applyNumberFormat="1" applyFont="1" applyFill="1" applyBorder="1" applyProtection="1"/>
    <xf numFmtId="3" fontId="11" fillId="2" borderId="22" xfId="1" applyNumberFormat="1" applyFont="1" applyFill="1" applyBorder="1" applyProtection="1"/>
    <xf numFmtId="164" fontId="12" fillId="0" borderId="0" xfId="1" applyNumberFormat="1" applyFont="1" applyFill="1" applyBorder="1" applyAlignment="1" applyProtection="1">
      <alignment vertical="center"/>
    </xf>
    <xf numFmtId="3" fontId="8" fillId="0" borderId="0" xfId="1" applyNumberFormat="1" applyFont="1" applyFill="1" applyBorder="1" applyProtection="1"/>
    <xf numFmtId="0" fontId="10" fillId="2" borderId="4" xfId="0" applyFont="1" applyFill="1" applyBorder="1" applyAlignment="1" applyProtection="1">
      <alignment vertical="center"/>
    </xf>
    <xf numFmtId="3" fontId="8" fillId="2" borderId="5" xfId="1" applyNumberFormat="1" applyFont="1" applyFill="1" applyBorder="1" applyProtection="1"/>
    <xf numFmtId="3" fontId="8" fillId="2" borderId="6" xfId="1" applyNumberFormat="1" applyFont="1" applyFill="1" applyBorder="1" applyProtection="1"/>
    <xf numFmtId="0" fontId="12" fillId="0" borderId="8" xfId="0" applyFont="1" applyFill="1" applyBorder="1" applyAlignment="1" applyProtection="1">
      <alignment vertical="center"/>
    </xf>
    <xf numFmtId="3" fontId="8" fillId="0" borderId="13" xfId="1" applyNumberFormat="1" applyFont="1" applyFill="1" applyBorder="1" applyProtection="1"/>
    <xf numFmtId="3" fontId="8" fillId="0" borderId="30" xfId="1" applyNumberFormat="1" applyFont="1" applyFill="1" applyBorder="1" applyProtection="1"/>
    <xf numFmtId="0" fontId="8" fillId="0" borderId="0" xfId="0" applyFont="1" applyFill="1" applyProtection="1"/>
    <xf numFmtId="3" fontId="8" fillId="0" borderId="48" xfId="1" applyNumberFormat="1" applyFont="1" applyFill="1" applyBorder="1" applyProtection="1">
      <protection locked="0"/>
    </xf>
    <xf numFmtId="3" fontId="8" fillId="0" borderId="11" xfId="0" applyNumberFormat="1" applyFont="1" applyFill="1" applyBorder="1" applyProtection="1">
      <protection locked="0"/>
    </xf>
    <xf numFmtId="3" fontId="8" fillId="0" borderId="10" xfId="0" applyNumberFormat="1" applyFont="1" applyFill="1" applyBorder="1" applyProtection="1">
      <protection locked="0"/>
    </xf>
    <xf numFmtId="3" fontId="8" fillId="0" borderId="13" xfId="0" applyNumberFormat="1" applyFont="1" applyFill="1" applyBorder="1" applyProtection="1">
      <protection locked="0"/>
    </xf>
    <xf numFmtId="3" fontId="8" fillId="0" borderId="16" xfId="0" applyNumberFormat="1" applyFont="1" applyFill="1" applyBorder="1" applyProtection="1">
      <protection locked="0"/>
    </xf>
    <xf numFmtId="3" fontId="8" fillId="0" borderId="31" xfId="1" applyNumberFormat="1" applyFont="1" applyFill="1" applyBorder="1" applyProtection="1"/>
    <xf numFmtId="164" fontId="12" fillId="0" borderId="27" xfId="1" applyNumberFormat="1" applyFont="1" applyFill="1" applyBorder="1" applyAlignment="1" applyProtection="1">
      <alignment vertical="center"/>
    </xf>
    <xf numFmtId="3" fontId="8" fillId="0" borderId="19" xfId="0" applyNumberFormat="1" applyFont="1" applyFill="1" applyBorder="1" applyProtection="1">
      <protection locked="0"/>
    </xf>
    <xf numFmtId="3" fontId="8" fillId="0" borderId="32" xfId="1" applyNumberFormat="1" applyFont="1" applyFill="1" applyBorder="1" applyProtection="1"/>
    <xf numFmtId="3" fontId="8" fillId="0" borderId="28" xfId="0" applyNumberFormat="1" applyFont="1" applyFill="1" applyBorder="1" applyProtection="1">
      <protection locked="0"/>
    </xf>
    <xf numFmtId="3" fontId="8" fillId="0" borderId="56" xfId="1" applyNumberFormat="1" applyFont="1" applyFill="1" applyBorder="1" applyProtection="1">
      <protection locked="0"/>
    </xf>
    <xf numFmtId="3" fontId="11" fillId="2" borderId="23" xfId="0" applyNumberFormat="1" applyFont="1" applyFill="1" applyBorder="1" applyProtection="1"/>
    <xf numFmtId="3" fontId="11" fillId="2" borderId="26" xfId="0" applyNumberFormat="1" applyFont="1" applyFill="1" applyBorder="1" applyProtection="1"/>
    <xf numFmtId="3" fontId="8" fillId="0" borderId="0" xfId="0" applyNumberFormat="1" applyFont="1" applyFill="1" applyBorder="1" applyProtection="1"/>
    <xf numFmtId="3" fontId="8" fillId="2" borderId="5" xfId="0" applyNumberFormat="1" applyFont="1" applyFill="1" applyBorder="1" applyProtection="1"/>
    <xf numFmtId="3" fontId="8" fillId="2" borderId="6" xfId="0" applyNumberFormat="1" applyFont="1" applyFill="1" applyBorder="1" applyProtection="1"/>
    <xf numFmtId="3" fontId="8" fillId="2" borderId="7" xfId="0" applyNumberFormat="1" applyFont="1" applyFill="1" applyBorder="1" applyProtection="1"/>
    <xf numFmtId="3" fontId="8" fillId="0" borderId="9" xfId="0" applyNumberFormat="1" applyFont="1" applyFill="1" applyBorder="1" applyProtection="1">
      <protection locked="0"/>
    </xf>
    <xf numFmtId="3" fontId="8" fillId="0" borderId="52" xfId="0" applyNumberFormat="1" applyFont="1" applyFill="1" applyBorder="1" applyProtection="1">
      <protection locked="0"/>
    </xf>
    <xf numFmtId="3" fontId="8" fillId="0" borderId="53" xfId="0" applyNumberFormat="1" applyFont="1" applyFill="1" applyBorder="1" applyProtection="1">
      <protection locked="0"/>
    </xf>
    <xf numFmtId="3" fontId="11" fillId="2" borderId="22" xfId="0" applyNumberFormat="1" applyFont="1" applyFill="1" applyBorder="1" applyProtection="1"/>
    <xf numFmtId="0" fontId="12" fillId="0" borderId="7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Protection="1"/>
    <xf numFmtId="3" fontId="8" fillId="0" borderId="7" xfId="1" applyNumberFormat="1" applyFont="1" applyFill="1" applyBorder="1" applyProtection="1"/>
    <xf numFmtId="3" fontId="8" fillId="0" borderId="18" xfId="0" applyNumberFormat="1" applyFont="1" applyFill="1" applyBorder="1" applyProtection="1">
      <protection locked="0"/>
    </xf>
    <xf numFmtId="3" fontId="8" fillId="0" borderId="21" xfId="0" applyNumberFormat="1" applyFont="1" applyFill="1" applyBorder="1" applyProtection="1">
      <protection locked="0"/>
    </xf>
    <xf numFmtId="164" fontId="12" fillId="0" borderId="15" xfId="1" applyNumberFormat="1" applyFont="1" applyFill="1" applyBorder="1" applyAlignment="1" applyProtection="1">
      <alignment vertical="center" wrapText="1"/>
    </xf>
    <xf numFmtId="164" fontId="13" fillId="0" borderId="8" xfId="1" applyNumberFormat="1" applyFont="1" applyFill="1" applyBorder="1" applyAlignment="1" applyProtection="1">
      <alignment vertical="center"/>
    </xf>
    <xf numFmtId="164" fontId="13" fillId="0" borderId="15" xfId="1" applyNumberFormat="1" applyFont="1" applyFill="1" applyBorder="1" applyAlignment="1" applyProtection="1">
      <alignment vertical="center"/>
    </xf>
    <xf numFmtId="0" fontId="10" fillId="2" borderId="22" xfId="0" applyFont="1" applyFill="1" applyBorder="1" applyAlignment="1" applyProtection="1">
      <alignment vertical="center"/>
    </xf>
    <xf numFmtId="164" fontId="10" fillId="2" borderId="33" xfId="1" applyNumberFormat="1" applyFont="1" applyFill="1" applyBorder="1" applyAlignment="1" applyProtection="1">
      <alignment horizontal="center" vertical="center" wrapText="1"/>
    </xf>
    <xf numFmtId="164" fontId="10" fillId="2" borderId="37" xfId="1" applyNumberFormat="1" applyFont="1" applyFill="1" applyBorder="1" applyAlignment="1" applyProtection="1">
      <alignment horizontal="center" vertical="center" wrapText="1"/>
    </xf>
    <xf numFmtId="164" fontId="10" fillId="2" borderId="36" xfId="1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Protection="1"/>
    <xf numFmtId="0" fontId="8" fillId="2" borderId="22" xfId="0" applyFont="1" applyFill="1" applyBorder="1" applyProtection="1"/>
    <xf numFmtId="3" fontId="8" fillId="0" borderId="8" xfId="1" applyNumberFormat="1" applyFont="1" applyFill="1" applyBorder="1" applyProtection="1">
      <protection locked="0"/>
    </xf>
    <xf numFmtId="3" fontId="8" fillId="0" borderId="39" xfId="1" applyNumberFormat="1" applyFont="1" applyFill="1" applyBorder="1" applyProtection="1">
      <protection locked="0"/>
    </xf>
    <xf numFmtId="3" fontId="8" fillId="0" borderId="43" xfId="1" applyNumberFormat="1" applyFont="1" applyFill="1" applyBorder="1" applyProtection="1"/>
    <xf numFmtId="3" fontId="8" fillId="0" borderId="8" xfId="1" applyNumberFormat="1" applyFont="1" applyFill="1" applyBorder="1" applyProtection="1"/>
    <xf numFmtId="3" fontId="8" fillId="0" borderId="39" xfId="1" applyNumberFormat="1" applyFont="1" applyFill="1" applyBorder="1" applyProtection="1"/>
    <xf numFmtId="3" fontId="8" fillId="0" borderId="34" xfId="1" applyNumberFormat="1" applyFont="1" applyFill="1" applyBorder="1" applyProtection="1">
      <protection locked="0"/>
    </xf>
    <xf numFmtId="3" fontId="8" fillId="0" borderId="45" xfId="1" applyNumberFormat="1" applyFont="1" applyFill="1" applyBorder="1" applyProtection="1"/>
    <xf numFmtId="3" fontId="8" fillId="0" borderId="35" xfId="1" applyNumberFormat="1" applyFont="1" applyFill="1" applyBorder="1" applyProtection="1">
      <protection locked="0"/>
    </xf>
    <xf numFmtId="3" fontId="8" fillId="0" borderId="40" xfId="1" applyNumberFormat="1" applyFont="1" applyFill="1" applyBorder="1" applyProtection="1">
      <protection locked="0"/>
    </xf>
    <xf numFmtId="3" fontId="8" fillId="0" borderId="41" xfId="1" applyNumberFormat="1" applyFont="1" applyFill="1" applyBorder="1" applyProtection="1">
      <protection locked="0"/>
    </xf>
    <xf numFmtId="3" fontId="8" fillId="0" borderId="26" xfId="1" applyNumberFormat="1" applyFont="1" applyFill="1" applyBorder="1" applyProtection="1"/>
    <xf numFmtId="3" fontId="11" fillId="2" borderId="4" xfId="1" applyNumberFormat="1" applyFont="1" applyFill="1" applyBorder="1" applyProtection="1"/>
    <xf numFmtId="3" fontId="8" fillId="2" borderId="22" xfId="1" applyNumberFormat="1" applyFont="1" applyFill="1" applyBorder="1" applyProtection="1"/>
    <xf numFmtId="3" fontId="8" fillId="2" borderId="25" xfId="1" applyNumberFormat="1" applyFont="1" applyFill="1" applyBorder="1" applyProtection="1"/>
    <xf numFmtId="3" fontId="8" fillId="0" borderId="55" xfId="1" applyNumberFormat="1" applyFont="1" applyFill="1" applyBorder="1" applyProtection="1"/>
    <xf numFmtId="3" fontId="8" fillId="0" borderId="52" xfId="1" applyNumberFormat="1" applyFont="1" applyFill="1" applyBorder="1" applyProtection="1"/>
    <xf numFmtId="3" fontId="8" fillId="0" borderId="45" xfId="1" applyNumberFormat="1" applyFont="1" applyFill="1" applyBorder="1" applyProtection="1">
      <protection locked="0"/>
    </xf>
    <xf numFmtId="3" fontId="8" fillId="0" borderId="15" xfId="1" applyNumberFormat="1" applyFont="1" applyFill="1" applyBorder="1" applyProtection="1"/>
    <xf numFmtId="3" fontId="8" fillId="0" borderId="44" xfId="1" applyNumberFormat="1" applyFont="1" applyFill="1" applyBorder="1" applyProtection="1"/>
    <xf numFmtId="3" fontId="8" fillId="0" borderId="12" xfId="0" applyNumberFormat="1" applyFont="1" applyFill="1" applyBorder="1" applyProtection="1">
      <protection locked="0"/>
    </xf>
    <xf numFmtId="3" fontId="8" fillId="0" borderId="45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3" fontId="8" fillId="0" borderId="34" xfId="0" applyNumberFormat="1" applyFont="1" applyFill="1" applyBorder="1" applyProtection="1">
      <protection locked="0"/>
    </xf>
    <xf numFmtId="3" fontId="8" fillId="0" borderId="47" xfId="0" applyNumberFormat="1" applyFont="1" applyFill="1" applyBorder="1" applyProtection="1">
      <protection locked="0"/>
    </xf>
    <xf numFmtId="3" fontId="8" fillId="0" borderId="48" xfId="0" applyNumberFormat="1" applyFont="1" applyFill="1" applyBorder="1" applyProtection="1">
      <protection locked="0"/>
    </xf>
    <xf numFmtId="3" fontId="8" fillId="0" borderId="53" xfId="1" applyNumberFormat="1" applyFont="1" applyFill="1" applyBorder="1" applyProtection="1"/>
    <xf numFmtId="3" fontId="8" fillId="0" borderId="35" xfId="0" applyNumberFormat="1" applyFont="1" applyFill="1" applyBorder="1" applyProtection="1">
      <protection locked="0"/>
    </xf>
    <xf numFmtId="3" fontId="8" fillId="0" borderId="49" xfId="0" applyNumberFormat="1" applyFont="1" applyFill="1" applyBorder="1" applyProtection="1">
      <protection locked="0"/>
    </xf>
    <xf numFmtId="3" fontId="8" fillId="0" borderId="50" xfId="0" applyNumberFormat="1" applyFont="1" applyFill="1" applyBorder="1" applyProtection="1">
      <protection locked="0"/>
    </xf>
    <xf numFmtId="3" fontId="8" fillId="0" borderId="27" xfId="1" applyNumberFormat="1" applyFont="1" applyFill="1" applyBorder="1" applyProtection="1"/>
    <xf numFmtId="3" fontId="8" fillId="0" borderId="54" xfId="1" applyNumberFormat="1" applyFont="1" applyFill="1" applyBorder="1" applyProtection="1"/>
    <xf numFmtId="3" fontId="8" fillId="0" borderId="17" xfId="1" applyNumberFormat="1" applyFont="1" applyFill="1" applyBorder="1" applyProtection="1"/>
    <xf numFmtId="3" fontId="11" fillId="2" borderId="4" xfId="0" applyNumberFormat="1" applyFont="1" applyFill="1" applyBorder="1" applyProtection="1"/>
    <xf numFmtId="3" fontId="8" fillId="0" borderId="47" xfId="1" applyNumberFormat="1" applyFont="1" applyFill="1" applyBorder="1" applyProtection="1"/>
    <xf numFmtId="3" fontId="8" fillId="0" borderId="26" xfId="0" applyNumberFormat="1" applyFont="1" applyFill="1" applyBorder="1" applyProtection="1">
      <protection locked="0"/>
    </xf>
    <xf numFmtId="3" fontId="8" fillId="0" borderId="56" xfId="0" applyNumberFormat="1" applyFont="1" applyFill="1" applyBorder="1" applyProtection="1">
      <protection locked="0"/>
    </xf>
    <xf numFmtId="3" fontId="8" fillId="0" borderId="60" xfId="1" applyNumberFormat="1" applyFont="1" applyFill="1" applyBorder="1" applyProtection="1"/>
    <xf numFmtId="3" fontId="11" fillId="2" borderId="42" xfId="0" applyNumberFormat="1" applyFont="1" applyFill="1" applyBorder="1" applyProtection="1"/>
    <xf numFmtId="3" fontId="8" fillId="0" borderId="43" xfId="0" applyNumberFormat="1" applyFont="1" applyFill="1" applyBorder="1" applyProtection="1">
      <protection locked="0"/>
    </xf>
    <xf numFmtId="3" fontId="8" fillId="0" borderId="59" xfId="0" applyNumberFormat="1" applyFont="1" applyFill="1" applyBorder="1" applyProtection="1">
      <protection locked="0"/>
    </xf>
    <xf numFmtId="3" fontId="8" fillId="0" borderId="16" xfId="1" applyNumberFormat="1" applyFont="1" applyFill="1" applyBorder="1" applyProtection="1"/>
    <xf numFmtId="3" fontId="8" fillId="0" borderId="30" xfId="0" applyNumberFormat="1" applyFont="1" applyFill="1" applyBorder="1" applyProtection="1">
      <protection locked="0"/>
    </xf>
    <xf numFmtId="3" fontId="8" fillId="0" borderId="31" xfId="0" applyNumberFormat="1" applyFont="1" applyFill="1" applyBorder="1" applyProtection="1">
      <protection locked="0"/>
    </xf>
    <xf numFmtId="3" fontId="8" fillId="0" borderId="60" xfId="0" applyNumberFormat="1" applyFont="1" applyFill="1" applyBorder="1" applyProtection="1">
      <protection locked="0"/>
    </xf>
    <xf numFmtId="3" fontId="8" fillId="0" borderId="58" xfId="0" applyNumberFormat="1" applyFont="1" applyFill="1" applyBorder="1" applyProtection="1">
      <protection locked="0"/>
    </xf>
    <xf numFmtId="3" fontId="8" fillId="0" borderId="44" xfId="0" applyNumberFormat="1" applyFont="1" applyFill="1" applyBorder="1" applyProtection="1">
      <protection locked="0"/>
    </xf>
    <xf numFmtId="3" fontId="8" fillId="0" borderId="57" xfId="0" applyNumberFormat="1" applyFont="1" applyFill="1" applyBorder="1" applyProtection="1">
      <protection locked="0"/>
    </xf>
    <xf numFmtId="3" fontId="8" fillId="0" borderId="29" xfId="0" applyNumberFormat="1" applyFont="1" applyFill="1" applyBorder="1" applyProtection="1">
      <protection locked="0"/>
    </xf>
    <xf numFmtId="3" fontId="8" fillId="2" borderId="23" xfId="1" applyNumberFormat="1" applyFont="1" applyFill="1" applyBorder="1" applyProtection="1"/>
    <xf numFmtId="3" fontId="8" fillId="0" borderId="19" xfId="1" applyNumberFormat="1" applyFont="1" applyFill="1" applyBorder="1" applyProtection="1"/>
    <xf numFmtId="3" fontId="8" fillId="0" borderId="0" xfId="0" applyNumberFormat="1" applyFont="1" applyFill="1" applyBorder="1" applyProtection="1">
      <protection locked="0"/>
    </xf>
    <xf numFmtId="3" fontId="11" fillId="2" borderId="61" xfId="0" applyNumberFormat="1" applyFont="1" applyFill="1" applyBorder="1" applyProtection="1"/>
    <xf numFmtId="3" fontId="8" fillId="0" borderId="37" xfId="0" applyNumberFormat="1" applyFont="1" applyFill="1" applyBorder="1" applyProtection="1">
      <protection locked="0"/>
    </xf>
    <xf numFmtId="3" fontId="8" fillId="0" borderId="51" xfId="0" applyNumberFormat="1" applyFont="1" applyFill="1" applyBorder="1" applyProtection="1">
      <protection locked="0"/>
    </xf>
    <xf numFmtId="3" fontId="8" fillId="0" borderId="40" xfId="1" applyNumberFormat="1" applyFont="1" applyFill="1" applyBorder="1" applyProtection="1"/>
    <xf numFmtId="3" fontId="8" fillId="0" borderId="41" xfId="1" applyNumberFormat="1" applyFont="1" applyFill="1" applyBorder="1" applyProtection="1"/>
    <xf numFmtId="3" fontId="11" fillId="2" borderId="24" xfId="0" applyNumberFormat="1" applyFont="1" applyFill="1" applyBorder="1" applyProtection="1"/>
    <xf numFmtId="3" fontId="11" fillId="2" borderId="2" xfId="0" applyNumberFormat="1" applyFont="1" applyFill="1" applyBorder="1" applyProtection="1"/>
    <xf numFmtId="3" fontId="9" fillId="0" borderId="0" xfId="0" applyNumberFormat="1" applyFont="1"/>
    <xf numFmtId="3" fontId="8" fillId="0" borderId="10" xfId="1" applyNumberFormat="1" applyFont="1" applyFill="1" applyBorder="1" applyProtection="1"/>
    <xf numFmtId="3" fontId="2" fillId="0" borderId="21" xfId="1" applyNumberFormat="1" applyFont="1" applyFill="1" applyBorder="1" applyProtection="1"/>
    <xf numFmtId="3" fontId="2" fillId="2" borderId="20" xfId="0" applyNumberFormat="1" applyFont="1" applyFill="1" applyBorder="1" applyProtection="1"/>
    <xf numFmtId="3" fontId="8" fillId="0" borderId="65" xfId="1" applyNumberFormat="1" applyFont="1" applyFill="1" applyBorder="1" applyProtection="1">
      <protection locked="0"/>
    </xf>
    <xf numFmtId="0" fontId="11" fillId="0" borderId="64" xfId="0" applyFont="1" applyBorder="1" applyAlignment="1" applyProtection="1">
      <alignment horizontal="center"/>
    </xf>
    <xf numFmtId="0" fontId="8" fillId="0" borderId="0" xfId="0" applyFont="1" applyAlignment="1" applyProtection="1"/>
    <xf numFmtId="0" fontId="10" fillId="0" borderId="0" xfId="0" applyFont="1" applyAlignment="1" applyProtection="1"/>
    <xf numFmtId="3" fontId="8" fillId="2" borderId="4" xfId="1" applyNumberFormat="1" applyFont="1" applyFill="1" applyBorder="1" applyProtection="1"/>
    <xf numFmtId="3" fontId="8" fillId="0" borderId="66" xfId="1" applyNumberFormat="1" applyFont="1" applyFill="1" applyBorder="1" applyProtection="1"/>
    <xf numFmtId="3" fontId="8" fillId="2" borderId="2" xfId="1" applyNumberFormat="1" applyFont="1" applyFill="1" applyBorder="1" applyProtection="1"/>
    <xf numFmtId="3" fontId="8" fillId="0" borderId="20" xfId="1" applyNumberFormat="1" applyFont="1" applyFill="1" applyBorder="1" applyProtection="1"/>
    <xf numFmtId="3" fontId="8" fillId="2" borderId="61" xfId="1" applyNumberFormat="1" applyFont="1" applyFill="1" applyBorder="1" applyProtection="1"/>
    <xf numFmtId="0" fontId="10" fillId="2" borderId="23" xfId="0" applyFont="1" applyFill="1" applyBorder="1" applyAlignment="1" applyProtection="1">
      <alignment vertical="center"/>
    </xf>
    <xf numFmtId="164" fontId="12" fillId="0" borderId="27" xfId="1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164" fontId="10" fillId="2" borderId="23" xfId="1" applyNumberFormat="1" applyFont="1" applyFill="1" applyBorder="1" applyAlignment="1" applyProtection="1">
      <alignment vertical="center"/>
    </xf>
    <xf numFmtId="3" fontId="11" fillId="2" borderId="2" xfId="1" applyNumberFormat="1" applyFont="1" applyFill="1" applyBorder="1" applyProtection="1"/>
    <xf numFmtId="164" fontId="10" fillId="2" borderId="1" xfId="1" applyNumberFormat="1" applyFont="1" applyFill="1" applyBorder="1" applyAlignment="1" applyProtection="1">
      <alignment horizontal="center" vertical="center" wrapText="1"/>
    </xf>
    <xf numFmtId="3" fontId="8" fillId="2" borderId="4" xfId="0" applyNumberFormat="1" applyFont="1" applyFill="1" applyBorder="1" applyProtection="1"/>
    <xf numFmtId="3" fontId="8" fillId="2" borderId="42" xfId="1" applyNumberFormat="1" applyFont="1" applyFill="1" applyBorder="1" applyProtection="1"/>
    <xf numFmtId="3" fontId="11" fillId="2" borderId="63" xfId="0" applyNumberFormat="1" applyFont="1" applyFill="1" applyBorder="1" applyProtection="1"/>
    <xf numFmtId="0" fontId="8" fillId="2" borderId="23" xfId="0" applyFont="1" applyFill="1" applyBorder="1" applyProtection="1"/>
    <xf numFmtId="0" fontId="8" fillId="2" borderId="2" xfId="0" applyFont="1" applyFill="1" applyBorder="1" applyProtection="1"/>
    <xf numFmtId="0" fontId="8" fillId="2" borderId="24" xfId="0" applyFont="1" applyFill="1" applyBorder="1" applyProtection="1"/>
    <xf numFmtId="3" fontId="8" fillId="0" borderId="66" xfId="0" applyNumberFormat="1" applyFont="1" applyFill="1" applyBorder="1" applyProtection="1">
      <protection locked="0"/>
    </xf>
    <xf numFmtId="3" fontId="8" fillId="0" borderId="41" xfId="0" applyNumberFormat="1" applyFont="1" applyFill="1" applyBorder="1" applyProtection="1">
      <protection locked="0"/>
    </xf>
    <xf numFmtId="0" fontId="8" fillId="0" borderId="64" xfId="0" applyFont="1" applyBorder="1" applyAlignment="1" applyProtection="1"/>
    <xf numFmtId="164" fontId="10" fillId="2" borderId="23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3" fontId="8" fillId="0" borderId="30" xfId="1" applyNumberFormat="1" applyFont="1" applyFill="1" applyBorder="1" applyProtection="1">
      <protection locked="0"/>
    </xf>
    <xf numFmtId="3" fontId="11" fillId="2" borderId="5" xfId="1" applyNumberFormat="1" applyFont="1" applyFill="1" applyBorder="1" applyProtection="1"/>
    <xf numFmtId="3" fontId="8" fillId="0" borderId="8" xfId="0" applyNumberFormat="1" applyFont="1" applyFill="1" applyBorder="1" applyProtection="1">
      <protection locked="0"/>
    </xf>
    <xf numFmtId="3" fontId="8" fillId="0" borderId="48" xfId="1" applyNumberFormat="1" applyFont="1" applyFill="1" applyBorder="1" applyProtection="1"/>
    <xf numFmtId="3" fontId="8" fillId="0" borderId="63" xfId="0" applyNumberFormat="1" applyFont="1" applyFill="1" applyBorder="1" applyProtection="1">
      <protection locked="0"/>
    </xf>
    <xf numFmtId="3" fontId="8" fillId="0" borderId="56" xfId="1" applyNumberFormat="1" applyFont="1" applyFill="1" applyBorder="1" applyProtection="1"/>
    <xf numFmtId="3" fontId="8" fillId="0" borderId="55" xfId="0" applyNumberFormat="1" applyFont="1" applyFill="1" applyBorder="1" applyProtection="1">
      <protection locked="0"/>
    </xf>
    <xf numFmtId="3" fontId="8" fillId="0" borderId="46" xfId="1" applyNumberFormat="1" applyFont="1" applyFill="1" applyBorder="1" applyProtection="1"/>
    <xf numFmtId="3" fontId="8" fillId="0" borderId="50" xfId="1" applyNumberFormat="1" applyFont="1" applyFill="1" applyBorder="1" applyProtection="1"/>
    <xf numFmtId="0" fontId="11" fillId="0" borderId="0" xfId="0" applyFont="1" applyBorder="1" applyAlignment="1" applyProtection="1">
      <alignment horizontal="center"/>
    </xf>
    <xf numFmtId="0" fontId="8" fillId="2" borderId="61" xfId="0" applyFont="1" applyFill="1" applyBorder="1" applyProtection="1"/>
    <xf numFmtId="166" fontId="11" fillId="0" borderId="11" xfId="2" applyNumberFormat="1" applyFont="1" applyFill="1" applyBorder="1" applyProtection="1">
      <protection locked="0"/>
    </xf>
    <xf numFmtId="166" fontId="11" fillId="0" borderId="13" xfId="2" applyNumberFormat="1" applyFont="1" applyFill="1" applyBorder="1" applyProtection="1">
      <protection locked="0"/>
    </xf>
    <xf numFmtId="166" fontId="11" fillId="0" borderId="20" xfId="2" applyNumberFormat="1" applyFont="1" applyFill="1" applyBorder="1" applyProtection="1">
      <protection locked="0"/>
    </xf>
    <xf numFmtId="166" fontId="11" fillId="2" borderId="2" xfId="2" applyNumberFormat="1" applyFont="1" applyFill="1" applyBorder="1" applyProtection="1"/>
    <xf numFmtId="166" fontId="11" fillId="0" borderId="0" xfId="2" applyNumberFormat="1" applyFont="1" applyFill="1" applyBorder="1" applyProtection="1"/>
    <xf numFmtId="166" fontId="11" fillId="2" borderId="5" xfId="2" applyNumberFormat="1" applyFont="1" applyFill="1" applyBorder="1" applyProtection="1"/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3" fontId="8" fillId="2" borderId="42" xfId="0" applyNumberFormat="1" applyFont="1" applyFill="1" applyBorder="1" applyProtection="1"/>
    <xf numFmtId="3" fontId="8" fillId="0" borderId="21" xfId="1" applyNumberFormat="1" applyFont="1" applyFill="1" applyBorder="1" applyProtection="1"/>
    <xf numFmtId="3" fontId="8" fillId="0" borderId="49" xfId="1" applyNumberFormat="1" applyFont="1" applyFill="1" applyBorder="1" applyProtection="1"/>
    <xf numFmtId="3" fontId="8" fillId="0" borderId="9" xfId="1" applyNumberFormat="1" applyFont="1" applyFill="1" applyBorder="1" applyProtection="1"/>
    <xf numFmtId="3" fontId="8" fillId="0" borderId="28" xfId="1" applyNumberFormat="1" applyFont="1" applyFill="1" applyBorder="1" applyProtection="1"/>
    <xf numFmtId="0" fontId="9" fillId="0" borderId="47" xfId="0" applyFont="1" applyBorder="1"/>
    <xf numFmtId="0" fontId="9" fillId="0" borderId="13" xfId="0" applyFont="1" applyBorder="1"/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3" fontId="8" fillId="0" borderId="0" xfId="1" applyNumberFormat="1" applyFont="1" applyFill="1" applyBorder="1" applyProtection="1">
      <protection locked="0"/>
    </xf>
    <xf numFmtId="3" fontId="8" fillId="0" borderId="32" xfId="0" applyNumberFormat="1" applyFont="1" applyFill="1" applyBorder="1" applyProtection="1">
      <protection locked="0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2" borderId="67" xfId="0" applyFont="1" applyFill="1" applyBorder="1" applyProtection="1"/>
    <xf numFmtId="0" fontId="11" fillId="0" borderId="0" xfId="0" applyFont="1" applyBorder="1" applyAlignment="1" applyProtection="1">
      <alignment horizontal="center"/>
    </xf>
    <xf numFmtId="0" fontId="8" fillId="2" borderId="26" xfId="0" applyFont="1" applyFill="1" applyBorder="1" applyProtection="1"/>
    <xf numFmtId="0" fontId="8" fillId="2" borderId="28" xfId="0" applyFont="1" applyFill="1" applyBorder="1" applyProtection="1"/>
    <xf numFmtId="0" fontId="8" fillId="2" borderId="62" xfId="0" applyFont="1" applyFill="1" applyBorder="1" applyProtection="1"/>
    <xf numFmtId="164" fontId="10" fillId="2" borderId="63" xfId="1" applyNumberFormat="1" applyFont="1" applyFill="1" applyBorder="1" applyAlignment="1" applyProtection="1">
      <alignment vertical="center"/>
    </xf>
    <xf numFmtId="0" fontId="8" fillId="2" borderId="64" xfId="0" applyFont="1" applyFill="1" applyBorder="1" applyProtection="1"/>
    <xf numFmtId="0" fontId="8" fillId="2" borderId="29" xfId="0" applyFont="1" applyFill="1" applyBorder="1" applyProtection="1"/>
    <xf numFmtId="164" fontId="10" fillId="2" borderId="4" xfId="1" applyNumberFormat="1" applyFont="1" applyFill="1" applyBorder="1" applyAlignment="1" applyProtection="1">
      <alignment horizontal="center" vertical="center" wrapText="1"/>
    </xf>
    <xf numFmtId="164" fontId="10" fillId="2" borderId="42" xfId="1" applyNumberFormat="1" applyFont="1" applyFill="1" applyBorder="1" applyAlignment="1" applyProtection="1">
      <alignment horizontal="center" vertical="center" wrapText="1"/>
    </xf>
    <xf numFmtId="164" fontId="10" fillId="2" borderId="61" xfId="1" applyNumberFormat="1" applyFont="1" applyFill="1" applyBorder="1" applyAlignment="1" applyProtection="1">
      <alignment horizontal="center" vertical="center" wrapText="1"/>
    </xf>
    <xf numFmtId="164" fontId="10" fillId="2" borderId="5" xfId="1" applyNumberFormat="1" applyFont="1" applyFill="1" applyBorder="1" applyAlignment="1" applyProtection="1">
      <alignment horizontal="center" vertical="center" wrapText="1"/>
    </xf>
    <xf numFmtId="164" fontId="10" fillId="2" borderId="24" xfId="1" applyNumberFormat="1" applyFont="1" applyFill="1" applyBorder="1" applyAlignment="1" applyProtection="1">
      <alignment horizontal="center" wrapText="1"/>
    </xf>
    <xf numFmtId="3" fontId="8" fillId="0" borderId="18" xfId="1" applyNumberFormat="1" applyFont="1" applyFill="1" applyBorder="1" applyProtection="1"/>
    <xf numFmtId="3" fontId="8" fillId="0" borderId="14" xfId="1" applyNumberFormat="1" applyFont="1" applyFill="1" applyBorder="1" applyProtection="1"/>
    <xf numFmtId="3" fontId="11" fillId="2" borderId="25" xfId="0" applyNumberFormat="1" applyFont="1" applyFill="1" applyBorder="1" applyProtection="1"/>
    <xf numFmtId="3" fontId="11" fillId="2" borderId="5" xfId="0" applyNumberFormat="1" applyFont="1" applyFill="1" applyBorder="1" applyProtection="1"/>
    <xf numFmtId="3" fontId="8" fillId="2" borderId="23" xfId="0" applyNumberFormat="1" applyFont="1" applyFill="1" applyBorder="1" applyProtection="1"/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0" borderId="6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1.28515625" style="42" bestFit="1" customWidth="1"/>
    <col min="9" max="9" width="12.42578125" style="42" customWidth="1"/>
    <col min="10" max="10" width="12" style="42" customWidth="1"/>
    <col min="11" max="11" width="10.85546875" style="42" bestFit="1" customWidth="1"/>
    <col min="12" max="12" width="16.28515625" style="42" customWidth="1"/>
    <col min="13" max="13" width="15.42578125" style="42" customWidth="1"/>
    <col min="14" max="14" width="12.85546875" style="42" customWidth="1"/>
    <col min="15" max="15" width="11.28515625" style="42" customWidth="1"/>
    <col min="16" max="16" width="9.5703125" style="42" customWidth="1"/>
    <col min="17" max="17" width="11.42578125" style="42" bestFit="1" customWidth="1"/>
    <col min="18" max="18" width="11.28515625" style="42" bestFit="1" customWidth="1"/>
    <col min="19" max="19" width="13.5703125" style="42" bestFit="1" customWidth="1"/>
    <col min="20" max="20" width="11.42578125" style="42" bestFit="1" customWidth="1"/>
    <col min="21" max="259" width="9.140625" style="42"/>
    <col min="260" max="260" width="18.7109375" style="42" bestFit="1" customWidth="1"/>
    <col min="261" max="261" width="9.140625" style="42"/>
    <col min="262" max="262" width="10.28515625" style="42" customWidth="1"/>
    <col min="263" max="263" width="12.7109375" style="42" bestFit="1" customWidth="1"/>
    <col min="264" max="264" width="10.85546875" style="42" customWidth="1"/>
    <col min="265" max="265" width="19.140625" style="42" bestFit="1" customWidth="1"/>
    <col min="266" max="266" width="9.140625" style="42"/>
    <col min="267" max="267" width="9.42578125" style="42" customWidth="1"/>
    <col min="268" max="268" width="11.140625" style="42" customWidth="1"/>
    <col min="269" max="269" width="10.42578125" style="42" bestFit="1" customWidth="1"/>
    <col min="270" max="270" width="19.140625" style="42" bestFit="1" customWidth="1"/>
    <col min="271" max="271" width="9.140625" style="42"/>
    <col min="272" max="272" width="9.5703125" style="42" customWidth="1"/>
    <col min="273" max="273" width="9.140625" style="42"/>
    <col min="274" max="274" width="10.42578125" style="42" bestFit="1" customWidth="1"/>
    <col min="275" max="515" width="9.140625" style="42"/>
    <col min="516" max="516" width="18.7109375" style="42" bestFit="1" customWidth="1"/>
    <col min="517" max="517" width="9.140625" style="42"/>
    <col min="518" max="518" width="10.28515625" style="42" customWidth="1"/>
    <col min="519" max="519" width="12.7109375" style="42" bestFit="1" customWidth="1"/>
    <col min="520" max="520" width="10.85546875" style="42" customWidth="1"/>
    <col min="521" max="521" width="19.140625" style="42" bestFit="1" customWidth="1"/>
    <col min="522" max="522" width="9.140625" style="42"/>
    <col min="523" max="523" width="9.42578125" style="42" customWidth="1"/>
    <col min="524" max="524" width="11.140625" style="42" customWidth="1"/>
    <col min="525" max="525" width="10.42578125" style="42" bestFit="1" customWidth="1"/>
    <col min="526" max="526" width="19.140625" style="42" bestFit="1" customWidth="1"/>
    <col min="527" max="527" width="9.140625" style="42"/>
    <col min="528" max="528" width="9.5703125" style="42" customWidth="1"/>
    <col min="529" max="529" width="9.140625" style="42"/>
    <col min="530" max="530" width="10.42578125" style="42" bestFit="1" customWidth="1"/>
    <col min="531" max="771" width="9.140625" style="42"/>
    <col min="772" max="772" width="18.7109375" style="42" bestFit="1" customWidth="1"/>
    <col min="773" max="773" width="9.140625" style="42"/>
    <col min="774" max="774" width="10.28515625" style="42" customWidth="1"/>
    <col min="775" max="775" width="12.7109375" style="42" bestFit="1" customWidth="1"/>
    <col min="776" max="776" width="10.85546875" style="42" customWidth="1"/>
    <col min="777" max="777" width="19.140625" style="42" bestFit="1" customWidth="1"/>
    <col min="778" max="778" width="9.140625" style="42"/>
    <col min="779" max="779" width="9.42578125" style="42" customWidth="1"/>
    <col min="780" max="780" width="11.140625" style="42" customWidth="1"/>
    <col min="781" max="781" width="10.42578125" style="42" bestFit="1" customWidth="1"/>
    <col min="782" max="782" width="19.140625" style="42" bestFit="1" customWidth="1"/>
    <col min="783" max="783" width="9.140625" style="42"/>
    <col min="784" max="784" width="9.5703125" style="42" customWidth="1"/>
    <col min="785" max="785" width="9.140625" style="42"/>
    <col min="786" max="786" width="10.42578125" style="42" bestFit="1" customWidth="1"/>
    <col min="787" max="1027" width="9.140625" style="42"/>
    <col min="1028" max="1028" width="18.7109375" style="42" bestFit="1" customWidth="1"/>
    <col min="1029" max="1029" width="9.140625" style="42"/>
    <col min="1030" max="1030" width="10.28515625" style="42" customWidth="1"/>
    <col min="1031" max="1031" width="12.7109375" style="42" bestFit="1" customWidth="1"/>
    <col min="1032" max="1032" width="10.85546875" style="42" customWidth="1"/>
    <col min="1033" max="1033" width="19.140625" style="42" bestFit="1" customWidth="1"/>
    <col min="1034" max="1034" width="9.140625" style="42"/>
    <col min="1035" max="1035" width="9.42578125" style="42" customWidth="1"/>
    <col min="1036" max="1036" width="11.140625" style="42" customWidth="1"/>
    <col min="1037" max="1037" width="10.42578125" style="42" bestFit="1" customWidth="1"/>
    <col min="1038" max="1038" width="19.140625" style="42" bestFit="1" customWidth="1"/>
    <col min="1039" max="1039" width="9.140625" style="42"/>
    <col min="1040" max="1040" width="9.5703125" style="42" customWidth="1"/>
    <col min="1041" max="1041" width="9.140625" style="42"/>
    <col min="1042" max="1042" width="10.42578125" style="42" bestFit="1" customWidth="1"/>
    <col min="1043" max="1283" width="9.140625" style="42"/>
    <col min="1284" max="1284" width="18.7109375" style="42" bestFit="1" customWidth="1"/>
    <col min="1285" max="1285" width="9.140625" style="42"/>
    <col min="1286" max="1286" width="10.28515625" style="42" customWidth="1"/>
    <col min="1287" max="1287" width="12.7109375" style="42" bestFit="1" customWidth="1"/>
    <col min="1288" max="1288" width="10.85546875" style="42" customWidth="1"/>
    <col min="1289" max="1289" width="19.140625" style="42" bestFit="1" customWidth="1"/>
    <col min="1290" max="1290" width="9.140625" style="42"/>
    <col min="1291" max="1291" width="9.42578125" style="42" customWidth="1"/>
    <col min="1292" max="1292" width="11.140625" style="42" customWidth="1"/>
    <col min="1293" max="1293" width="10.42578125" style="42" bestFit="1" customWidth="1"/>
    <col min="1294" max="1294" width="19.140625" style="42" bestFit="1" customWidth="1"/>
    <col min="1295" max="1295" width="9.140625" style="42"/>
    <col min="1296" max="1296" width="9.5703125" style="42" customWidth="1"/>
    <col min="1297" max="1297" width="9.140625" style="42"/>
    <col min="1298" max="1298" width="10.42578125" style="42" bestFit="1" customWidth="1"/>
    <col min="1299" max="1539" width="9.140625" style="42"/>
    <col min="1540" max="1540" width="18.7109375" style="42" bestFit="1" customWidth="1"/>
    <col min="1541" max="1541" width="9.140625" style="42"/>
    <col min="1542" max="1542" width="10.28515625" style="42" customWidth="1"/>
    <col min="1543" max="1543" width="12.7109375" style="42" bestFit="1" customWidth="1"/>
    <col min="1544" max="1544" width="10.85546875" style="42" customWidth="1"/>
    <col min="1545" max="1545" width="19.140625" style="42" bestFit="1" customWidth="1"/>
    <col min="1546" max="1546" width="9.140625" style="42"/>
    <col min="1547" max="1547" width="9.42578125" style="42" customWidth="1"/>
    <col min="1548" max="1548" width="11.140625" style="42" customWidth="1"/>
    <col min="1549" max="1549" width="10.42578125" style="42" bestFit="1" customWidth="1"/>
    <col min="1550" max="1550" width="19.140625" style="42" bestFit="1" customWidth="1"/>
    <col min="1551" max="1551" width="9.140625" style="42"/>
    <col min="1552" max="1552" width="9.5703125" style="42" customWidth="1"/>
    <col min="1553" max="1553" width="9.140625" style="42"/>
    <col min="1554" max="1554" width="10.42578125" style="42" bestFit="1" customWidth="1"/>
    <col min="1555" max="1795" width="9.140625" style="42"/>
    <col min="1796" max="1796" width="18.7109375" style="42" bestFit="1" customWidth="1"/>
    <col min="1797" max="1797" width="9.140625" style="42"/>
    <col min="1798" max="1798" width="10.28515625" style="42" customWidth="1"/>
    <col min="1799" max="1799" width="12.7109375" style="42" bestFit="1" customWidth="1"/>
    <col min="1800" max="1800" width="10.85546875" style="42" customWidth="1"/>
    <col min="1801" max="1801" width="19.140625" style="42" bestFit="1" customWidth="1"/>
    <col min="1802" max="1802" width="9.140625" style="42"/>
    <col min="1803" max="1803" width="9.42578125" style="42" customWidth="1"/>
    <col min="1804" max="1804" width="11.140625" style="42" customWidth="1"/>
    <col min="1805" max="1805" width="10.42578125" style="42" bestFit="1" customWidth="1"/>
    <col min="1806" max="1806" width="19.140625" style="42" bestFit="1" customWidth="1"/>
    <col min="1807" max="1807" width="9.140625" style="42"/>
    <col min="1808" max="1808" width="9.5703125" style="42" customWidth="1"/>
    <col min="1809" max="1809" width="9.140625" style="42"/>
    <col min="1810" max="1810" width="10.42578125" style="42" bestFit="1" customWidth="1"/>
    <col min="1811" max="2051" width="9.140625" style="42"/>
    <col min="2052" max="2052" width="18.7109375" style="42" bestFit="1" customWidth="1"/>
    <col min="2053" max="2053" width="9.140625" style="42"/>
    <col min="2054" max="2054" width="10.28515625" style="42" customWidth="1"/>
    <col min="2055" max="2055" width="12.7109375" style="42" bestFit="1" customWidth="1"/>
    <col min="2056" max="2056" width="10.85546875" style="42" customWidth="1"/>
    <col min="2057" max="2057" width="19.140625" style="42" bestFit="1" customWidth="1"/>
    <col min="2058" max="2058" width="9.140625" style="42"/>
    <col min="2059" max="2059" width="9.42578125" style="42" customWidth="1"/>
    <col min="2060" max="2060" width="11.140625" style="42" customWidth="1"/>
    <col min="2061" max="2061" width="10.42578125" style="42" bestFit="1" customWidth="1"/>
    <col min="2062" max="2062" width="19.140625" style="42" bestFit="1" customWidth="1"/>
    <col min="2063" max="2063" width="9.140625" style="42"/>
    <col min="2064" max="2064" width="9.5703125" style="42" customWidth="1"/>
    <col min="2065" max="2065" width="9.140625" style="42"/>
    <col min="2066" max="2066" width="10.42578125" style="42" bestFit="1" customWidth="1"/>
    <col min="2067" max="2307" width="9.140625" style="42"/>
    <col min="2308" max="2308" width="18.7109375" style="42" bestFit="1" customWidth="1"/>
    <col min="2309" max="2309" width="9.140625" style="42"/>
    <col min="2310" max="2310" width="10.28515625" style="42" customWidth="1"/>
    <col min="2311" max="2311" width="12.7109375" style="42" bestFit="1" customWidth="1"/>
    <col min="2312" max="2312" width="10.85546875" style="42" customWidth="1"/>
    <col min="2313" max="2313" width="19.140625" style="42" bestFit="1" customWidth="1"/>
    <col min="2314" max="2314" width="9.140625" style="42"/>
    <col min="2315" max="2315" width="9.42578125" style="42" customWidth="1"/>
    <col min="2316" max="2316" width="11.140625" style="42" customWidth="1"/>
    <col min="2317" max="2317" width="10.42578125" style="42" bestFit="1" customWidth="1"/>
    <col min="2318" max="2318" width="19.140625" style="42" bestFit="1" customWidth="1"/>
    <col min="2319" max="2319" width="9.140625" style="42"/>
    <col min="2320" max="2320" width="9.5703125" style="42" customWidth="1"/>
    <col min="2321" max="2321" width="9.140625" style="42"/>
    <col min="2322" max="2322" width="10.42578125" style="42" bestFit="1" customWidth="1"/>
    <col min="2323" max="2563" width="9.140625" style="42"/>
    <col min="2564" max="2564" width="18.7109375" style="42" bestFit="1" customWidth="1"/>
    <col min="2565" max="2565" width="9.140625" style="42"/>
    <col min="2566" max="2566" width="10.28515625" style="42" customWidth="1"/>
    <col min="2567" max="2567" width="12.7109375" style="42" bestFit="1" customWidth="1"/>
    <col min="2568" max="2568" width="10.85546875" style="42" customWidth="1"/>
    <col min="2569" max="2569" width="19.140625" style="42" bestFit="1" customWidth="1"/>
    <col min="2570" max="2570" width="9.140625" style="42"/>
    <col min="2571" max="2571" width="9.42578125" style="42" customWidth="1"/>
    <col min="2572" max="2572" width="11.140625" style="42" customWidth="1"/>
    <col min="2573" max="2573" width="10.42578125" style="42" bestFit="1" customWidth="1"/>
    <col min="2574" max="2574" width="19.140625" style="42" bestFit="1" customWidth="1"/>
    <col min="2575" max="2575" width="9.140625" style="42"/>
    <col min="2576" max="2576" width="9.5703125" style="42" customWidth="1"/>
    <col min="2577" max="2577" width="9.140625" style="42"/>
    <col min="2578" max="2578" width="10.42578125" style="42" bestFit="1" customWidth="1"/>
    <col min="2579" max="2819" width="9.140625" style="42"/>
    <col min="2820" max="2820" width="18.7109375" style="42" bestFit="1" customWidth="1"/>
    <col min="2821" max="2821" width="9.140625" style="42"/>
    <col min="2822" max="2822" width="10.28515625" style="42" customWidth="1"/>
    <col min="2823" max="2823" width="12.7109375" style="42" bestFit="1" customWidth="1"/>
    <col min="2824" max="2824" width="10.85546875" style="42" customWidth="1"/>
    <col min="2825" max="2825" width="19.140625" style="42" bestFit="1" customWidth="1"/>
    <col min="2826" max="2826" width="9.140625" style="42"/>
    <col min="2827" max="2827" width="9.42578125" style="42" customWidth="1"/>
    <col min="2828" max="2828" width="11.140625" style="42" customWidth="1"/>
    <col min="2829" max="2829" width="10.42578125" style="42" bestFit="1" customWidth="1"/>
    <col min="2830" max="2830" width="19.140625" style="42" bestFit="1" customWidth="1"/>
    <col min="2831" max="2831" width="9.140625" style="42"/>
    <col min="2832" max="2832" width="9.5703125" style="42" customWidth="1"/>
    <col min="2833" max="2833" width="9.140625" style="42"/>
    <col min="2834" max="2834" width="10.42578125" style="42" bestFit="1" customWidth="1"/>
    <col min="2835" max="3075" width="9.140625" style="42"/>
    <col min="3076" max="3076" width="18.7109375" style="42" bestFit="1" customWidth="1"/>
    <col min="3077" max="3077" width="9.140625" style="42"/>
    <col min="3078" max="3078" width="10.28515625" style="42" customWidth="1"/>
    <col min="3079" max="3079" width="12.7109375" style="42" bestFit="1" customWidth="1"/>
    <col min="3080" max="3080" width="10.85546875" style="42" customWidth="1"/>
    <col min="3081" max="3081" width="19.140625" style="42" bestFit="1" customWidth="1"/>
    <col min="3082" max="3082" width="9.140625" style="42"/>
    <col min="3083" max="3083" width="9.42578125" style="42" customWidth="1"/>
    <col min="3084" max="3084" width="11.140625" style="42" customWidth="1"/>
    <col min="3085" max="3085" width="10.42578125" style="42" bestFit="1" customWidth="1"/>
    <col min="3086" max="3086" width="19.140625" style="42" bestFit="1" customWidth="1"/>
    <col min="3087" max="3087" width="9.140625" style="42"/>
    <col min="3088" max="3088" width="9.5703125" style="42" customWidth="1"/>
    <col min="3089" max="3089" width="9.140625" style="42"/>
    <col min="3090" max="3090" width="10.42578125" style="42" bestFit="1" customWidth="1"/>
    <col min="3091" max="3331" width="9.140625" style="42"/>
    <col min="3332" max="3332" width="18.7109375" style="42" bestFit="1" customWidth="1"/>
    <col min="3333" max="3333" width="9.140625" style="42"/>
    <col min="3334" max="3334" width="10.28515625" style="42" customWidth="1"/>
    <col min="3335" max="3335" width="12.7109375" style="42" bestFit="1" customWidth="1"/>
    <col min="3336" max="3336" width="10.85546875" style="42" customWidth="1"/>
    <col min="3337" max="3337" width="19.140625" style="42" bestFit="1" customWidth="1"/>
    <col min="3338" max="3338" width="9.140625" style="42"/>
    <col min="3339" max="3339" width="9.42578125" style="42" customWidth="1"/>
    <col min="3340" max="3340" width="11.140625" style="42" customWidth="1"/>
    <col min="3341" max="3341" width="10.42578125" style="42" bestFit="1" customWidth="1"/>
    <col min="3342" max="3342" width="19.140625" style="42" bestFit="1" customWidth="1"/>
    <col min="3343" max="3343" width="9.140625" style="42"/>
    <col min="3344" max="3344" width="9.5703125" style="42" customWidth="1"/>
    <col min="3345" max="3345" width="9.140625" style="42"/>
    <col min="3346" max="3346" width="10.42578125" style="42" bestFit="1" customWidth="1"/>
    <col min="3347" max="3587" width="9.140625" style="42"/>
    <col min="3588" max="3588" width="18.7109375" style="42" bestFit="1" customWidth="1"/>
    <col min="3589" max="3589" width="9.140625" style="42"/>
    <col min="3590" max="3590" width="10.28515625" style="42" customWidth="1"/>
    <col min="3591" max="3591" width="12.7109375" style="42" bestFit="1" customWidth="1"/>
    <col min="3592" max="3592" width="10.85546875" style="42" customWidth="1"/>
    <col min="3593" max="3593" width="19.140625" style="42" bestFit="1" customWidth="1"/>
    <col min="3594" max="3594" width="9.140625" style="42"/>
    <col min="3595" max="3595" width="9.42578125" style="42" customWidth="1"/>
    <col min="3596" max="3596" width="11.140625" style="42" customWidth="1"/>
    <col min="3597" max="3597" width="10.42578125" style="42" bestFit="1" customWidth="1"/>
    <col min="3598" max="3598" width="19.140625" style="42" bestFit="1" customWidth="1"/>
    <col min="3599" max="3599" width="9.140625" style="42"/>
    <col min="3600" max="3600" width="9.5703125" style="42" customWidth="1"/>
    <col min="3601" max="3601" width="9.140625" style="42"/>
    <col min="3602" max="3602" width="10.42578125" style="42" bestFit="1" customWidth="1"/>
    <col min="3603" max="3843" width="9.140625" style="42"/>
    <col min="3844" max="3844" width="18.7109375" style="42" bestFit="1" customWidth="1"/>
    <col min="3845" max="3845" width="9.140625" style="42"/>
    <col min="3846" max="3846" width="10.28515625" style="42" customWidth="1"/>
    <col min="3847" max="3847" width="12.7109375" style="42" bestFit="1" customWidth="1"/>
    <col min="3848" max="3848" width="10.85546875" style="42" customWidth="1"/>
    <col min="3849" max="3849" width="19.140625" style="42" bestFit="1" customWidth="1"/>
    <col min="3850" max="3850" width="9.140625" style="42"/>
    <col min="3851" max="3851" width="9.42578125" style="42" customWidth="1"/>
    <col min="3852" max="3852" width="11.140625" style="42" customWidth="1"/>
    <col min="3853" max="3853" width="10.42578125" style="42" bestFit="1" customWidth="1"/>
    <col min="3854" max="3854" width="19.140625" style="42" bestFit="1" customWidth="1"/>
    <col min="3855" max="3855" width="9.140625" style="42"/>
    <col min="3856" max="3856" width="9.5703125" style="42" customWidth="1"/>
    <col min="3857" max="3857" width="9.140625" style="42"/>
    <col min="3858" max="3858" width="10.42578125" style="42" bestFit="1" customWidth="1"/>
    <col min="3859" max="4099" width="9.140625" style="42"/>
    <col min="4100" max="4100" width="18.7109375" style="42" bestFit="1" customWidth="1"/>
    <col min="4101" max="4101" width="9.140625" style="42"/>
    <col min="4102" max="4102" width="10.28515625" style="42" customWidth="1"/>
    <col min="4103" max="4103" width="12.7109375" style="42" bestFit="1" customWidth="1"/>
    <col min="4104" max="4104" width="10.85546875" style="42" customWidth="1"/>
    <col min="4105" max="4105" width="19.140625" style="42" bestFit="1" customWidth="1"/>
    <col min="4106" max="4106" width="9.140625" style="42"/>
    <col min="4107" max="4107" width="9.42578125" style="42" customWidth="1"/>
    <col min="4108" max="4108" width="11.140625" style="42" customWidth="1"/>
    <col min="4109" max="4109" width="10.42578125" style="42" bestFit="1" customWidth="1"/>
    <col min="4110" max="4110" width="19.140625" style="42" bestFit="1" customWidth="1"/>
    <col min="4111" max="4111" width="9.140625" style="42"/>
    <col min="4112" max="4112" width="9.5703125" style="42" customWidth="1"/>
    <col min="4113" max="4113" width="9.140625" style="42"/>
    <col min="4114" max="4114" width="10.42578125" style="42" bestFit="1" customWidth="1"/>
    <col min="4115" max="4355" width="9.140625" style="42"/>
    <col min="4356" max="4356" width="18.7109375" style="42" bestFit="1" customWidth="1"/>
    <col min="4357" max="4357" width="9.140625" style="42"/>
    <col min="4358" max="4358" width="10.28515625" style="42" customWidth="1"/>
    <col min="4359" max="4359" width="12.7109375" style="42" bestFit="1" customWidth="1"/>
    <col min="4360" max="4360" width="10.85546875" style="42" customWidth="1"/>
    <col min="4361" max="4361" width="19.140625" style="42" bestFit="1" customWidth="1"/>
    <col min="4362" max="4362" width="9.140625" style="42"/>
    <col min="4363" max="4363" width="9.42578125" style="42" customWidth="1"/>
    <col min="4364" max="4364" width="11.140625" style="42" customWidth="1"/>
    <col min="4365" max="4365" width="10.42578125" style="42" bestFit="1" customWidth="1"/>
    <col min="4366" max="4366" width="19.140625" style="42" bestFit="1" customWidth="1"/>
    <col min="4367" max="4367" width="9.140625" style="42"/>
    <col min="4368" max="4368" width="9.5703125" style="42" customWidth="1"/>
    <col min="4369" max="4369" width="9.140625" style="42"/>
    <col min="4370" max="4370" width="10.42578125" style="42" bestFit="1" customWidth="1"/>
    <col min="4371" max="4611" width="9.140625" style="42"/>
    <col min="4612" max="4612" width="18.7109375" style="42" bestFit="1" customWidth="1"/>
    <col min="4613" max="4613" width="9.140625" style="42"/>
    <col min="4614" max="4614" width="10.28515625" style="42" customWidth="1"/>
    <col min="4615" max="4615" width="12.7109375" style="42" bestFit="1" customWidth="1"/>
    <col min="4616" max="4616" width="10.85546875" style="42" customWidth="1"/>
    <col min="4617" max="4617" width="19.140625" style="42" bestFit="1" customWidth="1"/>
    <col min="4618" max="4618" width="9.140625" style="42"/>
    <col min="4619" max="4619" width="9.42578125" style="42" customWidth="1"/>
    <col min="4620" max="4620" width="11.140625" style="42" customWidth="1"/>
    <col min="4621" max="4621" width="10.42578125" style="42" bestFit="1" customWidth="1"/>
    <col min="4622" max="4622" width="19.140625" style="42" bestFit="1" customWidth="1"/>
    <col min="4623" max="4623" width="9.140625" style="42"/>
    <col min="4624" max="4624" width="9.5703125" style="42" customWidth="1"/>
    <col min="4625" max="4625" width="9.140625" style="42"/>
    <col min="4626" max="4626" width="10.42578125" style="42" bestFit="1" customWidth="1"/>
    <col min="4627" max="4867" width="9.140625" style="42"/>
    <col min="4868" max="4868" width="18.7109375" style="42" bestFit="1" customWidth="1"/>
    <col min="4869" max="4869" width="9.140625" style="42"/>
    <col min="4870" max="4870" width="10.28515625" style="42" customWidth="1"/>
    <col min="4871" max="4871" width="12.7109375" style="42" bestFit="1" customWidth="1"/>
    <col min="4872" max="4872" width="10.85546875" style="42" customWidth="1"/>
    <col min="4873" max="4873" width="19.140625" style="42" bestFit="1" customWidth="1"/>
    <col min="4874" max="4874" width="9.140625" style="42"/>
    <col min="4875" max="4875" width="9.42578125" style="42" customWidth="1"/>
    <col min="4876" max="4876" width="11.140625" style="42" customWidth="1"/>
    <col min="4877" max="4877" width="10.42578125" style="42" bestFit="1" customWidth="1"/>
    <col min="4878" max="4878" width="19.140625" style="42" bestFit="1" customWidth="1"/>
    <col min="4879" max="4879" width="9.140625" style="42"/>
    <col min="4880" max="4880" width="9.5703125" style="42" customWidth="1"/>
    <col min="4881" max="4881" width="9.140625" style="42"/>
    <col min="4882" max="4882" width="10.42578125" style="42" bestFit="1" customWidth="1"/>
    <col min="4883" max="5123" width="9.140625" style="42"/>
    <col min="5124" max="5124" width="18.7109375" style="42" bestFit="1" customWidth="1"/>
    <col min="5125" max="5125" width="9.140625" style="42"/>
    <col min="5126" max="5126" width="10.28515625" style="42" customWidth="1"/>
    <col min="5127" max="5127" width="12.7109375" style="42" bestFit="1" customWidth="1"/>
    <col min="5128" max="5128" width="10.85546875" style="42" customWidth="1"/>
    <col min="5129" max="5129" width="19.140625" style="42" bestFit="1" customWidth="1"/>
    <col min="5130" max="5130" width="9.140625" style="42"/>
    <col min="5131" max="5131" width="9.42578125" style="42" customWidth="1"/>
    <col min="5132" max="5132" width="11.140625" style="42" customWidth="1"/>
    <col min="5133" max="5133" width="10.42578125" style="42" bestFit="1" customWidth="1"/>
    <col min="5134" max="5134" width="19.140625" style="42" bestFit="1" customWidth="1"/>
    <col min="5135" max="5135" width="9.140625" style="42"/>
    <col min="5136" max="5136" width="9.5703125" style="42" customWidth="1"/>
    <col min="5137" max="5137" width="9.140625" style="42"/>
    <col min="5138" max="5138" width="10.42578125" style="42" bestFit="1" customWidth="1"/>
    <col min="5139" max="5379" width="9.140625" style="42"/>
    <col min="5380" max="5380" width="18.7109375" style="42" bestFit="1" customWidth="1"/>
    <col min="5381" max="5381" width="9.140625" style="42"/>
    <col min="5382" max="5382" width="10.28515625" style="42" customWidth="1"/>
    <col min="5383" max="5383" width="12.7109375" style="42" bestFit="1" customWidth="1"/>
    <col min="5384" max="5384" width="10.85546875" style="42" customWidth="1"/>
    <col min="5385" max="5385" width="19.140625" style="42" bestFit="1" customWidth="1"/>
    <col min="5386" max="5386" width="9.140625" style="42"/>
    <col min="5387" max="5387" width="9.42578125" style="42" customWidth="1"/>
    <col min="5388" max="5388" width="11.140625" style="42" customWidth="1"/>
    <col min="5389" max="5389" width="10.42578125" style="42" bestFit="1" customWidth="1"/>
    <col min="5390" max="5390" width="19.140625" style="42" bestFit="1" customWidth="1"/>
    <col min="5391" max="5391" width="9.140625" style="42"/>
    <col min="5392" max="5392" width="9.5703125" style="42" customWidth="1"/>
    <col min="5393" max="5393" width="9.140625" style="42"/>
    <col min="5394" max="5394" width="10.42578125" style="42" bestFit="1" customWidth="1"/>
    <col min="5395" max="5635" width="9.140625" style="42"/>
    <col min="5636" max="5636" width="18.7109375" style="42" bestFit="1" customWidth="1"/>
    <col min="5637" max="5637" width="9.140625" style="42"/>
    <col min="5638" max="5638" width="10.28515625" style="42" customWidth="1"/>
    <col min="5639" max="5639" width="12.7109375" style="42" bestFit="1" customWidth="1"/>
    <col min="5640" max="5640" width="10.85546875" style="42" customWidth="1"/>
    <col min="5641" max="5641" width="19.140625" style="42" bestFit="1" customWidth="1"/>
    <col min="5642" max="5642" width="9.140625" style="42"/>
    <col min="5643" max="5643" width="9.42578125" style="42" customWidth="1"/>
    <col min="5644" max="5644" width="11.140625" style="42" customWidth="1"/>
    <col min="5645" max="5645" width="10.42578125" style="42" bestFit="1" customWidth="1"/>
    <col min="5646" max="5646" width="19.140625" style="42" bestFit="1" customWidth="1"/>
    <col min="5647" max="5647" width="9.140625" style="42"/>
    <col min="5648" max="5648" width="9.5703125" style="42" customWidth="1"/>
    <col min="5649" max="5649" width="9.140625" style="42"/>
    <col min="5650" max="5650" width="10.42578125" style="42" bestFit="1" customWidth="1"/>
    <col min="5651" max="5891" width="9.140625" style="42"/>
    <col min="5892" max="5892" width="18.7109375" style="42" bestFit="1" customWidth="1"/>
    <col min="5893" max="5893" width="9.140625" style="42"/>
    <col min="5894" max="5894" width="10.28515625" style="42" customWidth="1"/>
    <col min="5895" max="5895" width="12.7109375" style="42" bestFit="1" customWidth="1"/>
    <col min="5896" max="5896" width="10.85546875" style="42" customWidth="1"/>
    <col min="5897" max="5897" width="19.140625" style="42" bestFit="1" customWidth="1"/>
    <col min="5898" max="5898" width="9.140625" style="42"/>
    <col min="5899" max="5899" width="9.42578125" style="42" customWidth="1"/>
    <col min="5900" max="5900" width="11.140625" style="42" customWidth="1"/>
    <col min="5901" max="5901" width="10.42578125" style="42" bestFit="1" customWidth="1"/>
    <col min="5902" max="5902" width="19.140625" style="42" bestFit="1" customWidth="1"/>
    <col min="5903" max="5903" width="9.140625" style="42"/>
    <col min="5904" max="5904" width="9.5703125" style="42" customWidth="1"/>
    <col min="5905" max="5905" width="9.140625" style="42"/>
    <col min="5906" max="5906" width="10.42578125" style="42" bestFit="1" customWidth="1"/>
    <col min="5907" max="6147" width="9.140625" style="42"/>
    <col min="6148" max="6148" width="18.7109375" style="42" bestFit="1" customWidth="1"/>
    <col min="6149" max="6149" width="9.140625" style="42"/>
    <col min="6150" max="6150" width="10.28515625" style="42" customWidth="1"/>
    <col min="6151" max="6151" width="12.7109375" style="42" bestFit="1" customWidth="1"/>
    <col min="6152" max="6152" width="10.85546875" style="42" customWidth="1"/>
    <col min="6153" max="6153" width="19.140625" style="42" bestFit="1" customWidth="1"/>
    <col min="6154" max="6154" width="9.140625" style="42"/>
    <col min="6155" max="6155" width="9.42578125" style="42" customWidth="1"/>
    <col min="6156" max="6156" width="11.140625" style="42" customWidth="1"/>
    <col min="6157" max="6157" width="10.42578125" style="42" bestFit="1" customWidth="1"/>
    <col min="6158" max="6158" width="19.140625" style="42" bestFit="1" customWidth="1"/>
    <col min="6159" max="6159" width="9.140625" style="42"/>
    <col min="6160" max="6160" width="9.5703125" style="42" customWidth="1"/>
    <col min="6161" max="6161" width="9.140625" style="42"/>
    <col min="6162" max="6162" width="10.42578125" style="42" bestFit="1" customWidth="1"/>
    <col min="6163" max="6403" width="9.140625" style="42"/>
    <col min="6404" max="6404" width="18.7109375" style="42" bestFit="1" customWidth="1"/>
    <col min="6405" max="6405" width="9.140625" style="42"/>
    <col min="6406" max="6406" width="10.28515625" style="42" customWidth="1"/>
    <col min="6407" max="6407" width="12.7109375" style="42" bestFit="1" customWidth="1"/>
    <col min="6408" max="6408" width="10.85546875" style="42" customWidth="1"/>
    <col min="6409" max="6409" width="19.140625" style="42" bestFit="1" customWidth="1"/>
    <col min="6410" max="6410" width="9.140625" style="42"/>
    <col min="6411" max="6411" width="9.42578125" style="42" customWidth="1"/>
    <col min="6412" max="6412" width="11.140625" style="42" customWidth="1"/>
    <col min="6413" max="6413" width="10.42578125" style="42" bestFit="1" customWidth="1"/>
    <col min="6414" max="6414" width="19.140625" style="42" bestFit="1" customWidth="1"/>
    <col min="6415" max="6415" width="9.140625" style="42"/>
    <col min="6416" max="6416" width="9.5703125" style="42" customWidth="1"/>
    <col min="6417" max="6417" width="9.140625" style="42"/>
    <col min="6418" max="6418" width="10.42578125" style="42" bestFit="1" customWidth="1"/>
    <col min="6419" max="6659" width="9.140625" style="42"/>
    <col min="6660" max="6660" width="18.7109375" style="42" bestFit="1" customWidth="1"/>
    <col min="6661" max="6661" width="9.140625" style="42"/>
    <col min="6662" max="6662" width="10.28515625" style="42" customWidth="1"/>
    <col min="6663" max="6663" width="12.7109375" style="42" bestFit="1" customWidth="1"/>
    <col min="6664" max="6664" width="10.85546875" style="42" customWidth="1"/>
    <col min="6665" max="6665" width="19.140625" style="42" bestFit="1" customWidth="1"/>
    <col min="6666" max="6666" width="9.140625" style="42"/>
    <col min="6667" max="6667" width="9.42578125" style="42" customWidth="1"/>
    <col min="6668" max="6668" width="11.140625" style="42" customWidth="1"/>
    <col min="6669" max="6669" width="10.42578125" style="42" bestFit="1" customWidth="1"/>
    <col min="6670" max="6670" width="19.140625" style="42" bestFit="1" customWidth="1"/>
    <col min="6671" max="6671" width="9.140625" style="42"/>
    <col min="6672" max="6672" width="9.5703125" style="42" customWidth="1"/>
    <col min="6673" max="6673" width="9.140625" style="42"/>
    <col min="6674" max="6674" width="10.42578125" style="42" bestFit="1" customWidth="1"/>
    <col min="6675" max="6915" width="9.140625" style="42"/>
    <col min="6916" max="6916" width="18.7109375" style="42" bestFit="1" customWidth="1"/>
    <col min="6917" max="6917" width="9.140625" style="42"/>
    <col min="6918" max="6918" width="10.28515625" style="42" customWidth="1"/>
    <col min="6919" max="6919" width="12.7109375" style="42" bestFit="1" customWidth="1"/>
    <col min="6920" max="6920" width="10.85546875" style="42" customWidth="1"/>
    <col min="6921" max="6921" width="19.140625" style="42" bestFit="1" customWidth="1"/>
    <col min="6922" max="6922" width="9.140625" style="42"/>
    <col min="6923" max="6923" width="9.42578125" style="42" customWidth="1"/>
    <col min="6924" max="6924" width="11.140625" style="42" customWidth="1"/>
    <col min="6925" max="6925" width="10.42578125" style="42" bestFit="1" customWidth="1"/>
    <col min="6926" max="6926" width="19.140625" style="42" bestFit="1" customWidth="1"/>
    <col min="6927" max="6927" width="9.140625" style="42"/>
    <col min="6928" max="6928" width="9.5703125" style="42" customWidth="1"/>
    <col min="6929" max="6929" width="9.140625" style="42"/>
    <col min="6930" max="6930" width="10.42578125" style="42" bestFit="1" customWidth="1"/>
    <col min="6931" max="7171" width="9.140625" style="42"/>
    <col min="7172" max="7172" width="18.7109375" style="42" bestFit="1" customWidth="1"/>
    <col min="7173" max="7173" width="9.140625" style="42"/>
    <col min="7174" max="7174" width="10.28515625" style="42" customWidth="1"/>
    <col min="7175" max="7175" width="12.7109375" style="42" bestFit="1" customWidth="1"/>
    <col min="7176" max="7176" width="10.85546875" style="42" customWidth="1"/>
    <col min="7177" max="7177" width="19.140625" style="42" bestFit="1" customWidth="1"/>
    <col min="7178" max="7178" width="9.140625" style="42"/>
    <col min="7179" max="7179" width="9.42578125" style="42" customWidth="1"/>
    <col min="7180" max="7180" width="11.140625" style="42" customWidth="1"/>
    <col min="7181" max="7181" width="10.42578125" style="42" bestFit="1" customWidth="1"/>
    <col min="7182" max="7182" width="19.140625" style="42" bestFit="1" customWidth="1"/>
    <col min="7183" max="7183" width="9.140625" style="42"/>
    <col min="7184" max="7184" width="9.5703125" style="42" customWidth="1"/>
    <col min="7185" max="7185" width="9.140625" style="42"/>
    <col min="7186" max="7186" width="10.42578125" style="42" bestFit="1" customWidth="1"/>
    <col min="7187" max="7427" width="9.140625" style="42"/>
    <col min="7428" max="7428" width="18.7109375" style="42" bestFit="1" customWidth="1"/>
    <col min="7429" max="7429" width="9.140625" style="42"/>
    <col min="7430" max="7430" width="10.28515625" style="42" customWidth="1"/>
    <col min="7431" max="7431" width="12.7109375" style="42" bestFit="1" customWidth="1"/>
    <col min="7432" max="7432" width="10.85546875" style="42" customWidth="1"/>
    <col min="7433" max="7433" width="19.140625" style="42" bestFit="1" customWidth="1"/>
    <col min="7434" max="7434" width="9.140625" style="42"/>
    <col min="7435" max="7435" width="9.42578125" style="42" customWidth="1"/>
    <col min="7436" max="7436" width="11.140625" style="42" customWidth="1"/>
    <col min="7437" max="7437" width="10.42578125" style="42" bestFit="1" customWidth="1"/>
    <col min="7438" max="7438" width="19.140625" style="42" bestFit="1" customWidth="1"/>
    <col min="7439" max="7439" width="9.140625" style="42"/>
    <col min="7440" max="7440" width="9.5703125" style="42" customWidth="1"/>
    <col min="7441" max="7441" width="9.140625" style="42"/>
    <col min="7442" max="7442" width="10.42578125" style="42" bestFit="1" customWidth="1"/>
    <col min="7443" max="7683" width="9.140625" style="42"/>
    <col min="7684" max="7684" width="18.7109375" style="42" bestFit="1" customWidth="1"/>
    <col min="7685" max="7685" width="9.140625" style="42"/>
    <col min="7686" max="7686" width="10.28515625" style="42" customWidth="1"/>
    <col min="7687" max="7687" width="12.7109375" style="42" bestFit="1" customWidth="1"/>
    <col min="7688" max="7688" width="10.85546875" style="42" customWidth="1"/>
    <col min="7689" max="7689" width="19.140625" style="42" bestFit="1" customWidth="1"/>
    <col min="7690" max="7690" width="9.140625" style="42"/>
    <col min="7691" max="7691" width="9.42578125" style="42" customWidth="1"/>
    <col min="7692" max="7692" width="11.140625" style="42" customWidth="1"/>
    <col min="7693" max="7693" width="10.42578125" style="42" bestFit="1" customWidth="1"/>
    <col min="7694" max="7694" width="19.140625" style="42" bestFit="1" customWidth="1"/>
    <col min="7695" max="7695" width="9.140625" style="42"/>
    <col min="7696" max="7696" width="9.5703125" style="42" customWidth="1"/>
    <col min="7697" max="7697" width="9.140625" style="42"/>
    <col min="7698" max="7698" width="10.42578125" style="42" bestFit="1" customWidth="1"/>
    <col min="7699" max="7939" width="9.140625" style="42"/>
    <col min="7940" max="7940" width="18.7109375" style="42" bestFit="1" customWidth="1"/>
    <col min="7941" max="7941" width="9.140625" style="42"/>
    <col min="7942" max="7942" width="10.28515625" style="42" customWidth="1"/>
    <col min="7943" max="7943" width="12.7109375" style="42" bestFit="1" customWidth="1"/>
    <col min="7944" max="7944" width="10.85546875" style="42" customWidth="1"/>
    <col min="7945" max="7945" width="19.140625" style="42" bestFit="1" customWidth="1"/>
    <col min="7946" max="7946" width="9.140625" style="42"/>
    <col min="7947" max="7947" width="9.42578125" style="42" customWidth="1"/>
    <col min="7948" max="7948" width="11.140625" style="42" customWidth="1"/>
    <col min="7949" max="7949" width="10.42578125" style="42" bestFit="1" customWidth="1"/>
    <col min="7950" max="7950" width="19.140625" style="42" bestFit="1" customWidth="1"/>
    <col min="7951" max="7951" width="9.140625" style="42"/>
    <col min="7952" max="7952" width="9.5703125" style="42" customWidth="1"/>
    <col min="7953" max="7953" width="9.140625" style="42"/>
    <col min="7954" max="7954" width="10.42578125" style="42" bestFit="1" customWidth="1"/>
    <col min="7955" max="8195" width="9.140625" style="42"/>
    <col min="8196" max="8196" width="18.7109375" style="42" bestFit="1" customWidth="1"/>
    <col min="8197" max="8197" width="9.140625" style="42"/>
    <col min="8198" max="8198" width="10.28515625" style="42" customWidth="1"/>
    <col min="8199" max="8199" width="12.7109375" style="42" bestFit="1" customWidth="1"/>
    <col min="8200" max="8200" width="10.85546875" style="42" customWidth="1"/>
    <col min="8201" max="8201" width="19.140625" style="42" bestFit="1" customWidth="1"/>
    <col min="8202" max="8202" width="9.140625" style="42"/>
    <col min="8203" max="8203" width="9.42578125" style="42" customWidth="1"/>
    <col min="8204" max="8204" width="11.140625" style="42" customWidth="1"/>
    <col min="8205" max="8205" width="10.42578125" style="42" bestFit="1" customWidth="1"/>
    <col min="8206" max="8206" width="19.140625" style="42" bestFit="1" customWidth="1"/>
    <col min="8207" max="8207" width="9.140625" style="42"/>
    <col min="8208" max="8208" width="9.5703125" style="42" customWidth="1"/>
    <col min="8209" max="8209" width="9.140625" style="42"/>
    <col min="8210" max="8210" width="10.42578125" style="42" bestFit="1" customWidth="1"/>
    <col min="8211" max="8451" width="9.140625" style="42"/>
    <col min="8452" max="8452" width="18.7109375" style="42" bestFit="1" customWidth="1"/>
    <col min="8453" max="8453" width="9.140625" style="42"/>
    <col min="8454" max="8454" width="10.28515625" style="42" customWidth="1"/>
    <col min="8455" max="8455" width="12.7109375" style="42" bestFit="1" customWidth="1"/>
    <col min="8456" max="8456" width="10.85546875" style="42" customWidth="1"/>
    <col min="8457" max="8457" width="19.140625" style="42" bestFit="1" customWidth="1"/>
    <col min="8458" max="8458" width="9.140625" style="42"/>
    <col min="8459" max="8459" width="9.42578125" style="42" customWidth="1"/>
    <col min="8460" max="8460" width="11.140625" style="42" customWidth="1"/>
    <col min="8461" max="8461" width="10.42578125" style="42" bestFit="1" customWidth="1"/>
    <col min="8462" max="8462" width="19.140625" style="42" bestFit="1" customWidth="1"/>
    <col min="8463" max="8463" width="9.140625" style="42"/>
    <col min="8464" max="8464" width="9.5703125" style="42" customWidth="1"/>
    <col min="8465" max="8465" width="9.140625" style="42"/>
    <col min="8466" max="8466" width="10.42578125" style="42" bestFit="1" customWidth="1"/>
    <col min="8467" max="8707" width="9.140625" style="42"/>
    <col min="8708" max="8708" width="18.7109375" style="42" bestFit="1" customWidth="1"/>
    <col min="8709" max="8709" width="9.140625" style="42"/>
    <col min="8710" max="8710" width="10.28515625" style="42" customWidth="1"/>
    <col min="8711" max="8711" width="12.7109375" style="42" bestFit="1" customWidth="1"/>
    <col min="8712" max="8712" width="10.85546875" style="42" customWidth="1"/>
    <col min="8713" max="8713" width="19.140625" style="42" bestFit="1" customWidth="1"/>
    <col min="8714" max="8714" width="9.140625" style="42"/>
    <col min="8715" max="8715" width="9.42578125" style="42" customWidth="1"/>
    <col min="8716" max="8716" width="11.140625" style="42" customWidth="1"/>
    <col min="8717" max="8717" width="10.42578125" style="42" bestFit="1" customWidth="1"/>
    <col min="8718" max="8718" width="19.140625" style="42" bestFit="1" customWidth="1"/>
    <col min="8719" max="8719" width="9.140625" style="42"/>
    <col min="8720" max="8720" width="9.5703125" style="42" customWidth="1"/>
    <col min="8721" max="8721" width="9.140625" style="42"/>
    <col min="8722" max="8722" width="10.42578125" style="42" bestFit="1" customWidth="1"/>
    <col min="8723" max="8963" width="9.140625" style="42"/>
    <col min="8964" max="8964" width="18.7109375" style="42" bestFit="1" customWidth="1"/>
    <col min="8965" max="8965" width="9.140625" style="42"/>
    <col min="8966" max="8966" width="10.28515625" style="42" customWidth="1"/>
    <col min="8967" max="8967" width="12.7109375" style="42" bestFit="1" customWidth="1"/>
    <col min="8968" max="8968" width="10.85546875" style="42" customWidth="1"/>
    <col min="8969" max="8969" width="19.140625" style="42" bestFit="1" customWidth="1"/>
    <col min="8970" max="8970" width="9.140625" style="42"/>
    <col min="8971" max="8971" width="9.42578125" style="42" customWidth="1"/>
    <col min="8972" max="8972" width="11.140625" style="42" customWidth="1"/>
    <col min="8973" max="8973" width="10.42578125" style="42" bestFit="1" customWidth="1"/>
    <col min="8974" max="8974" width="19.140625" style="42" bestFit="1" customWidth="1"/>
    <col min="8975" max="8975" width="9.140625" style="42"/>
    <col min="8976" max="8976" width="9.5703125" style="42" customWidth="1"/>
    <col min="8977" max="8977" width="9.140625" style="42"/>
    <col min="8978" max="8978" width="10.42578125" style="42" bestFit="1" customWidth="1"/>
    <col min="8979" max="9219" width="9.140625" style="42"/>
    <col min="9220" max="9220" width="18.7109375" style="42" bestFit="1" customWidth="1"/>
    <col min="9221" max="9221" width="9.140625" style="42"/>
    <col min="9222" max="9222" width="10.28515625" style="42" customWidth="1"/>
    <col min="9223" max="9223" width="12.7109375" style="42" bestFit="1" customWidth="1"/>
    <col min="9224" max="9224" width="10.85546875" style="42" customWidth="1"/>
    <col min="9225" max="9225" width="19.140625" style="42" bestFit="1" customWidth="1"/>
    <col min="9226" max="9226" width="9.140625" style="42"/>
    <col min="9227" max="9227" width="9.42578125" style="42" customWidth="1"/>
    <col min="9228" max="9228" width="11.140625" style="42" customWidth="1"/>
    <col min="9229" max="9229" width="10.42578125" style="42" bestFit="1" customWidth="1"/>
    <col min="9230" max="9230" width="19.140625" style="42" bestFit="1" customWidth="1"/>
    <col min="9231" max="9231" width="9.140625" style="42"/>
    <col min="9232" max="9232" width="9.5703125" style="42" customWidth="1"/>
    <col min="9233" max="9233" width="9.140625" style="42"/>
    <col min="9234" max="9234" width="10.42578125" style="42" bestFit="1" customWidth="1"/>
    <col min="9235" max="9475" width="9.140625" style="42"/>
    <col min="9476" max="9476" width="18.7109375" style="42" bestFit="1" customWidth="1"/>
    <col min="9477" max="9477" width="9.140625" style="42"/>
    <col min="9478" max="9478" width="10.28515625" style="42" customWidth="1"/>
    <col min="9479" max="9479" width="12.7109375" style="42" bestFit="1" customWidth="1"/>
    <col min="9480" max="9480" width="10.85546875" style="42" customWidth="1"/>
    <col min="9481" max="9481" width="19.140625" style="42" bestFit="1" customWidth="1"/>
    <col min="9482" max="9482" width="9.140625" style="42"/>
    <col min="9483" max="9483" width="9.42578125" style="42" customWidth="1"/>
    <col min="9484" max="9484" width="11.140625" style="42" customWidth="1"/>
    <col min="9485" max="9485" width="10.42578125" style="42" bestFit="1" customWidth="1"/>
    <col min="9486" max="9486" width="19.140625" style="42" bestFit="1" customWidth="1"/>
    <col min="9487" max="9487" width="9.140625" style="42"/>
    <col min="9488" max="9488" width="9.5703125" style="42" customWidth="1"/>
    <col min="9489" max="9489" width="9.140625" style="42"/>
    <col min="9490" max="9490" width="10.42578125" style="42" bestFit="1" customWidth="1"/>
    <col min="9491" max="9731" width="9.140625" style="42"/>
    <col min="9732" max="9732" width="18.7109375" style="42" bestFit="1" customWidth="1"/>
    <col min="9733" max="9733" width="9.140625" style="42"/>
    <col min="9734" max="9734" width="10.28515625" style="42" customWidth="1"/>
    <col min="9735" max="9735" width="12.7109375" style="42" bestFit="1" customWidth="1"/>
    <col min="9736" max="9736" width="10.85546875" style="42" customWidth="1"/>
    <col min="9737" max="9737" width="19.140625" style="42" bestFit="1" customWidth="1"/>
    <col min="9738" max="9738" width="9.140625" style="42"/>
    <col min="9739" max="9739" width="9.42578125" style="42" customWidth="1"/>
    <col min="9740" max="9740" width="11.140625" style="42" customWidth="1"/>
    <col min="9741" max="9741" width="10.42578125" style="42" bestFit="1" customWidth="1"/>
    <col min="9742" max="9742" width="19.140625" style="42" bestFit="1" customWidth="1"/>
    <col min="9743" max="9743" width="9.140625" style="42"/>
    <col min="9744" max="9744" width="9.5703125" style="42" customWidth="1"/>
    <col min="9745" max="9745" width="9.140625" style="42"/>
    <col min="9746" max="9746" width="10.42578125" style="42" bestFit="1" customWidth="1"/>
    <col min="9747" max="9987" width="9.140625" style="42"/>
    <col min="9988" max="9988" width="18.7109375" style="42" bestFit="1" customWidth="1"/>
    <col min="9989" max="9989" width="9.140625" style="42"/>
    <col min="9990" max="9990" width="10.28515625" style="42" customWidth="1"/>
    <col min="9991" max="9991" width="12.7109375" style="42" bestFit="1" customWidth="1"/>
    <col min="9992" max="9992" width="10.85546875" style="42" customWidth="1"/>
    <col min="9993" max="9993" width="19.140625" style="42" bestFit="1" customWidth="1"/>
    <col min="9994" max="9994" width="9.140625" style="42"/>
    <col min="9995" max="9995" width="9.42578125" style="42" customWidth="1"/>
    <col min="9996" max="9996" width="11.140625" style="42" customWidth="1"/>
    <col min="9997" max="9997" width="10.42578125" style="42" bestFit="1" customWidth="1"/>
    <col min="9998" max="9998" width="19.140625" style="42" bestFit="1" customWidth="1"/>
    <col min="9999" max="9999" width="9.140625" style="42"/>
    <col min="10000" max="10000" width="9.5703125" style="42" customWidth="1"/>
    <col min="10001" max="10001" width="9.140625" style="42"/>
    <col min="10002" max="10002" width="10.42578125" style="42" bestFit="1" customWidth="1"/>
    <col min="10003" max="10243" width="9.140625" style="42"/>
    <col min="10244" max="10244" width="18.7109375" style="42" bestFit="1" customWidth="1"/>
    <col min="10245" max="10245" width="9.140625" style="42"/>
    <col min="10246" max="10246" width="10.28515625" style="42" customWidth="1"/>
    <col min="10247" max="10247" width="12.7109375" style="42" bestFit="1" customWidth="1"/>
    <col min="10248" max="10248" width="10.85546875" style="42" customWidth="1"/>
    <col min="10249" max="10249" width="19.140625" style="42" bestFit="1" customWidth="1"/>
    <col min="10250" max="10250" width="9.140625" style="42"/>
    <col min="10251" max="10251" width="9.42578125" style="42" customWidth="1"/>
    <col min="10252" max="10252" width="11.140625" style="42" customWidth="1"/>
    <col min="10253" max="10253" width="10.42578125" style="42" bestFit="1" customWidth="1"/>
    <col min="10254" max="10254" width="19.140625" style="42" bestFit="1" customWidth="1"/>
    <col min="10255" max="10255" width="9.140625" style="42"/>
    <col min="10256" max="10256" width="9.5703125" style="42" customWidth="1"/>
    <col min="10257" max="10257" width="9.140625" style="42"/>
    <col min="10258" max="10258" width="10.42578125" style="42" bestFit="1" customWidth="1"/>
    <col min="10259" max="10499" width="9.140625" style="42"/>
    <col min="10500" max="10500" width="18.7109375" style="42" bestFit="1" customWidth="1"/>
    <col min="10501" max="10501" width="9.140625" style="42"/>
    <col min="10502" max="10502" width="10.28515625" style="42" customWidth="1"/>
    <col min="10503" max="10503" width="12.7109375" style="42" bestFit="1" customWidth="1"/>
    <col min="10504" max="10504" width="10.85546875" style="42" customWidth="1"/>
    <col min="10505" max="10505" width="19.140625" style="42" bestFit="1" customWidth="1"/>
    <col min="10506" max="10506" width="9.140625" style="42"/>
    <col min="10507" max="10507" width="9.42578125" style="42" customWidth="1"/>
    <col min="10508" max="10508" width="11.140625" style="42" customWidth="1"/>
    <col min="10509" max="10509" width="10.42578125" style="42" bestFit="1" customWidth="1"/>
    <col min="10510" max="10510" width="19.140625" style="42" bestFit="1" customWidth="1"/>
    <col min="10511" max="10511" width="9.140625" style="42"/>
    <col min="10512" max="10512" width="9.5703125" style="42" customWidth="1"/>
    <col min="10513" max="10513" width="9.140625" style="42"/>
    <col min="10514" max="10514" width="10.42578125" style="42" bestFit="1" customWidth="1"/>
    <col min="10515" max="10755" width="9.140625" style="42"/>
    <col min="10756" max="10756" width="18.7109375" style="42" bestFit="1" customWidth="1"/>
    <col min="10757" max="10757" width="9.140625" style="42"/>
    <col min="10758" max="10758" width="10.28515625" style="42" customWidth="1"/>
    <col min="10759" max="10759" width="12.7109375" style="42" bestFit="1" customWidth="1"/>
    <col min="10760" max="10760" width="10.85546875" style="42" customWidth="1"/>
    <col min="10761" max="10761" width="19.140625" style="42" bestFit="1" customWidth="1"/>
    <col min="10762" max="10762" width="9.140625" style="42"/>
    <col min="10763" max="10763" width="9.42578125" style="42" customWidth="1"/>
    <col min="10764" max="10764" width="11.140625" style="42" customWidth="1"/>
    <col min="10765" max="10765" width="10.42578125" style="42" bestFit="1" customWidth="1"/>
    <col min="10766" max="10766" width="19.140625" style="42" bestFit="1" customWidth="1"/>
    <col min="10767" max="10767" width="9.140625" style="42"/>
    <col min="10768" max="10768" width="9.5703125" style="42" customWidth="1"/>
    <col min="10769" max="10769" width="9.140625" style="42"/>
    <col min="10770" max="10770" width="10.42578125" style="42" bestFit="1" customWidth="1"/>
    <col min="10771" max="11011" width="9.140625" style="42"/>
    <col min="11012" max="11012" width="18.7109375" style="42" bestFit="1" customWidth="1"/>
    <col min="11013" max="11013" width="9.140625" style="42"/>
    <col min="11014" max="11014" width="10.28515625" style="42" customWidth="1"/>
    <col min="11015" max="11015" width="12.7109375" style="42" bestFit="1" customWidth="1"/>
    <col min="11016" max="11016" width="10.85546875" style="42" customWidth="1"/>
    <col min="11017" max="11017" width="19.140625" style="42" bestFit="1" customWidth="1"/>
    <col min="11018" max="11018" width="9.140625" style="42"/>
    <col min="11019" max="11019" width="9.42578125" style="42" customWidth="1"/>
    <col min="11020" max="11020" width="11.140625" style="42" customWidth="1"/>
    <col min="11021" max="11021" width="10.42578125" style="42" bestFit="1" customWidth="1"/>
    <col min="11022" max="11022" width="19.140625" style="42" bestFit="1" customWidth="1"/>
    <col min="11023" max="11023" width="9.140625" style="42"/>
    <col min="11024" max="11024" width="9.5703125" style="42" customWidth="1"/>
    <col min="11025" max="11025" width="9.140625" style="42"/>
    <col min="11026" max="11026" width="10.42578125" style="42" bestFit="1" customWidth="1"/>
    <col min="11027" max="11267" width="9.140625" style="42"/>
    <col min="11268" max="11268" width="18.7109375" style="42" bestFit="1" customWidth="1"/>
    <col min="11269" max="11269" width="9.140625" style="42"/>
    <col min="11270" max="11270" width="10.28515625" style="42" customWidth="1"/>
    <col min="11271" max="11271" width="12.7109375" style="42" bestFit="1" customWidth="1"/>
    <col min="11272" max="11272" width="10.85546875" style="42" customWidth="1"/>
    <col min="11273" max="11273" width="19.140625" style="42" bestFit="1" customWidth="1"/>
    <col min="11274" max="11274" width="9.140625" style="42"/>
    <col min="11275" max="11275" width="9.42578125" style="42" customWidth="1"/>
    <col min="11276" max="11276" width="11.140625" style="42" customWidth="1"/>
    <col min="11277" max="11277" width="10.42578125" style="42" bestFit="1" customWidth="1"/>
    <col min="11278" max="11278" width="19.140625" style="42" bestFit="1" customWidth="1"/>
    <col min="11279" max="11279" width="9.140625" style="42"/>
    <col min="11280" max="11280" width="9.5703125" style="42" customWidth="1"/>
    <col min="11281" max="11281" width="9.140625" style="42"/>
    <col min="11282" max="11282" width="10.42578125" style="42" bestFit="1" customWidth="1"/>
    <col min="11283" max="11523" width="9.140625" style="42"/>
    <col min="11524" max="11524" width="18.7109375" style="42" bestFit="1" customWidth="1"/>
    <col min="11525" max="11525" width="9.140625" style="42"/>
    <col min="11526" max="11526" width="10.28515625" style="42" customWidth="1"/>
    <col min="11527" max="11527" width="12.7109375" style="42" bestFit="1" customWidth="1"/>
    <col min="11528" max="11528" width="10.85546875" style="42" customWidth="1"/>
    <col min="11529" max="11529" width="19.140625" style="42" bestFit="1" customWidth="1"/>
    <col min="11530" max="11530" width="9.140625" style="42"/>
    <col min="11531" max="11531" width="9.42578125" style="42" customWidth="1"/>
    <col min="11532" max="11532" width="11.140625" style="42" customWidth="1"/>
    <col min="11533" max="11533" width="10.42578125" style="42" bestFit="1" customWidth="1"/>
    <col min="11534" max="11534" width="19.140625" style="42" bestFit="1" customWidth="1"/>
    <col min="11535" max="11535" width="9.140625" style="42"/>
    <col min="11536" max="11536" width="9.5703125" style="42" customWidth="1"/>
    <col min="11537" max="11537" width="9.140625" style="42"/>
    <col min="11538" max="11538" width="10.42578125" style="42" bestFit="1" customWidth="1"/>
    <col min="11539" max="11779" width="9.140625" style="42"/>
    <col min="11780" max="11780" width="18.7109375" style="42" bestFit="1" customWidth="1"/>
    <col min="11781" max="11781" width="9.140625" style="42"/>
    <col min="11782" max="11782" width="10.28515625" style="42" customWidth="1"/>
    <col min="11783" max="11783" width="12.7109375" style="42" bestFit="1" customWidth="1"/>
    <col min="11784" max="11784" width="10.85546875" style="42" customWidth="1"/>
    <col min="11785" max="11785" width="19.140625" style="42" bestFit="1" customWidth="1"/>
    <col min="11786" max="11786" width="9.140625" style="42"/>
    <col min="11787" max="11787" width="9.42578125" style="42" customWidth="1"/>
    <col min="11788" max="11788" width="11.140625" style="42" customWidth="1"/>
    <col min="11789" max="11789" width="10.42578125" style="42" bestFit="1" customWidth="1"/>
    <col min="11790" max="11790" width="19.140625" style="42" bestFit="1" customWidth="1"/>
    <col min="11791" max="11791" width="9.140625" style="42"/>
    <col min="11792" max="11792" width="9.5703125" style="42" customWidth="1"/>
    <col min="11793" max="11793" width="9.140625" style="42"/>
    <col min="11794" max="11794" width="10.42578125" style="42" bestFit="1" customWidth="1"/>
    <col min="11795" max="12035" width="9.140625" style="42"/>
    <col min="12036" max="12036" width="18.7109375" style="42" bestFit="1" customWidth="1"/>
    <col min="12037" max="12037" width="9.140625" style="42"/>
    <col min="12038" max="12038" width="10.28515625" style="42" customWidth="1"/>
    <col min="12039" max="12039" width="12.7109375" style="42" bestFit="1" customWidth="1"/>
    <col min="12040" max="12040" width="10.85546875" style="42" customWidth="1"/>
    <col min="12041" max="12041" width="19.140625" style="42" bestFit="1" customWidth="1"/>
    <col min="12042" max="12042" width="9.140625" style="42"/>
    <col min="12043" max="12043" width="9.42578125" style="42" customWidth="1"/>
    <col min="12044" max="12044" width="11.140625" style="42" customWidth="1"/>
    <col min="12045" max="12045" width="10.42578125" style="42" bestFit="1" customWidth="1"/>
    <col min="12046" max="12046" width="19.140625" style="42" bestFit="1" customWidth="1"/>
    <col min="12047" max="12047" width="9.140625" style="42"/>
    <col min="12048" max="12048" width="9.5703125" style="42" customWidth="1"/>
    <col min="12049" max="12049" width="9.140625" style="42"/>
    <col min="12050" max="12050" width="10.42578125" style="42" bestFit="1" customWidth="1"/>
    <col min="12051" max="12291" width="9.140625" style="42"/>
    <col min="12292" max="12292" width="18.7109375" style="42" bestFit="1" customWidth="1"/>
    <col min="12293" max="12293" width="9.140625" style="42"/>
    <col min="12294" max="12294" width="10.28515625" style="42" customWidth="1"/>
    <col min="12295" max="12295" width="12.7109375" style="42" bestFit="1" customWidth="1"/>
    <col min="12296" max="12296" width="10.85546875" style="42" customWidth="1"/>
    <col min="12297" max="12297" width="19.140625" style="42" bestFit="1" customWidth="1"/>
    <col min="12298" max="12298" width="9.140625" style="42"/>
    <col min="12299" max="12299" width="9.42578125" style="42" customWidth="1"/>
    <col min="12300" max="12300" width="11.140625" style="42" customWidth="1"/>
    <col min="12301" max="12301" width="10.42578125" style="42" bestFit="1" customWidth="1"/>
    <col min="12302" max="12302" width="19.140625" style="42" bestFit="1" customWidth="1"/>
    <col min="12303" max="12303" width="9.140625" style="42"/>
    <col min="12304" max="12304" width="9.5703125" style="42" customWidth="1"/>
    <col min="12305" max="12305" width="9.140625" style="42"/>
    <col min="12306" max="12306" width="10.42578125" style="42" bestFit="1" customWidth="1"/>
    <col min="12307" max="12547" width="9.140625" style="42"/>
    <col min="12548" max="12548" width="18.7109375" style="42" bestFit="1" customWidth="1"/>
    <col min="12549" max="12549" width="9.140625" style="42"/>
    <col min="12550" max="12550" width="10.28515625" style="42" customWidth="1"/>
    <col min="12551" max="12551" width="12.7109375" style="42" bestFit="1" customWidth="1"/>
    <col min="12552" max="12552" width="10.85546875" style="42" customWidth="1"/>
    <col min="12553" max="12553" width="19.140625" style="42" bestFit="1" customWidth="1"/>
    <col min="12554" max="12554" width="9.140625" style="42"/>
    <col min="12555" max="12555" width="9.42578125" style="42" customWidth="1"/>
    <col min="12556" max="12556" width="11.140625" style="42" customWidth="1"/>
    <col min="12557" max="12557" width="10.42578125" style="42" bestFit="1" customWidth="1"/>
    <col min="12558" max="12558" width="19.140625" style="42" bestFit="1" customWidth="1"/>
    <col min="12559" max="12559" width="9.140625" style="42"/>
    <col min="12560" max="12560" width="9.5703125" style="42" customWidth="1"/>
    <col min="12561" max="12561" width="9.140625" style="42"/>
    <col min="12562" max="12562" width="10.42578125" style="42" bestFit="1" customWidth="1"/>
    <col min="12563" max="12803" width="9.140625" style="42"/>
    <col min="12804" max="12804" width="18.7109375" style="42" bestFit="1" customWidth="1"/>
    <col min="12805" max="12805" width="9.140625" style="42"/>
    <col min="12806" max="12806" width="10.28515625" style="42" customWidth="1"/>
    <col min="12807" max="12807" width="12.7109375" style="42" bestFit="1" customWidth="1"/>
    <col min="12808" max="12808" width="10.85546875" style="42" customWidth="1"/>
    <col min="12809" max="12809" width="19.140625" style="42" bestFit="1" customWidth="1"/>
    <col min="12810" max="12810" width="9.140625" style="42"/>
    <col min="12811" max="12811" width="9.42578125" style="42" customWidth="1"/>
    <col min="12812" max="12812" width="11.140625" style="42" customWidth="1"/>
    <col min="12813" max="12813" width="10.42578125" style="42" bestFit="1" customWidth="1"/>
    <col min="12814" max="12814" width="19.140625" style="42" bestFit="1" customWidth="1"/>
    <col min="12815" max="12815" width="9.140625" style="42"/>
    <col min="12816" max="12816" width="9.5703125" style="42" customWidth="1"/>
    <col min="12817" max="12817" width="9.140625" style="42"/>
    <col min="12818" max="12818" width="10.42578125" style="42" bestFit="1" customWidth="1"/>
    <col min="12819" max="13059" width="9.140625" style="42"/>
    <col min="13060" max="13060" width="18.7109375" style="42" bestFit="1" customWidth="1"/>
    <col min="13061" max="13061" width="9.140625" style="42"/>
    <col min="13062" max="13062" width="10.28515625" style="42" customWidth="1"/>
    <col min="13063" max="13063" width="12.7109375" style="42" bestFit="1" customWidth="1"/>
    <col min="13064" max="13064" width="10.85546875" style="42" customWidth="1"/>
    <col min="13065" max="13065" width="19.140625" style="42" bestFit="1" customWidth="1"/>
    <col min="13066" max="13066" width="9.140625" style="42"/>
    <col min="13067" max="13067" width="9.42578125" style="42" customWidth="1"/>
    <col min="13068" max="13068" width="11.140625" style="42" customWidth="1"/>
    <col min="13069" max="13069" width="10.42578125" style="42" bestFit="1" customWidth="1"/>
    <col min="13070" max="13070" width="19.140625" style="42" bestFit="1" customWidth="1"/>
    <col min="13071" max="13071" width="9.140625" style="42"/>
    <col min="13072" max="13072" width="9.5703125" style="42" customWidth="1"/>
    <col min="13073" max="13073" width="9.140625" style="42"/>
    <col min="13074" max="13074" width="10.42578125" style="42" bestFit="1" customWidth="1"/>
    <col min="13075" max="13315" width="9.140625" style="42"/>
    <col min="13316" max="13316" width="18.7109375" style="42" bestFit="1" customWidth="1"/>
    <col min="13317" max="13317" width="9.140625" style="42"/>
    <col min="13318" max="13318" width="10.28515625" style="42" customWidth="1"/>
    <col min="13319" max="13319" width="12.7109375" style="42" bestFit="1" customWidth="1"/>
    <col min="13320" max="13320" width="10.85546875" style="42" customWidth="1"/>
    <col min="13321" max="13321" width="19.140625" style="42" bestFit="1" customWidth="1"/>
    <col min="13322" max="13322" width="9.140625" style="42"/>
    <col min="13323" max="13323" width="9.42578125" style="42" customWidth="1"/>
    <col min="13324" max="13324" width="11.140625" style="42" customWidth="1"/>
    <col min="13325" max="13325" width="10.42578125" style="42" bestFit="1" customWidth="1"/>
    <col min="13326" max="13326" width="19.140625" style="42" bestFit="1" customWidth="1"/>
    <col min="13327" max="13327" width="9.140625" style="42"/>
    <col min="13328" max="13328" width="9.5703125" style="42" customWidth="1"/>
    <col min="13329" max="13329" width="9.140625" style="42"/>
    <col min="13330" max="13330" width="10.42578125" style="42" bestFit="1" customWidth="1"/>
    <col min="13331" max="13571" width="9.140625" style="42"/>
    <col min="13572" max="13572" width="18.7109375" style="42" bestFit="1" customWidth="1"/>
    <col min="13573" max="13573" width="9.140625" style="42"/>
    <col min="13574" max="13574" width="10.28515625" style="42" customWidth="1"/>
    <col min="13575" max="13575" width="12.7109375" style="42" bestFit="1" customWidth="1"/>
    <col min="13576" max="13576" width="10.85546875" style="42" customWidth="1"/>
    <col min="13577" max="13577" width="19.140625" style="42" bestFit="1" customWidth="1"/>
    <col min="13578" max="13578" width="9.140625" style="42"/>
    <col min="13579" max="13579" width="9.42578125" style="42" customWidth="1"/>
    <col min="13580" max="13580" width="11.140625" style="42" customWidth="1"/>
    <col min="13581" max="13581" width="10.42578125" style="42" bestFit="1" customWidth="1"/>
    <col min="13582" max="13582" width="19.140625" style="42" bestFit="1" customWidth="1"/>
    <col min="13583" max="13583" width="9.140625" style="42"/>
    <col min="13584" max="13584" width="9.5703125" style="42" customWidth="1"/>
    <col min="13585" max="13585" width="9.140625" style="42"/>
    <col min="13586" max="13586" width="10.42578125" style="42" bestFit="1" customWidth="1"/>
    <col min="13587" max="13827" width="9.140625" style="42"/>
    <col min="13828" max="13828" width="18.7109375" style="42" bestFit="1" customWidth="1"/>
    <col min="13829" max="13829" width="9.140625" style="42"/>
    <col min="13830" max="13830" width="10.28515625" style="42" customWidth="1"/>
    <col min="13831" max="13831" width="12.7109375" style="42" bestFit="1" customWidth="1"/>
    <col min="13832" max="13832" width="10.85546875" style="42" customWidth="1"/>
    <col min="13833" max="13833" width="19.140625" style="42" bestFit="1" customWidth="1"/>
    <col min="13834" max="13834" width="9.140625" style="42"/>
    <col min="13835" max="13835" width="9.42578125" style="42" customWidth="1"/>
    <col min="13836" max="13836" width="11.140625" style="42" customWidth="1"/>
    <col min="13837" max="13837" width="10.42578125" style="42" bestFit="1" customWidth="1"/>
    <col min="13838" max="13838" width="19.140625" style="42" bestFit="1" customWidth="1"/>
    <col min="13839" max="13839" width="9.140625" style="42"/>
    <col min="13840" max="13840" width="9.5703125" style="42" customWidth="1"/>
    <col min="13841" max="13841" width="9.140625" style="42"/>
    <col min="13842" max="13842" width="10.42578125" style="42" bestFit="1" customWidth="1"/>
    <col min="13843" max="14083" width="9.140625" style="42"/>
    <col min="14084" max="14084" width="18.7109375" style="42" bestFit="1" customWidth="1"/>
    <col min="14085" max="14085" width="9.140625" style="42"/>
    <col min="14086" max="14086" width="10.28515625" style="42" customWidth="1"/>
    <col min="14087" max="14087" width="12.7109375" style="42" bestFit="1" customWidth="1"/>
    <col min="14088" max="14088" width="10.85546875" style="42" customWidth="1"/>
    <col min="14089" max="14089" width="19.140625" style="42" bestFit="1" customWidth="1"/>
    <col min="14090" max="14090" width="9.140625" style="42"/>
    <col min="14091" max="14091" width="9.42578125" style="42" customWidth="1"/>
    <col min="14092" max="14092" width="11.140625" style="42" customWidth="1"/>
    <col min="14093" max="14093" width="10.42578125" style="42" bestFit="1" customWidth="1"/>
    <col min="14094" max="14094" width="19.140625" style="42" bestFit="1" customWidth="1"/>
    <col min="14095" max="14095" width="9.140625" style="42"/>
    <col min="14096" max="14096" width="9.5703125" style="42" customWidth="1"/>
    <col min="14097" max="14097" width="9.140625" style="42"/>
    <col min="14098" max="14098" width="10.42578125" style="42" bestFit="1" customWidth="1"/>
    <col min="14099" max="14339" width="9.140625" style="42"/>
    <col min="14340" max="14340" width="18.7109375" style="42" bestFit="1" customWidth="1"/>
    <col min="14341" max="14341" width="9.140625" style="42"/>
    <col min="14342" max="14342" width="10.28515625" style="42" customWidth="1"/>
    <col min="14343" max="14343" width="12.7109375" style="42" bestFit="1" customWidth="1"/>
    <col min="14344" max="14344" width="10.85546875" style="42" customWidth="1"/>
    <col min="14345" max="14345" width="19.140625" style="42" bestFit="1" customWidth="1"/>
    <col min="14346" max="14346" width="9.140625" style="42"/>
    <col min="14347" max="14347" width="9.42578125" style="42" customWidth="1"/>
    <col min="14348" max="14348" width="11.140625" style="42" customWidth="1"/>
    <col min="14349" max="14349" width="10.42578125" style="42" bestFit="1" customWidth="1"/>
    <col min="14350" max="14350" width="19.140625" style="42" bestFit="1" customWidth="1"/>
    <col min="14351" max="14351" width="9.140625" style="42"/>
    <col min="14352" max="14352" width="9.5703125" style="42" customWidth="1"/>
    <col min="14353" max="14353" width="9.140625" style="42"/>
    <col min="14354" max="14354" width="10.42578125" style="42" bestFit="1" customWidth="1"/>
    <col min="14355" max="14595" width="9.140625" style="42"/>
    <col min="14596" max="14596" width="18.7109375" style="42" bestFit="1" customWidth="1"/>
    <col min="14597" max="14597" width="9.140625" style="42"/>
    <col min="14598" max="14598" width="10.28515625" style="42" customWidth="1"/>
    <col min="14599" max="14599" width="12.7109375" style="42" bestFit="1" customWidth="1"/>
    <col min="14600" max="14600" width="10.85546875" style="42" customWidth="1"/>
    <col min="14601" max="14601" width="19.140625" style="42" bestFit="1" customWidth="1"/>
    <col min="14602" max="14602" width="9.140625" style="42"/>
    <col min="14603" max="14603" width="9.42578125" style="42" customWidth="1"/>
    <col min="14604" max="14604" width="11.140625" style="42" customWidth="1"/>
    <col min="14605" max="14605" width="10.42578125" style="42" bestFit="1" customWidth="1"/>
    <col min="14606" max="14606" width="19.140625" style="42" bestFit="1" customWidth="1"/>
    <col min="14607" max="14607" width="9.140625" style="42"/>
    <col min="14608" max="14608" width="9.5703125" style="42" customWidth="1"/>
    <col min="14609" max="14609" width="9.140625" style="42"/>
    <col min="14610" max="14610" width="10.42578125" style="42" bestFit="1" customWidth="1"/>
    <col min="14611" max="14851" width="9.140625" style="42"/>
    <col min="14852" max="14852" width="18.7109375" style="42" bestFit="1" customWidth="1"/>
    <col min="14853" max="14853" width="9.140625" style="42"/>
    <col min="14854" max="14854" width="10.28515625" style="42" customWidth="1"/>
    <col min="14855" max="14855" width="12.7109375" style="42" bestFit="1" customWidth="1"/>
    <col min="14856" max="14856" width="10.85546875" style="42" customWidth="1"/>
    <col min="14857" max="14857" width="19.140625" style="42" bestFit="1" customWidth="1"/>
    <col min="14858" max="14858" width="9.140625" style="42"/>
    <col min="14859" max="14859" width="9.42578125" style="42" customWidth="1"/>
    <col min="14860" max="14860" width="11.140625" style="42" customWidth="1"/>
    <col min="14861" max="14861" width="10.42578125" style="42" bestFit="1" customWidth="1"/>
    <col min="14862" max="14862" width="19.140625" style="42" bestFit="1" customWidth="1"/>
    <col min="14863" max="14863" width="9.140625" style="42"/>
    <col min="14864" max="14864" width="9.5703125" style="42" customWidth="1"/>
    <col min="14865" max="14865" width="9.140625" style="42"/>
    <col min="14866" max="14866" width="10.42578125" style="42" bestFit="1" customWidth="1"/>
    <col min="14867" max="15107" width="9.140625" style="42"/>
    <col min="15108" max="15108" width="18.7109375" style="42" bestFit="1" customWidth="1"/>
    <col min="15109" max="15109" width="9.140625" style="42"/>
    <col min="15110" max="15110" width="10.28515625" style="42" customWidth="1"/>
    <col min="15111" max="15111" width="12.7109375" style="42" bestFit="1" customWidth="1"/>
    <col min="15112" max="15112" width="10.85546875" style="42" customWidth="1"/>
    <col min="15113" max="15113" width="19.140625" style="42" bestFit="1" customWidth="1"/>
    <col min="15114" max="15114" width="9.140625" style="42"/>
    <col min="15115" max="15115" width="9.42578125" style="42" customWidth="1"/>
    <col min="15116" max="15116" width="11.140625" style="42" customWidth="1"/>
    <col min="15117" max="15117" width="10.42578125" style="42" bestFit="1" customWidth="1"/>
    <col min="15118" max="15118" width="19.140625" style="42" bestFit="1" customWidth="1"/>
    <col min="15119" max="15119" width="9.140625" style="42"/>
    <col min="15120" max="15120" width="9.5703125" style="42" customWidth="1"/>
    <col min="15121" max="15121" width="9.140625" style="42"/>
    <col min="15122" max="15122" width="10.42578125" style="42" bestFit="1" customWidth="1"/>
    <col min="15123" max="15363" width="9.140625" style="42"/>
    <col min="15364" max="15364" width="18.7109375" style="42" bestFit="1" customWidth="1"/>
    <col min="15365" max="15365" width="9.140625" style="42"/>
    <col min="15366" max="15366" width="10.28515625" style="42" customWidth="1"/>
    <col min="15367" max="15367" width="12.7109375" style="42" bestFit="1" customWidth="1"/>
    <col min="15368" max="15368" width="10.85546875" style="42" customWidth="1"/>
    <col min="15369" max="15369" width="19.140625" style="42" bestFit="1" customWidth="1"/>
    <col min="15370" max="15370" width="9.140625" style="42"/>
    <col min="15371" max="15371" width="9.42578125" style="42" customWidth="1"/>
    <col min="15372" max="15372" width="11.140625" style="42" customWidth="1"/>
    <col min="15373" max="15373" width="10.42578125" style="42" bestFit="1" customWidth="1"/>
    <col min="15374" max="15374" width="19.140625" style="42" bestFit="1" customWidth="1"/>
    <col min="15375" max="15375" width="9.140625" style="42"/>
    <col min="15376" max="15376" width="9.5703125" style="42" customWidth="1"/>
    <col min="15377" max="15377" width="9.140625" style="42"/>
    <col min="15378" max="15378" width="10.42578125" style="42" bestFit="1" customWidth="1"/>
    <col min="15379" max="15619" width="9.140625" style="42"/>
    <col min="15620" max="15620" width="18.7109375" style="42" bestFit="1" customWidth="1"/>
    <col min="15621" max="15621" width="9.140625" style="42"/>
    <col min="15622" max="15622" width="10.28515625" style="42" customWidth="1"/>
    <col min="15623" max="15623" width="12.7109375" style="42" bestFit="1" customWidth="1"/>
    <col min="15624" max="15624" width="10.85546875" style="42" customWidth="1"/>
    <col min="15625" max="15625" width="19.140625" style="42" bestFit="1" customWidth="1"/>
    <col min="15626" max="15626" width="9.140625" style="42"/>
    <col min="15627" max="15627" width="9.42578125" style="42" customWidth="1"/>
    <col min="15628" max="15628" width="11.140625" style="42" customWidth="1"/>
    <col min="15629" max="15629" width="10.42578125" style="42" bestFit="1" customWidth="1"/>
    <col min="15630" max="15630" width="19.140625" style="42" bestFit="1" customWidth="1"/>
    <col min="15631" max="15631" width="9.140625" style="42"/>
    <col min="15632" max="15632" width="9.5703125" style="42" customWidth="1"/>
    <col min="15633" max="15633" width="9.140625" style="42"/>
    <col min="15634" max="15634" width="10.42578125" style="42" bestFit="1" customWidth="1"/>
    <col min="15635" max="15875" width="9.140625" style="42"/>
    <col min="15876" max="15876" width="18.7109375" style="42" bestFit="1" customWidth="1"/>
    <col min="15877" max="15877" width="9.140625" style="42"/>
    <col min="15878" max="15878" width="10.28515625" style="42" customWidth="1"/>
    <col min="15879" max="15879" width="12.7109375" style="42" bestFit="1" customWidth="1"/>
    <col min="15880" max="15880" width="10.85546875" style="42" customWidth="1"/>
    <col min="15881" max="15881" width="19.140625" style="42" bestFit="1" customWidth="1"/>
    <col min="15882" max="15882" width="9.140625" style="42"/>
    <col min="15883" max="15883" width="9.42578125" style="42" customWidth="1"/>
    <col min="15884" max="15884" width="11.140625" style="42" customWidth="1"/>
    <col min="15885" max="15885" width="10.42578125" style="42" bestFit="1" customWidth="1"/>
    <col min="15886" max="15886" width="19.140625" style="42" bestFit="1" customWidth="1"/>
    <col min="15887" max="15887" width="9.140625" style="42"/>
    <col min="15888" max="15888" width="9.5703125" style="42" customWidth="1"/>
    <col min="15889" max="15889" width="9.140625" style="42"/>
    <col min="15890" max="15890" width="10.42578125" style="42" bestFit="1" customWidth="1"/>
    <col min="15891" max="16131" width="9.140625" style="42"/>
    <col min="16132" max="16132" width="18.7109375" style="42" bestFit="1" customWidth="1"/>
    <col min="16133" max="16133" width="9.140625" style="42"/>
    <col min="16134" max="16134" width="10.28515625" style="42" customWidth="1"/>
    <col min="16135" max="16135" width="12.7109375" style="42" bestFit="1" customWidth="1"/>
    <col min="16136" max="16136" width="10.85546875" style="42" customWidth="1"/>
    <col min="16137" max="16137" width="19.140625" style="42" bestFit="1" customWidth="1"/>
    <col min="16138" max="16138" width="9.140625" style="42"/>
    <col min="16139" max="16139" width="9.42578125" style="42" customWidth="1"/>
    <col min="16140" max="16140" width="11.140625" style="42" customWidth="1"/>
    <col min="16141" max="16141" width="10.42578125" style="42" bestFit="1" customWidth="1"/>
    <col min="16142" max="16142" width="19.140625" style="42" bestFit="1" customWidth="1"/>
    <col min="16143" max="16143" width="9.140625" style="42"/>
    <col min="16144" max="16144" width="9.5703125" style="42" customWidth="1"/>
    <col min="16145" max="16145" width="9.140625" style="42"/>
    <col min="16146" max="16146" width="10.42578125" style="42" bestFit="1" customWidth="1"/>
    <col min="16147" max="16384" width="9.140625" style="42"/>
  </cols>
  <sheetData>
    <row r="1" spans="1:21" ht="18" x14ac:dyDescent="0.25">
      <c r="D1" s="272" t="s">
        <v>0</v>
      </c>
      <c r="E1" s="272"/>
      <c r="F1" s="272"/>
      <c r="G1" s="41"/>
      <c r="H1" s="41"/>
      <c r="K1" s="182"/>
      <c r="L1" s="182"/>
      <c r="M1" s="182"/>
      <c r="N1" s="182"/>
      <c r="P1" s="41"/>
      <c r="R1" s="41" t="s">
        <v>0</v>
      </c>
      <c r="S1" s="41"/>
      <c r="T1" s="41"/>
      <c r="U1" s="41"/>
    </row>
    <row r="2" spans="1:21" ht="18" x14ac:dyDescent="0.25">
      <c r="C2" s="272" t="s">
        <v>1</v>
      </c>
      <c r="D2" s="272"/>
      <c r="E2" s="272"/>
      <c r="F2" s="272"/>
      <c r="G2" s="41"/>
      <c r="H2" s="41"/>
      <c r="K2" s="182"/>
      <c r="L2" s="182"/>
      <c r="M2" s="182"/>
      <c r="N2" s="182"/>
      <c r="R2" s="41" t="s">
        <v>1</v>
      </c>
      <c r="S2" s="41"/>
      <c r="T2" s="41"/>
      <c r="U2" s="41"/>
    </row>
    <row r="3" spans="1:21" ht="15.75" x14ac:dyDescent="0.25">
      <c r="C3" s="276" t="s">
        <v>2</v>
      </c>
      <c r="D3" s="276"/>
      <c r="E3" s="276"/>
      <c r="F3" s="276"/>
      <c r="G3" s="43"/>
      <c r="H3" s="43"/>
      <c r="K3" s="183"/>
      <c r="L3" s="183"/>
      <c r="M3" s="183"/>
      <c r="N3" s="183"/>
      <c r="P3" s="43"/>
      <c r="R3" s="43" t="s">
        <v>2</v>
      </c>
      <c r="S3" s="43"/>
      <c r="T3" s="43"/>
      <c r="U3" s="43"/>
    </row>
    <row r="4" spans="1:21" ht="18.75" thickBot="1" x14ac:dyDescent="0.3">
      <c r="C4" s="272" t="s">
        <v>135</v>
      </c>
      <c r="D4" s="272"/>
      <c r="E4" s="272"/>
      <c r="F4" s="272"/>
      <c r="G4" s="41"/>
      <c r="H4" s="41"/>
      <c r="K4" s="203"/>
      <c r="L4" s="203"/>
      <c r="M4" s="203"/>
      <c r="N4" s="203"/>
      <c r="P4" s="41"/>
      <c r="R4" s="41" t="s">
        <v>135</v>
      </c>
      <c r="S4" s="41"/>
      <c r="T4" s="41"/>
      <c r="U4" s="41"/>
    </row>
    <row r="5" spans="1:21" ht="18.75" thickBot="1" x14ac:dyDescent="0.3">
      <c r="C5" s="277" t="s">
        <v>3</v>
      </c>
      <c r="D5" s="277"/>
      <c r="E5" s="277"/>
      <c r="F5" s="277"/>
      <c r="G5" s="45"/>
      <c r="H5" s="45"/>
      <c r="K5" s="273" t="s">
        <v>4</v>
      </c>
      <c r="L5" s="274"/>
      <c r="M5" s="274"/>
      <c r="N5" s="274"/>
      <c r="O5" s="275"/>
      <c r="P5" s="181"/>
      <c r="R5" s="44" t="s">
        <v>5</v>
      </c>
      <c r="S5" s="45"/>
      <c r="T5" s="45"/>
      <c r="U5" s="45"/>
    </row>
    <row r="6" spans="1:21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204" t="s">
        <v>120</v>
      </c>
      <c r="J6" s="51" t="s">
        <v>121</v>
      </c>
      <c r="K6" s="194" t="s">
        <v>6</v>
      </c>
      <c r="L6" s="47" t="s">
        <v>138</v>
      </c>
      <c r="M6" s="48" t="s">
        <v>139</v>
      </c>
      <c r="N6" s="50" t="s">
        <v>130</v>
      </c>
      <c r="O6" s="51" t="s">
        <v>19</v>
      </c>
      <c r="P6" s="46"/>
      <c r="Q6" s="47" t="s">
        <v>6</v>
      </c>
      <c r="R6" s="48" t="s">
        <v>7</v>
      </c>
      <c r="S6" s="48" t="s">
        <v>8</v>
      </c>
      <c r="T6" s="49" t="s">
        <v>9</v>
      </c>
      <c r="U6" s="52"/>
    </row>
    <row r="7" spans="1:21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200"/>
      <c r="P7" s="53" t="s">
        <v>10</v>
      </c>
      <c r="Q7" s="54"/>
      <c r="R7" s="54"/>
      <c r="S7" s="54"/>
      <c r="T7" s="55"/>
    </row>
    <row r="8" spans="1:21" ht="18" x14ac:dyDescent="0.25">
      <c r="A8" s="56" t="s">
        <v>11</v>
      </c>
      <c r="B8" s="57">
        <v>532</v>
      </c>
      <c r="C8" s="58">
        <v>696</v>
      </c>
      <c r="D8" s="60">
        <v>47688</v>
      </c>
      <c r="E8" s="118">
        <v>4718</v>
      </c>
      <c r="F8" s="119">
        <f>-39</f>
        <v>-39</v>
      </c>
      <c r="G8" s="120">
        <f t="shared" ref="G8:G16" si="0">D8/B8</f>
        <v>89.639097744360896</v>
      </c>
      <c r="H8" s="61">
        <f>D8+E8+F8</f>
        <v>52367</v>
      </c>
      <c r="I8" s="121"/>
      <c r="J8" s="122"/>
      <c r="K8" s="81">
        <v>14</v>
      </c>
      <c r="L8" s="58">
        <v>22</v>
      </c>
      <c r="M8" s="58">
        <v>1643</v>
      </c>
      <c r="N8" s="62">
        <v>1632</v>
      </c>
      <c r="O8" s="81">
        <f>SUM(M8:N8)</f>
        <v>3275</v>
      </c>
      <c r="P8" s="56" t="s">
        <v>11</v>
      </c>
      <c r="Q8" s="59">
        <f>B8+K8</f>
        <v>546</v>
      </c>
      <c r="R8" s="59">
        <f>C8+L8</f>
        <v>718</v>
      </c>
      <c r="S8" s="59">
        <f>H8+O8</f>
        <v>55642</v>
      </c>
      <c r="T8" s="62">
        <f>S8/Q8</f>
        <v>101.90842490842491</v>
      </c>
    </row>
    <row r="9" spans="1:21" ht="18" x14ac:dyDescent="0.25">
      <c r="A9" s="64" t="s">
        <v>12</v>
      </c>
      <c r="B9" s="63">
        <v>556</v>
      </c>
      <c r="C9" s="65">
        <v>792</v>
      </c>
      <c r="D9" s="123">
        <v>54058</v>
      </c>
      <c r="E9" s="118">
        <v>768</v>
      </c>
      <c r="F9" s="119">
        <f>-26</f>
        <v>-26</v>
      </c>
      <c r="G9" s="124">
        <f t="shared" si="0"/>
        <v>97.226618705035975</v>
      </c>
      <c r="H9" s="61">
        <f t="shared" ref="H9:H15" si="1">D9+E9+F9</f>
        <v>54800</v>
      </c>
      <c r="I9" s="121"/>
      <c r="J9" s="122"/>
      <c r="K9" s="81">
        <v>20</v>
      </c>
      <c r="L9" s="65">
        <v>40</v>
      </c>
      <c r="M9" s="58">
        <v>2939</v>
      </c>
      <c r="N9" s="62">
        <v>1485</v>
      </c>
      <c r="O9" s="81">
        <f t="shared" ref="O9:O15" si="2">SUM(M9:N9)</f>
        <v>4424</v>
      </c>
      <c r="P9" s="64" t="s">
        <v>12</v>
      </c>
      <c r="Q9" s="63">
        <f t="shared" ref="Q9:Q15" si="3">B9+K9</f>
        <v>576</v>
      </c>
      <c r="R9" s="63">
        <f t="shared" ref="R9:R15" si="4">C9+L9</f>
        <v>832</v>
      </c>
      <c r="S9" s="63">
        <f t="shared" ref="S9:S15" si="5">H9+O9</f>
        <v>59224</v>
      </c>
      <c r="T9" s="62">
        <f t="shared" ref="T9:T15" si="6">S9/Q9</f>
        <v>102.81944444444444</v>
      </c>
    </row>
    <row r="10" spans="1:21" ht="18" x14ac:dyDescent="0.25">
      <c r="A10" s="64" t="s">
        <v>13</v>
      </c>
      <c r="B10" s="63">
        <v>680</v>
      </c>
      <c r="C10" s="65">
        <v>930</v>
      </c>
      <c r="D10" s="123">
        <v>64521</v>
      </c>
      <c r="E10" s="118">
        <v>2429</v>
      </c>
      <c r="F10" s="119">
        <f>-4</f>
        <v>-4</v>
      </c>
      <c r="G10" s="124">
        <f t="shared" si="0"/>
        <v>94.883823529411771</v>
      </c>
      <c r="H10" s="61">
        <f t="shared" si="1"/>
        <v>66946</v>
      </c>
      <c r="I10" s="121"/>
      <c r="J10" s="122"/>
      <c r="K10" s="81">
        <v>29</v>
      </c>
      <c r="L10" s="65">
        <v>42</v>
      </c>
      <c r="M10" s="58">
        <v>3011</v>
      </c>
      <c r="N10" s="62">
        <v>1011</v>
      </c>
      <c r="O10" s="81">
        <f t="shared" si="2"/>
        <v>4022</v>
      </c>
      <c r="P10" s="64" t="s">
        <v>13</v>
      </c>
      <c r="Q10" s="63">
        <f t="shared" si="3"/>
        <v>709</v>
      </c>
      <c r="R10" s="63">
        <f t="shared" si="4"/>
        <v>972</v>
      </c>
      <c r="S10" s="63">
        <f t="shared" si="5"/>
        <v>70968</v>
      </c>
      <c r="T10" s="62">
        <f t="shared" si="6"/>
        <v>100.09590973201692</v>
      </c>
    </row>
    <row r="11" spans="1:21" ht="18" x14ac:dyDescent="0.25">
      <c r="A11" s="64" t="s">
        <v>14</v>
      </c>
      <c r="B11" s="63">
        <v>731</v>
      </c>
      <c r="C11" s="65">
        <v>981</v>
      </c>
      <c r="D11" s="123">
        <v>69712</v>
      </c>
      <c r="E11" s="118">
        <v>2838</v>
      </c>
      <c r="F11" s="119">
        <f>-59</f>
        <v>-59</v>
      </c>
      <c r="G11" s="124">
        <f t="shared" si="0"/>
        <v>95.365253077975382</v>
      </c>
      <c r="H11" s="61">
        <f t="shared" si="1"/>
        <v>72491</v>
      </c>
      <c r="I11" s="121"/>
      <c r="J11" s="122"/>
      <c r="K11" s="81">
        <v>32</v>
      </c>
      <c r="L11" s="65">
        <v>55</v>
      </c>
      <c r="M11" s="58">
        <v>3769</v>
      </c>
      <c r="N11" s="62">
        <v>5751</v>
      </c>
      <c r="O11" s="81">
        <f t="shared" si="2"/>
        <v>9520</v>
      </c>
      <c r="P11" s="64" t="s">
        <v>14</v>
      </c>
      <c r="Q11" s="63">
        <f t="shared" si="3"/>
        <v>763</v>
      </c>
      <c r="R11" s="63">
        <f t="shared" si="4"/>
        <v>1036</v>
      </c>
      <c r="S11" s="63">
        <f t="shared" si="5"/>
        <v>82011</v>
      </c>
      <c r="T11" s="62">
        <f t="shared" si="6"/>
        <v>107.48492791612058</v>
      </c>
    </row>
    <row r="12" spans="1:21" ht="18" x14ac:dyDescent="0.25">
      <c r="A12" s="64" t="s">
        <v>15</v>
      </c>
      <c r="B12" s="63">
        <v>159</v>
      </c>
      <c r="C12" s="65">
        <v>228</v>
      </c>
      <c r="D12" s="123">
        <v>16719</v>
      </c>
      <c r="E12" s="118">
        <v>248</v>
      </c>
      <c r="F12" s="119">
        <f>-2</f>
        <v>-2</v>
      </c>
      <c r="G12" s="124">
        <f t="shared" si="0"/>
        <v>105.15094339622641</v>
      </c>
      <c r="H12" s="61">
        <f t="shared" si="1"/>
        <v>16965</v>
      </c>
      <c r="I12" s="121"/>
      <c r="J12" s="122"/>
      <c r="K12" s="81">
        <v>4</v>
      </c>
      <c r="L12" s="65">
        <v>9</v>
      </c>
      <c r="M12" s="58">
        <v>480</v>
      </c>
      <c r="N12" s="62">
        <v>290</v>
      </c>
      <c r="O12" s="81">
        <f t="shared" si="2"/>
        <v>770</v>
      </c>
      <c r="P12" s="64" t="s">
        <v>15</v>
      </c>
      <c r="Q12" s="63">
        <f t="shared" si="3"/>
        <v>163</v>
      </c>
      <c r="R12" s="63">
        <f t="shared" si="4"/>
        <v>237</v>
      </c>
      <c r="S12" s="63">
        <f t="shared" si="5"/>
        <v>17735</v>
      </c>
      <c r="T12" s="62">
        <f t="shared" si="6"/>
        <v>108.80368098159509</v>
      </c>
    </row>
    <row r="13" spans="1:21" ht="18" x14ac:dyDescent="0.25">
      <c r="A13" s="64" t="s">
        <v>16</v>
      </c>
      <c r="B13" s="63">
        <v>615</v>
      </c>
      <c r="C13" s="65">
        <v>822</v>
      </c>
      <c r="D13" s="123">
        <v>57712</v>
      </c>
      <c r="E13" s="118">
        <v>945</v>
      </c>
      <c r="F13" s="119">
        <f>-11</f>
        <v>-11</v>
      </c>
      <c r="G13" s="124">
        <f t="shared" si="0"/>
        <v>93.840650406504068</v>
      </c>
      <c r="H13" s="61">
        <f t="shared" si="1"/>
        <v>58646</v>
      </c>
      <c r="I13" s="121"/>
      <c r="J13" s="122"/>
      <c r="K13" s="81">
        <v>29</v>
      </c>
      <c r="L13" s="65">
        <v>45</v>
      </c>
      <c r="M13" s="58">
        <v>3222</v>
      </c>
      <c r="N13" s="62">
        <v>2178</v>
      </c>
      <c r="O13" s="81">
        <f t="shared" si="2"/>
        <v>5400</v>
      </c>
      <c r="P13" s="64" t="s">
        <v>16</v>
      </c>
      <c r="Q13" s="63">
        <f t="shared" si="3"/>
        <v>644</v>
      </c>
      <c r="R13" s="63">
        <f t="shared" si="4"/>
        <v>867</v>
      </c>
      <c r="S13" s="63">
        <f t="shared" si="5"/>
        <v>64046</v>
      </c>
      <c r="T13" s="62">
        <f t="shared" si="6"/>
        <v>99.450310559006212</v>
      </c>
    </row>
    <row r="14" spans="1:21" ht="18" x14ac:dyDescent="0.25">
      <c r="A14" s="64" t="s">
        <v>17</v>
      </c>
      <c r="B14" s="63">
        <v>236</v>
      </c>
      <c r="C14" s="65">
        <v>329</v>
      </c>
      <c r="D14" s="123">
        <v>21993</v>
      </c>
      <c r="E14" s="118">
        <v>1675</v>
      </c>
      <c r="F14" s="119">
        <f>-20</f>
        <v>-20</v>
      </c>
      <c r="G14" s="124">
        <f t="shared" si="0"/>
        <v>93.190677966101688</v>
      </c>
      <c r="H14" s="61">
        <f t="shared" si="1"/>
        <v>23648</v>
      </c>
      <c r="I14" s="121"/>
      <c r="J14" s="122"/>
      <c r="K14" s="81">
        <v>7</v>
      </c>
      <c r="L14" s="65">
        <v>8</v>
      </c>
      <c r="M14" s="58">
        <v>529</v>
      </c>
      <c r="N14" s="62">
        <v>384</v>
      </c>
      <c r="O14" s="81">
        <f t="shared" si="2"/>
        <v>913</v>
      </c>
      <c r="P14" s="64" t="s">
        <v>17</v>
      </c>
      <c r="Q14" s="63">
        <f t="shared" si="3"/>
        <v>243</v>
      </c>
      <c r="R14" s="63">
        <f t="shared" si="4"/>
        <v>337</v>
      </c>
      <c r="S14" s="63">
        <f t="shared" si="5"/>
        <v>24561</v>
      </c>
      <c r="T14" s="62">
        <f t="shared" si="6"/>
        <v>101.07407407407408</v>
      </c>
    </row>
    <row r="15" spans="1:21" ht="18.75" thickBot="1" x14ac:dyDescent="0.3">
      <c r="A15" s="66" t="s">
        <v>18</v>
      </c>
      <c r="B15" s="67">
        <v>666</v>
      </c>
      <c r="C15" s="68">
        <v>864</v>
      </c>
      <c r="D15" s="125">
        <v>63554</v>
      </c>
      <c r="E15" s="126">
        <v>3830</v>
      </c>
      <c r="F15" s="127">
        <f>-6</f>
        <v>-6</v>
      </c>
      <c r="G15" s="128">
        <f t="shared" si="0"/>
        <v>95.426426426426431</v>
      </c>
      <c r="H15" s="61">
        <f t="shared" si="1"/>
        <v>67378</v>
      </c>
      <c r="I15" s="172"/>
      <c r="J15" s="173"/>
      <c r="K15" s="75">
        <v>54</v>
      </c>
      <c r="L15" s="68">
        <v>103</v>
      </c>
      <c r="M15" s="180">
        <v>7984</v>
      </c>
      <c r="N15" s="185">
        <v>1655</v>
      </c>
      <c r="O15" s="81">
        <f t="shared" si="2"/>
        <v>9639</v>
      </c>
      <c r="P15" s="89" t="s">
        <v>18</v>
      </c>
      <c r="Q15" s="69">
        <f t="shared" si="3"/>
        <v>720</v>
      </c>
      <c r="R15" s="69">
        <f t="shared" si="4"/>
        <v>967</v>
      </c>
      <c r="S15" s="69">
        <f t="shared" si="5"/>
        <v>77017</v>
      </c>
      <c r="T15" s="185">
        <f t="shared" si="6"/>
        <v>106.96805555555555</v>
      </c>
    </row>
    <row r="16" spans="1:21" ht="18.75" thickBot="1" x14ac:dyDescent="0.3">
      <c r="A16" s="70" t="s">
        <v>19</v>
      </c>
      <c r="B16" s="71">
        <f>SUM(B8:B15)</f>
        <v>4175</v>
      </c>
      <c r="C16" s="71">
        <f>SUM(C8:C15)</f>
        <v>5642</v>
      </c>
      <c r="D16" s="129">
        <f>SUM(D8:D15)</f>
        <v>395957</v>
      </c>
      <c r="E16" s="71">
        <f>SUM(E8:E15)</f>
        <v>17451</v>
      </c>
      <c r="F16" s="73">
        <f>SUM(F8:F15)</f>
        <v>-167</v>
      </c>
      <c r="G16" s="130">
        <f t="shared" si="0"/>
        <v>94.84</v>
      </c>
      <c r="H16" s="129">
        <f t="shared" ref="H16:O16" si="7">SUM(H8:H15)</f>
        <v>413241</v>
      </c>
      <c r="I16" s="166">
        <f t="shared" si="7"/>
        <v>0</v>
      </c>
      <c r="J16" s="72">
        <f t="shared" si="7"/>
        <v>0</v>
      </c>
      <c r="K16" s="196">
        <f t="shared" si="7"/>
        <v>189</v>
      </c>
      <c r="L16" s="186">
        <f t="shared" si="7"/>
        <v>324</v>
      </c>
      <c r="M16" s="186">
        <f t="shared" si="7"/>
        <v>23577</v>
      </c>
      <c r="N16" s="72">
        <f t="shared" si="7"/>
        <v>14386</v>
      </c>
      <c r="O16" s="188">
        <f t="shared" si="7"/>
        <v>37963</v>
      </c>
      <c r="P16" s="192" t="s">
        <v>19</v>
      </c>
      <c r="Q16" s="193">
        <f>SUM(Q8:Q15)</f>
        <v>4364</v>
      </c>
      <c r="R16" s="193">
        <f>SUM(R8:R15)</f>
        <v>5966</v>
      </c>
      <c r="S16" s="193">
        <f>SUM(S8:S15)</f>
        <v>451204</v>
      </c>
      <c r="T16" s="72">
        <f>S16/Q16</f>
        <v>103.3923006416132</v>
      </c>
    </row>
    <row r="17" spans="1:21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4"/>
      <c r="Q17" s="75"/>
      <c r="R17" s="75"/>
      <c r="S17" s="75"/>
      <c r="T17" s="75"/>
    </row>
    <row r="18" spans="1:21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8"/>
      <c r="P18" s="76" t="s">
        <v>20</v>
      </c>
      <c r="Q18" s="77"/>
      <c r="R18" s="77"/>
      <c r="S18" s="77"/>
      <c r="T18" s="78"/>
    </row>
    <row r="19" spans="1:21" ht="18" x14ac:dyDescent="0.25">
      <c r="A19" s="79" t="s">
        <v>21</v>
      </c>
      <c r="B19" s="57">
        <v>1021</v>
      </c>
      <c r="C19" s="58">
        <v>1441</v>
      </c>
      <c r="D19" s="60">
        <v>102741</v>
      </c>
      <c r="E19" s="134">
        <v>2144</v>
      </c>
      <c r="F19" s="119">
        <v>0</v>
      </c>
      <c r="G19" s="121">
        <f t="shared" ref="G19:G32" si="8">D19/B19</f>
        <v>100.62781586679726</v>
      </c>
      <c r="H19" s="119">
        <f>SUM(D19:F19)</f>
        <v>104885</v>
      </c>
      <c r="I19" s="132"/>
      <c r="J19" s="133"/>
      <c r="K19" s="81">
        <v>28</v>
      </c>
      <c r="L19" s="58">
        <v>53</v>
      </c>
      <c r="M19" s="58">
        <v>3752</v>
      </c>
      <c r="N19" s="62">
        <v>975</v>
      </c>
      <c r="O19" s="81">
        <f>SUM(M19:N19)</f>
        <v>4727</v>
      </c>
      <c r="P19" s="79" t="s">
        <v>21</v>
      </c>
      <c r="Q19" s="59">
        <f>B19+K19</f>
        <v>1049</v>
      </c>
      <c r="R19" s="59">
        <f>C19+L19</f>
        <v>1494</v>
      </c>
      <c r="S19" s="59">
        <f>H19+O19</f>
        <v>109612</v>
      </c>
      <c r="T19" s="62">
        <f>S19/Q19</f>
        <v>104.49189704480457</v>
      </c>
      <c r="U19" s="82"/>
    </row>
    <row r="20" spans="1:21" ht="18" x14ac:dyDescent="0.25">
      <c r="A20" s="79" t="s">
        <v>22</v>
      </c>
      <c r="B20" s="59">
        <v>551</v>
      </c>
      <c r="C20" s="58">
        <v>799</v>
      </c>
      <c r="D20" s="60">
        <v>56388</v>
      </c>
      <c r="E20" s="134">
        <v>1538</v>
      </c>
      <c r="F20" s="119">
        <f>-65</f>
        <v>-65</v>
      </c>
      <c r="G20" s="135">
        <f t="shared" si="8"/>
        <v>102.33756805807623</v>
      </c>
      <c r="H20" s="83">
        <f t="shared" ref="H20:H31" si="9">SUM(D20:F20)</f>
        <v>57861</v>
      </c>
      <c r="I20" s="121"/>
      <c r="J20" s="136"/>
      <c r="K20" s="81">
        <v>13</v>
      </c>
      <c r="L20" s="65">
        <v>22</v>
      </c>
      <c r="M20" s="65">
        <v>1698</v>
      </c>
      <c r="N20" s="80">
        <v>1014</v>
      </c>
      <c r="O20" s="81">
        <f t="shared" ref="O20:O31" si="10">SUM(M20:N20)</f>
        <v>2712</v>
      </c>
      <c r="P20" s="79" t="s">
        <v>22</v>
      </c>
      <c r="Q20" s="63">
        <f t="shared" ref="Q20:Q31" si="11">B20+K20</f>
        <v>564</v>
      </c>
      <c r="R20" s="63">
        <f t="shared" ref="R20:R31" si="12">C20+L20</f>
        <v>821</v>
      </c>
      <c r="S20" s="63">
        <f t="shared" ref="S20:S31" si="13">H20+O20</f>
        <v>60573</v>
      </c>
      <c r="T20" s="80">
        <f t="shared" ref="T20:T31" si="14">S20/Q20</f>
        <v>107.39893617021276</v>
      </c>
      <c r="U20" s="82"/>
    </row>
    <row r="21" spans="1:21" ht="18" x14ac:dyDescent="0.25">
      <c r="A21" s="56" t="s">
        <v>23</v>
      </c>
      <c r="B21" s="84">
        <v>416</v>
      </c>
      <c r="C21" s="85">
        <v>662</v>
      </c>
      <c r="D21" s="137">
        <v>46127</v>
      </c>
      <c r="E21" s="138">
        <v>1118</v>
      </c>
      <c r="F21" s="139">
        <f>-44</f>
        <v>-44</v>
      </c>
      <c r="G21" s="135">
        <f t="shared" si="8"/>
        <v>110.88221153846153</v>
      </c>
      <c r="H21" s="83">
        <f t="shared" si="9"/>
        <v>47201</v>
      </c>
      <c r="I21" s="121"/>
      <c r="J21" s="136"/>
      <c r="K21" s="81">
        <v>10</v>
      </c>
      <c r="L21" s="85">
        <v>20</v>
      </c>
      <c r="M21" s="85">
        <v>1555</v>
      </c>
      <c r="N21" s="80">
        <v>320</v>
      </c>
      <c r="O21" s="81">
        <f t="shared" si="10"/>
        <v>1875</v>
      </c>
      <c r="P21" s="56" t="s">
        <v>23</v>
      </c>
      <c r="Q21" s="63">
        <f t="shared" si="11"/>
        <v>426</v>
      </c>
      <c r="R21" s="63">
        <f t="shared" si="12"/>
        <v>682</v>
      </c>
      <c r="S21" s="63">
        <f t="shared" si="13"/>
        <v>49076</v>
      </c>
      <c r="T21" s="80">
        <f t="shared" si="14"/>
        <v>115.2018779342723</v>
      </c>
    </row>
    <row r="22" spans="1:21" ht="18" x14ac:dyDescent="0.25">
      <c r="A22" s="64" t="s">
        <v>24</v>
      </c>
      <c r="B22" s="86">
        <v>531</v>
      </c>
      <c r="C22" s="87">
        <v>706</v>
      </c>
      <c r="D22" s="140">
        <v>49801</v>
      </c>
      <c r="E22" s="141">
        <v>625</v>
      </c>
      <c r="F22" s="142">
        <f>-8</f>
        <v>-8</v>
      </c>
      <c r="G22" s="135">
        <f t="shared" si="8"/>
        <v>93.787193973634658</v>
      </c>
      <c r="H22" s="83">
        <f t="shared" si="9"/>
        <v>50418</v>
      </c>
      <c r="I22" s="135"/>
      <c r="J22" s="143"/>
      <c r="K22" s="88">
        <v>29</v>
      </c>
      <c r="L22" s="87">
        <v>43</v>
      </c>
      <c r="M22" s="87">
        <v>2952</v>
      </c>
      <c r="N22" s="80">
        <v>2466</v>
      </c>
      <c r="O22" s="81">
        <f t="shared" si="10"/>
        <v>5418</v>
      </c>
      <c r="P22" s="64" t="s">
        <v>24</v>
      </c>
      <c r="Q22" s="63">
        <f t="shared" si="11"/>
        <v>560</v>
      </c>
      <c r="R22" s="63">
        <f t="shared" si="12"/>
        <v>749</v>
      </c>
      <c r="S22" s="63">
        <f t="shared" si="13"/>
        <v>55836</v>
      </c>
      <c r="T22" s="80">
        <f t="shared" si="14"/>
        <v>99.707142857142856</v>
      </c>
    </row>
    <row r="23" spans="1:21" ht="18" x14ac:dyDescent="0.25">
      <c r="A23" s="64" t="s">
        <v>25</v>
      </c>
      <c r="B23" s="86">
        <v>334</v>
      </c>
      <c r="C23" s="87">
        <v>455</v>
      </c>
      <c r="D23" s="140">
        <v>33245</v>
      </c>
      <c r="E23" s="141">
        <v>538</v>
      </c>
      <c r="F23" s="142">
        <f>-54</f>
        <v>-54</v>
      </c>
      <c r="G23" s="135">
        <f t="shared" si="8"/>
        <v>99.535928143712582</v>
      </c>
      <c r="H23" s="83">
        <f t="shared" si="9"/>
        <v>33729</v>
      </c>
      <c r="I23" s="135"/>
      <c r="J23" s="143"/>
      <c r="K23" s="88">
        <v>6</v>
      </c>
      <c r="L23" s="87">
        <v>6</v>
      </c>
      <c r="M23" s="87">
        <v>444</v>
      </c>
      <c r="N23" s="80">
        <v>64</v>
      </c>
      <c r="O23" s="81">
        <f t="shared" si="10"/>
        <v>508</v>
      </c>
      <c r="P23" s="64" t="s">
        <v>25</v>
      </c>
      <c r="Q23" s="63">
        <f t="shared" si="11"/>
        <v>340</v>
      </c>
      <c r="R23" s="63">
        <f t="shared" si="12"/>
        <v>461</v>
      </c>
      <c r="S23" s="63">
        <f t="shared" si="13"/>
        <v>34237</v>
      </c>
      <c r="T23" s="80">
        <f t="shared" si="14"/>
        <v>100.69705882352942</v>
      </c>
    </row>
    <row r="24" spans="1:21" ht="18" x14ac:dyDescent="0.25">
      <c r="A24" s="64" t="s">
        <v>26</v>
      </c>
      <c r="B24" s="86">
        <v>246</v>
      </c>
      <c r="C24" s="87">
        <v>384</v>
      </c>
      <c r="D24" s="140">
        <v>28113</v>
      </c>
      <c r="E24" s="141">
        <v>789</v>
      </c>
      <c r="F24" s="142">
        <v>0</v>
      </c>
      <c r="G24" s="135">
        <f t="shared" si="8"/>
        <v>114.28048780487805</v>
      </c>
      <c r="H24" s="83">
        <f t="shared" si="9"/>
        <v>28902</v>
      </c>
      <c r="I24" s="135"/>
      <c r="J24" s="143"/>
      <c r="K24" s="88">
        <v>10</v>
      </c>
      <c r="L24" s="87">
        <v>21</v>
      </c>
      <c r="M24" s="87">
        <v>1436</v>
      </c>
      <c r="N24" s="80">
        <v>465</v>
      </c>
      <c r="O24" s="81">
        <f t="shared" si="10"/>
        <v>1901</v>
      </c>
      <c r="P24" s="64" t="s">
        <v>26</v>
      </c>
      <c r="Q24" s="63">
        <f t="shared" si="11"/>
        <v>256</v>
      </c>
      <c r="R24" s="63">
        <f t="shared" si="12"/>
        <v>405</v>
      </c>
      <c r="S24" s="63">
        <f t="shared" si="13"/>
        <v>30803</v>
      </c>
      <c r="T24" s="80">
        <f t="shared" si="14"/>
        <v>120.32421875</v>
      </c>
    </row>
    <row r="25" spans="1:21" ht="18" x14ac:dyDescent="0.25">
      <c r="A25" s="64" t="s">
        <v>27</v>
      </c>
      <c r="B25" s="86">
        <v>594</v>
      </c>
      <c r="C25" s="87">
        <v>849</v>
      </c>
      <c r="D25" s="140">
        <v>61931</v>
      </c>
      <c r="E25" s="141">
        <v>367</v>
      </c>
      <c r="F25" s="142">
        <v>0</v>
      </c>
      <c r="G25" s="135">
        <f t="shared" si="8"/>
        <v>104.26094276094275</v>
      </c>
      <c r="H25" s="83">
        <f t="shared" si="9"/>
        <v>62298</v>
      </c>
      <c r="I25" s="135"/>
      <c r="J25" s="143"/>
      <c r="K25" s="88">
        <v>15</v>
      </c>
      <c r="L25" s="87">
        <v>22</v>
      </c>
      <c r="M25" s="87">
        <v>1670</v>
      </c>
      <c r="N25" s="80">
        <v>849</v>
      </c>
      <c r="O25" s="81">
        <f t="shared" si="10"/>
        <v>2519</v>
      </c>
      <c r="P25" s="64" t="s">
        <v>27</v>
      </c>
      <c r="Q25" s="63">
        <f t="shared" si="11"/>
        <v>609</v>
      </c>
      <c r="R25" s="63">
        <f t="shared" si="12"/>
        <v>871</v>
      </c>
      <c r="S25" s="63">
        <f t="shared" si="13"/>
        <v>64817</v>
      </c>
      <c r="T25" s="80">
        <f t="shared" si="14"/>
        <v>106.43185550082102</v>
      </c>
    </row>
    <row r="26" spans="1:21" ht="18" x14ac:dyDescent="0.25">
      <c r="A26" s="64" t="s">
        <v>28</v>
      </c>
      <c r="B26" s="86">
        <v>606</v>
      </c>
      <c r="C26" s="87">
        <v>825</v>
      </c>
      <c r="D26" s="140">
        <v>62932</v>
      </c>
      <c r="E26" s="141">
        <v>339</v>
      </c>
      <c r="F26" s="142">
        <f>-72</f>
        <v>-72</v>
      </c>
      <c r="G26" s="135">
        <f t="shared" si="8"/>
        <v>103.84818481848185</v>
      </c>
      <c r="H26" s="83">
        <f t="shared" si="9"/>
        <v>63199</v>
      </c>
      <c r="I26" s="135"/>
      <c r="J26" s="143"/>
      <c r="K26" s="88">
        <v>19</v>
      </c>
      <c r="L26" s="87">
        <v>30</v>
      </c>
      <c r="M26" s="87">
        <v>2219</v>
      </c>
      <c r="N26" s="80">
        <v>1072</v>
      </c>
      <c r="O26" s="81">
        <f t="shared" si="10"/>
        <v>3291</v>
      </c>
      <c r="P26" s="64" t="s">
        <v>28</v>
      </c>
      <c r="Q26" s="63">
        <f t="shared" si="11"/>
        <v>625</v>
      </c>
      <c r="R26" s="63">
        <f t="shared" si="12"/>
        <v>855</v>
      </c>
      <c r="S26" s="63">
        <f t="shared" si="13"/>
        <v>66490</v>
      </c>
      <c r="T26" s="80">
        <f t="shared" si="14"/>
        <v>106.384</v>
      </c>
    </row>
    <row r="27" spans="1:21" ht="18" x14ac:dyDescent="0.25">
      <c r="A27" s="64" t="s">
        <v>29</v>
      </c>
      <c r="B27" s="86">
        <v>858</v>
      </c>
      <c r="C27" s="87">
        <v>1365</v>
      </c>
      <c r="D27" s="140">
        <v>96561</v>
      </c>
      <c r="E27" s="141">
        <v>1592</v>
      </c>
      <c r="F27" s="142">
        <f>-52</f>
        <v>-52</v>
      </c>
      <c r="G27" s="135">
        <f t="shared" si="8"/>
        <v>112.54195804195804</v>
      </c>
      <c r="H27" s="83">
        <f t="shared" si="9"/>
        <v>98101</v>
      </c>
      <c r="I27" s="135"/>
      <c r="J27" s="143"/>
      <c r="K27" s="88">
        <v>32</v>
      </c>
      <c r="L27" s="87">
        <v>48</v>
      </c>
      <c r="M27" s="87">
        <v>3449</v>
      </c>
      <c r="N27" s="80">
        <v>1498</v>
      </c>
      <c r="O27" s="81">
        <f t="shared" si="10"/>
        <v>4947</v>
      </c>
      <c r="P27" s="64" t="s">
        <v>29</v>
      </c>
      <c r="Q27" s="63">
        <f t="shared" si="11"/>
        <v>890</v>
      </c>
      <c r="R27" s="63">
        <f t="shared" si="12"/>
        <v>1413</v>
      </c>
      <c r="S27" s="63">
        <f t="shared" si="13"/>
        <v>103048</v>
      </c>
      <c r="T27" s="80">
        <f t="shared" si="14"/>
        <v>115.78426966292135</v>
      </c>
    </row>
    <row r="28" spans="1:21" ht="18" x14ac:dyDescent="0.25">
      <c r="A28" s="64" t="s">
        <v>30</v>
      </c>
      <c r="B28" s="86">
        <v>478</v>
      </c>
      <c r="C28" s="87">
        <v>671</v>
      </c>
      <c r="D28" s="140">
        <v>46696</v>
      </c>
      <c r="E28" s="141">
        <v>1394</v>
      </c>
      <c r="F28" s="142">
        <f>-40</f>
        <v>-40</v>
      </c>
      <c r="G28" s="135">
        <f t="shared" si="8"/>
        <v>97.690376569037653</v>
      </c>
      <c r="H28" s="83">
        <f t="shared" si="9"/>
        <v>48050</v>
      </c>
      <c r="I28" s="135"/>
      <c r="J28" s="143"/>
      <c r="K28" s="88">
        <v>30</v>
      </c>
      <c r="L28" s="87">
        <v>45</v>
      </c>
      <c r="M28" s="87">
        <v>2803</v>
      </c>
      <c r="N28" s="80">
        <v>3548</v>
      </c>
      <c r="O28" s="81">
        <f t="shared" si="10"/>
        <v>6351</v>
      </c>
      <c r="P28" s="64" t="s">
        <v>30</v>
      </c>
      <c r="Q28" s="63">
        <f t="shared" si="11"/>
        <v>508</v>
      </c>
      <c r="R28" s="63">
        <f t="shared" si="12"/>
        <v>716</v>
      </c>
      <c r="S28" s="63">
        <f t="shared" si="13"/>
        <v>54401</v>
      </c>
      <c r="T28" s="80">
        <f t="shared" si="14"/>
        <v>107.08858267716535</v>
      </c>
    </row>
    <row r="29" spans="1:21" ht="18" x14ac:dyDescent="0.25">
      <c r="A29" s="64" t="s">
        <v>31</v>
      </c>
      <c r="B29" s="86">
        <v>328</v>
      </c>
      <c r="C29" s="87">
        <v>492</v>
      </c>
      <c r="D29" s="140">
        <v>34007</v>
      </c>
      <c r="E29" s="141">
        <v>885</v>
      </c>
      <c r="F29" s="142">
        <f>-74</f>
        <v>-74</v>
      </c>
      <c r="G29" s="135">
        <f t="shared" si="8"/>
        <v>103.67987804878049</v>
      </c>
      <c r="H29" s="83">
        <f t="shared" si="9"/>
        <v>34818</v>
      </c>
      <c r="I29" s="135"/>
      <c r="J29" s="143"/>
      <c r="K29" s="88">
        <v>17</v>
      </c>
      <c r="L29" s="87">
        <v>33</v>
      </c>
      <c r="M29" s="87">
        <v>2250</v>
      </c>
      <c r="N29" s="80">
        <v>1001</v>
      </c>
      <c r="O29" s="81">
        <f t="shared" si="10"/>
        <v>3251</v>
      </c>
      <c r="P29" s="64" t="s">
        <v>31</v>
      </c>
      <c r="Q29" s="63">
        <f t="shared" si="11"/>
        <v>345</v>
      </c>
      <c r="R29" s="63">
        <f t="shared" si="12"/>
        <v>525</v>
      </c>
      <c r="S29" s="63">
        <f t="shared" si="13"/>
        <v>38069</v>
      </c>
      <c r="T29" s="80">
        <f t="shared" si="14"/>
        <v>110.34492753623188</v>
      </c>
    </row>
    <row r="30" spans="1:21" ht="18" x14ac:dyDescent="0.25">
      <c r="A30" s="89" t="s">
        <v>32</v>
      </c>
      <c r="B30" s="86">
        <v>505</v>
      </c>
      <c r="C30" s="90">
        <v>661</v>
      </c>
      <c r="D30" s="144">
        <v>46877</v>
      </c>
      <c r="E30" s="145">
        <v>1088</v>
      </c>
      <c r="F30" s="146">
        <f>-1</f>
        <v>-1</v>
      </c>
      <c r="G30" s="135">
        <f t="shared" si="8"/>
        <v>92.825742574257433</v>
      </c>
      <c r="H30" s="83">
        <f t="shared" si="9"/>
        <v>47964</v>
      </c>
      <c r="I30" s="147"/>
      <c r="J30" s="148"/>
      <c r="K30" s="91">
        <v>9</v>
      </c>
      <c r="L30" s="87">
        <v>18</v>
      </c>
      <c r="M30" s="87">
        <v>1291</v>
      </c>
      <c r="N30" s="80">
        <f>L30/G30</f>
        <v>0.1939117264330055</v>
      </c>
      <c r="O30" s="81">
        <f t="shared" si="10"/>
        <v>1291.193911726433</v>
      </c>
      <c r="P30" s="89" t="s">
        <v>32</v>
      </c>
      <c r="Q30" s="63">
        <f t="shared" si="11"/>
        <v>514</v>
      </c>
      <c r="R30" s="63">
        <f t="shared" si="12"/>
        <v>679</v>
      </c>
      <c r="S30" s="63">
        <f t="shared" si="13"/>
        <v>49255.193911726434</v>
      </c>
      <c r="T30" s="80">
        <f t="shared" si="14"/>
        <v>95.827225509195401</v>
      </c>
    </row>
    <row r="31" spans="1:21" ht="18.75" thickBot="1" x14ac:dyDescent="0.3">
      <c r="A31" s="89" t="s">
        <v>33</v>
      </c>
      <c r="B31" s="92">
        <v>125</v>
      </c>
      <c r="C31" s="90">
        <v>154</v>
      </c>
      <c r="D31" s="144">
        <v>11701</v>
      </c>
      <c r="E31" s="145">
        <v>516</v>
      </c>
      <c r="F31" s="146">
        <v>0</v>
      </c>
      <c r="G31" s="149">
        <f t="shared" si="8"/>
        <v>93.608000000000004</v>
      </c>
      <c r="H31" s="93">
        <f t="shared" si="9"/>
        <v>12217</v>
      </c>
      <c r="I31" s="147"/>
      <c r="J31" s="148"/>
      <c r="K31" s="91">
        <v>3</v>
      </c>
      <c r="L31" s="90">
        <v>7</v>
      </c>
      <c r="M31" s="90">
        <v>497</v>
      </c>
      <c r="N31" s="187">
        <v>145</v>
      </c>
      <c r="O31" s="75">
        <f t="shared" si="10"/>
        <v>642</v>
      </c>
      <c r="P31" s="89" t="s">
        <v>33</v>
      </c>
      <c r="Q31" s="69">
        <f t="shared" si="11"/>
        <v>128</v>
      </c>
      <c r="R31" s="69">
        <f t="shared" si="12"/>
        <v>161</v>
      </c>
      <c r="S31" s="69">
        <f t="shared" si="13"/>
        <v>12859</v>
      </c>
      <c r="T31" s="187">
        <f t="shared" si="14"/>
        <v>100.4609375</v>
      </c>
    </row>
    <row r="32" spans="1:21" ht="18.75" thickBot="1" x14ac:dyDescent="0.3">
      <c r="A32" s="70" t="s">
        <v>34</v>
      </c>
      <c r="B32" s="94">
        <f>SUM(B19:B31)</f>
        <v>6593</v>
      </c>
      <c r="C32" s="94">
        <f>SUM(C19:C31)</f>
        <v>9464</v>
      </c>
      <c r="D32" s="150">
        <f>SUM(D19:D31)</f>
        <v>677120</v>
      </c>
      <c r="E32" s="94">
        <f>SUM(E19:E31)</f>
        <v>12933</v>
      </c>
      <c r="F32" s="103">
        <f>SUM(F19:F31)</f>
        <v>-410</v>
      </c>
      <c r="G32" s="131">
        <f t="shared" si="8"/>
        <v>102.7028666767784</v>
      </c>
      <c r="H32" s="197">
        <f t="shared" ref="H32:O32" si="15">SUM(H19:H31)</f>
        <v>689643</v>
      </c>
      <c r="I32" s="166">
        <f t="shared" si="15"/>
        <v>0</v>
      </c>
      <c r="J32" s="72">
        <f t="shared" si="15"/>
        <v>0</v>
      </c>
      <c r="K32" s="196">
        <f t="shared" si="15"/>
        <v>221</v>
      </c>
      <c r="L32" s="186">
        <f t="shared" si="15"/>
        <v>368</v>
      </c>
      <c r="M32" s="186">
        <f t="shared" si="15"/>
        <v>26016</v>
      </c>
      <c r="N32" s="186">
        <f t="shared" si="15"/>
        <v>13417.193911726434</v>
      </c>
      <c r="O32" s="188">
        <f t="shared" si="15"/>
        <v>39433.193911726434</v>
      </c>
      <c r="P32" s="192" t="s">
        <v>34</v>
      </c>
      <c r="Q32" s="175">
        <f>SUM(Q19:Q31)</f>
        <v>6814</v>
      </c>
      <c r="R32" s="175">
        <f>SUM(R19:R31)</f>
        <v>9832</v>
      </c>
      <c r="S32" s="175">
        <f>SUM(S19:S31)</f>
        <v>729076.19391172647</v>
      </c>
      <c r="T32" s="72">
        <f>S32/Q32</f>
        <v>106.99679981093726</v>
      </c>
    </row>
    <row r="33" spans="1:20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75"/>
      <c r="P33" s="74"/>
      <c r="Q33" s="96"/>
      <c r="R33" s="96"/>
      <c r="S33" s="96"/>
      <c r="T33" s="75"/>
    </row>
    <row r="34" spans="1:20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8"/>
      <c r="P34" s="53" t="s">
        <v>35</v>
      </c>
      <c r="Q34" s="97"/>
      <c r="R34" s="97"/>
      <c r="S34" s="97"/>
      <c r="T34" s="98"/>
    </row>
    <row r="35" spans="1:20" ht="18" x14ac:dyDescent="0.25">
      <c r="A35" s="64" t="s">
        <v>36</v>
      </c>
      <c r="B35" s="141">
        <v>835</v>
      </c>
      <c r="C35" s="87">
        <v>1274</v>
      </c>
      <c r="D35" s="142">
        <v>85744</v>
      </c>
      <c r="E35" s="138">
        <v>3852</v>
      </c>
      <c r="F35" s="137">
        <f>-32</f>
        <v>-32</v>
      </c>
      <c r="G35" s="124">
        <f t="shared" ref="G35:G47" si="16">D35/B35</f>
        <v>102.6874251497006</v>
      </c>
      <c r="H35" s="139">
        <f t="shared" ref="H35:H46" si="17">SUM(D35:F35)</f>
        <v>89564</v>
      </c>
      <c r="I35" s="88"/>
      <c r="J35" s="143"/>
      <c r="K35" s="81">
        <v>47</v>
      </c>
      <c r="L35" s="85">
        <v>93</v>
      </c>
      <c r="M35" s="85">
        <v>6034</v>
      </c>
      <c r="N35" s="62">
        <v>2058</v>
      </c>
      <c r="O35" s="81">
        <f>SUM(M35:N35)</f>
        <v>8092</v>
      </c>
      <c r="P35" s="56" t="s">
        <v>36</v>
      </c>
      <c r="Q35" s="59">
        <f>B35+K35</f>
        <v>882</v>
      </c>
      <c r="R35" s="59">
        <f>C35+L35</f>
        <v>1367</v>
      </c>
      <c r="S35" s="59">
        <f>H35+O35</f>
        <v>97656</v>
      </c>
      <c r="T35" s="62">
        <f>S35/Q35</f>
        <v>110.72108843537416</v>
      </c>
    </row>
    <row r="36" spans="1:20" ht="18" x14ac:dyDescent="0.25">
      <c r="A36" s="64" t="s">
        <v>37</v>
      </c>
      <c r="B36" s="141">
        <v>835</v>
      </c>
      <c r="C36" s="87">
        <v>1271</v>
      </c>
      <c r="D36" s="142">
        <v>84850</v>
      </c>
      <c r="E36" s="141">
        <v>4127</v>
      </c>
      <c r="F36" s="140">
        <v>0</v>
      </c>
      <c r="G36" s="151">
        <f t="shared" si="16"/>
        <v>101.61676646706587</v>
      </c>
      <c r="H36" s="142">
        <f t="shared" si="17"/>
        <v>88977</v>
      </c>
      <c r="I36" s="88"/>
      <c r="J36" s="143"/>
      <c r="K36" s="88">
        <v>51</v>
      </c>
      <c r="L36" s="87">
        <v>103</v>
      </c>
      <c r="M36" s="87">
        <v>6735</v>
      </c>
      <c r="N36" s="80">
        <v>6586</v>
      </c>
      <c r="O36" s="88">
        <f t="shared" ref="O36:O46" si="18">SUM(M36:N36)</f>
        <v>13321</v>
      </c>
      <c r="P36" s="64" t="s">
        <v>37</v>
      </c>
      <c r="Q36" s="63">
        <f t="shared" ref="Q36:Q46" si="19">B36+K36</f>
        <v>886</v>
      </c>
      <c r="R36" s="63">
        <f t="shared" ref="R36:R46" si="20">C36+L36</f>
        <v>1374</v>
      </c>
      <c r="S36" s="63">
        <f t="shared" ref="S36:S46" si="21">H36+O36</f>
        <v>102298</v>
      </c>
      <c r="T36" s="80">
        <f t="shared" ref="T36:T46" si="22">S36/Q36</f>
        <v>115.46049661399549</v>
      </c>
    </row>
    <row r="37" spans="1:20" ht="18" x14ac:dyDescent="0.25">
      <c r="A37" s="64" t="s">
        <v>38</v>
      </c>
      <c r="B37" s="141">
        <v>425</v>
      </c>
      <c r="C37" s="87">
        <v>668</v>
      </c>
      <c r="D37" s="142">
        <v>45239</v>
      </c>
      <c r="E37" s="141">
        <v>2703</v>
      </c>
      <c r="F37" s="140">
        <f>-21</f>
        <v>-21</v>
      </c>
      <c r="G37" s="151">
        <f t="shared" si="16"/>
        <v>106.44470588235293</v>
      </c>
      <c r="H37" s="142">
        <f t="shared" si="17"/>
        <v>47921</v>
      </c>
      <c r="I37" s="88"/>
      <c r="J37" s="143"/>
      <c r="K37" s="88">
        <v>22</v>
      </c>
      <c r="L37" s="87">
        <v>36</v>
      </c>
      <c r="M37" s="87">
        <v>2335</v>
      </c>
      <c r="N37" s="80">
        <v>3678</v>
      </c>
      <c r="O37" s="88">
        <f t="shared" si="18"/>
        <v>6013</v>
      </c>
      <c r="P37" s="64" t="s">
        <v>38</v>
      </c>
      <c r="Q37" s="63">
        <f t="shared" si="19"/>
        <v>447</v>
      </c>
      <c r="R37" s="63">
        <f t="shared" si="20"/>
        <v>704</v>
      </c>
      <c r="S37" s="63">
        <f t="shared" si="21"/>
        <v>53934</v>
      </c>
      <c r="T37" s="80">
        <f t="shared" si="22"/>
        <v>120.65771812080537</v>
      </c>
    </row>
    <row r="38" spans="1:20" ht="18" x14ac:dyDescent="0.25">
      <c r="A38" s="64" t="s">
        <v>39</v>
      </c>
      <c r="B38" s="141">
        <v>834</v>
      </c>
      <c r="C38" s="87">
        <v>1025</v>
      </c>
      <c r="D38" s="142">
        <v>71479</v>
      </c>
      <c r="E38" s="141">
        <v>192</v>
      </c>
      <c r="F38" s="140">
        <f>-23</f>
        <v>-23</v>
      </c>
      <c r="G38" s="151">
        <f t="shared" si="16"/>
        <v>85.706235011990401</v>
      </c>
      <c r="H38" s="142">
        <f t="shared" si="17"/>
        <v>71648</v>
      </c>
      <c r="I38" s="88"/>
      <c r="J38" s="143"/>
      <c r="K38" s="88">
        <v>18</v>
      </c>
      <c r="L38" s="87">
        <v>31</v>
      </c>
      <c r="M38" s="87">
        <v>2269</v>
      </c>
      <c r="N38" s="80">
        <v>277</v>
      </c>
      <c r="O38" s="88">
        <f t="shared" si="18"/>
        <v>2546</v>
      </c>
      <c r="P38" s="64" t="s">
        <v>39</v>
      </c>
      <c r="Q38" s="63">
        <f t="shared" si="19"/>
        <v>852</v>
      </c>
      <c r="R38" s="63">
        <f t="shared" si="20"/>
        <v>1056</v>
      </c>
      <c r="S38" s="63">
        <f t="shared" si="21"/>
        <v>74194</v>
      </c>
      <c r="T38" s="80">
        <f t="shared" si="22"/>
        <v>87.082159624413151</v>
      </c>
    </row>
    <row r="39" spans="1:20" ht="18" x14ac:dyDescent="0.25">
      <c r="A39" s="64" t="s">
        <v>40</v>
      </c>
      <c r="B39" s="141">
        <v>294</v>
      </c>
      <c r="C39" s="87">
        <v>436</v>
      </c>
      <c r="D39" s="142">
        <v>28704</v>
      </c>
      <c r="E39" s="141">
        <v>2270</v>
      </c>
      <c r="F39" s="140">
        <f>-30</f>
        <v>-30</v>
      </c>
      <c r="G39" s="151">
        <f t="shared" si="16"/>
        <v>97.632653061224488</v>
      </c>
      <c r="H39" s="142">
        <f t="shared" si="17"/>
        <v>30944</v>
      </c>
      <c r="I39" s="88"/>
      <c r="J39" s="143"/>
      <c r="K39" s="88">
        <v>18</v>
      </c>
      <c r="L39" s="87">
        <v>36</v>
      </c>
      <c r="M39" s="87">
        <v>2387</v>
      </c>
      <c r="N39" s="80">
        <v>1536</v>
      </c>
      <c r="O39" s="88">
        <f t="shared" si="18"/>
        <v>3923</v>
      </c>
      <c r="P39" s="64" t="s">
        <v>40</v>
      </c>
      <c r="Q39" s="63">
        <f t="shared" si="19"/>
        <v>312</v>
      </c>
      <c r="R39" s="63">
        <f t="shared" si="20"/>
        <v>472</v>
      </c>
      <c r="S39" s="63">
        <f t="shared" si="21"/>
        <v>34867</v>
      </c>
      <c r="T39" s="80">
        <f t="shared" si="22"/>
        <v>111.75320512820512</v>
      </c>
    </row>
    <row r="40" spans="1:20" ht="18" x14ac:dyDescent="0.25">
      <c r="A40" s="64" t="s">
        <v>41</v>
      </c>
      <c r="B40" s="141">
        <v>502</v>
      </c>
      <c r="C40" s="87">
        <v>665</v>
      </c>
      <c r="D40" s="142">
        <v>46963</v>
      </c>
      <c r="E40" s="141">
        <v>7556</v>
      </c>
      <c r="F40" s="140">
        <v>0</v>
      </c>
      <c r="G40" s="151">
        <f t="shared" si="16"/>
        <v>93.551792828685265</v>
      </c>
      <c r="H40" s="142">
        <f t="shared" si="17"/>
        <v>54519</v>
      </c>
      <c r="I40" s="88"/>
      <c r="J40" s="143"/>
      <c r="K40" s="88">
        <v>26</v>
      </c>
      <c r="L40" s="87">
        <v>41</v>
      </c>
      <c r="M40" s="87">
        <v>2579</v>
      </c>
      <c r="N40" s="80">
        <v>2921</v>
      </c>
      <c r="O40" s="88">
        <f t="shared" si="18"/>
        <v>5500</v>
      </c>
      <c r="P40" s="64" t="s">
        <v>41</v>
      </c>
      <c r="Q40" s="63">
        <f t="shared" si="19"/>
        <v>528</v>
      </c>
      <c r="R40" s="63">
        <f t="shared" si="20"/>
        <v>706</v>
      </c>
      <c r="S40" s="63">
        <f t="shared" si="21"/>
        <v>60019</v>
      </c>
      <c r="T40" s="80">
        <f t="shared" si="22"/>
        <v>113.67234848484848</v>
      </c>
    </row>
    <row r="41" spans="1:20" ht="18" x14ac:dyDescent="0.25">
      <c r="A41" s="64" t="s">
        <v>42</v>
      </c>
      <c r="B41" s="141">
        <v>748</v>
      </c>
      <c r="C41" s="87">
        <v>1055</v>
      </c>
      <c r="D41" s="142">
        <v>70587</v>
      </c>
      <c r="E41" s="141">
        <v>3218</v>
      </c>
      <c r="F41" s="140">
        <v>0</v>
      </c>
      <c r="G41" s="151">
        <f t="shared" si="16"/>
        <v>94.367647058823536</v>
      </c>
      <c r="H41" s="142">
        <f t="shared" si="17"/>
        <v>73805</v>
      </c>
      <c r="I41" s="88"/>
      <c r="J41" s="143"/>
      <c r="K41" s="88">
        <v>29</v>
      </c>
      <c r="L41" s="87">
        <v>53</v>
      </c>
      <c r="M41" s="87">
        <v>3324</v>
      </c>
      <c r="N41" s="80">
        <v>1784</v>
      </c>
      <c r="O41" s="88">
        <f t="shared" si="18"/>
        <v>5108</v>
      </c>
      <c r="P41" s="64" t="s">
        <v>42</v>
      </c>
      <c r="Q41" s="63">
        <f t="shared" si="19"/>
        <v>777</v>
      </c>
      <c r="R41" s="63">
        <f t="shared" si="20"/>
        <v>1108</v>
      </c>
      <c r="S41" s="63">
        <f t="shared" si="21"/>
        <v>78913</v>
      </c>
      <c r="T41" s="80">
        <f t="shared" si="22"/>
        <v>101.56113256113257</v>
      </c>
    </row>
    <row r="42" spans="1:20" ht="18" x14ac:dyDescent="0.25">
      <c r="A42" s="64" t="s">
        <v>43</v>
      </c>
      <c r="B42" s="141">
        <v>523</v>
      </c>
      <c r="C42" s="87">
        <v>753</v>
      </c>
      <c r="D42" s="142">
        <v>48812</v>
      </c>
      <c r="E42" s="141">
        <v>1951</v>
      </c>
      <c r="F42" s="140">
        <v>0</v>
      </c>
      <c r="G42" s="151">
        <f t="shared" si="16"/>
        <v>93.330783938814534</v>
      </c>
      <c r="H42" s="142">
        <f t="shared" si="17"/>
        <v>50763</v>
      </c>
      <c r="I42" s="88"/>
      <c r="J42" s="143"/>
      <c r="K42" s="88">
        <v>29</v>
      </c>
      <c r="L42" s="87">
        <v>58</v>
      </c>
      <c r="M42" s="87">
        <v>3996</v>
      </c>
      <c r="N42" s="80">
        <v>2091</v>
      </c>
      <c r="O42" s="88">
        <f t="shared" si="18"/>
        <v>6087</v>
      </c>
      <c r="P42" s="64" t="s">
        <v>43</v>
      </c>
      <c r="Q42" s="63">
        <f t="shared" si="19"/>
        <v>552</v>
      </c>
      <c r="R42" s="63">
        <f t="shared" si="20"/>
        <v>811</v>
      </c>
      <c r="S42" s="63">
        <f t="shared" si="21"/>
        <v>56850</v>
      </c>
      <c r="T42" s="80">
        <f t="shared" si="22"/>
        <v>102.98913043478261</v>
      </c>
    </row>
    <row r="43" spans="1:20" ht="18" x14ac:dyDescent="0.25">
      <c r="A43" s="64" t="s">
        <v>44</v>
      </c>
      <c r="B43" s="141">
        <v>326</v>
      </c>
      <c r="C43" s="87">
        <v>465</v>
      </c>
      <c r="D43" s="142">
        <v>32210</v>
      </c>
      <c r="E43" s="141">
        <v>1840</v>
      </c>
      <c r="F43" s="140">
        <f>-21</f>
        <v>-21</v>
      </c>
      <c r="G43" s="151">
        <f t="shared" si="16"/>
        <v>98.803680981595093</v>
      </c>
      <c r="H43" s="142">
        <f t="shared" si="17"/>
        <v>34029</v>
      </c>
      <c r="I43" s="88"/>
      <c r="J43" s="143"/>
      <c r="K43" s="88">
        <v>23</v>
      </c>
      <c r="L43" s="87">
        <v>50</v>
      </c>
      <c r="M43" s="87">
        <v>3314</v>
      </c>
      <c r="N43" s="80">
        <v>3561</v>
      </c>
      <c r="O43" s="88">
        <f t="shared" si="18"/>
        <v>6875</v>
      </c>
      <c r="P43" s="64" t="s">
        <v>44</v>
      </c>
      <c r="Q43" s="63">
        <f t="shared" si="19"/>
        <v>349</v>
      </c>
      <c r="R43" s="63">
        <f t="shared" si="20"/>
        <v>515</v>
      </c>
      <c r="S43" s="63">
        <f t="shared" si="21"/>
        <v>40904</v>
      </c>
      <c r="T43" s="80">
        <f t="shared" si="22"/>
        <v>117.20343839541547</v>
      </c>
    </row>
    <row r="44" spans="1:20" ht="18" x14ac:dyDescent="0.25">
      <c r="A44" s="64" t="s">
        <v>45</v>
      </c>
      <c r="B44" s="141">
        <v>509</v>
      </c>
      <c r="C44" s="87">
        <v>818</v>
      </c>
      <c r="D44" s="142">
        <v>56299</v>
      </c>
      <c r="E44" s="141">
        <v>2002</v>
      </c>
      <c r="F44" s="140">
        <v>0</v>
      </c>
      <c r="G44" s="151">
        <f t="shared" si="16"/>
        <v>110.60707269155206</v>
      </c>
      <c r="H44" s="142">
        <f t="shared" si="17"/>
        <v>58301</v>
      </c>
      <c r="I44" s="88"/>
      <c r="J44" s="143"/>
      <c r="K44" s="88">
        <v>28</v>
      </c>
      <c r="L44" s="87">
        <v>54</v>
      </c>
      <c r="M44" s="87">
        <v>3732</v>
      </c>
      <c r="N44" s="80">
        <v>2076</v>
      </c>
      <c r="O44" s="88">
        <f t="shared" si="18"/>
        <v>5808</v>
      </c>
      <c r="P44" s="64" t="s">
        <v>45</v>
      </c>
      <c r="Q44" s="63">
        <f t="shared" si="19"/>
        <v>537</v>
      </c>
      <c r="R44" s="63">
        <f t="shared" si="20"/>
        <v>872</v>
      </c>
      <c r="S44" s="63">
        <f t="shared" si="21"/>
        <v>64109</v>
      </c>
      <c r="T44" s="80">
        <f t="shared" si="22"/>
        <v>119.38361266294227</v>
      </c>
    </row>
    <row r="45" spans="1:20" ht="18" x14ac:dyDescent="0.25">
      <c r="A45" s="89" t="s">
        <v>46</v>
      </c>
      <c r="B45" s="141">
        <v>439</v>
      </c>
      <c r="C45" s="87">
        <v>657</v>
      </c>
      <c r="D45" s="142">
        <v>43394</v>
      </c>
      <c r="E45" s="141">
        <v>1982</v>
      </c>
      <c r="F45" s="140">
        <f>-14</f>
        <v>-14</v>
      </c>
      <c r="G45" s="151">
        <f t="shared" si="16"/>
        <v>98.84738041002278</v>
      </c>
      <c r="H45" s="142">
        <f t="shared" si="17"/>
        <v>45362</v>
      </c>
      <c r="I45" s="91"/>
      <c r="J45" s="148"/>
      <c r="K45" s="91">
        <v>30</v>
      </c>
      <c r="L45" s="90">
        <v>43</v>
      </c>
      <c r="M45" s="90">
        <v>2620</v>
      </c>
      <c r="N45" s="80">
        <v>1991</v>
      </c>
      <c r="O45" s="88">
        <f t="shared" si="18"/>
        <v>4611</v>
      </c>
      <c r="P45" s="89" t="s">
        <v>46</v>
      </c>
      <c r="Q45" s="63">
        <f t="shared" si="19"/>
        <v>469</v>
      </c>
      <c r="R45" s="63">
        <f t="shared" si="20"/>
        <v>700</v>
      </c>
      <c r="S45" s="63">
        <f t="shared" si="21"/>
        <v>49973</v>
      </c>
      <c r="T45" s="80">
        <f t="shared" si="22"/>
        <v>106.55223880597015</v>
      </c>
    </row>
    <row r="46" spans="1:20" ht="18.75" thickBot="1" x14ac:dyDescent="0.3">
      <c r="A46" s="89" t="s">
        <v>47</v>
      </c>
      <c r="B46" s="152">
        <v>276</v>
      </c>
      <c r="C46" s="108">
        <v>391</v>
      </c>
      <c r="D46" s="153">
        <v>26931</v>
      </c>
      <c r="E46" s="145">
        <v>1227</v>
      </c>
      <c r="F46" s="144">
        <v>0</v>
      </c>
      <c r="G46" s="154">
        <f t="shared" si="16"/>
        <v>97.576086956521735</v>
      </c>
      <c r="H46" s="153">
        <f t="shared" si="17"/>
        <v>28158</v>
      </c>
      <c r="I46" s="91"/>
      <c r="J46" s="148"/>
      <c r="K46" s="91">
        <v>14</v>
      </c>
      <c r="L46" s="90">
        <v>26</v>
      </c>
      <c r="M46" s="90">
        <v>1561</v>
      </c>
      <c r="N46" s="187">
        <v>576</v>
      </c>
      <c r="O46" s="91">
        <f t="shared" si="18"/>
        <v>2137</v>
      </c>
      <c r="P46" s="89" t="s">
        <v>47</v>
      </c>
      <c r="Q46" s="69">
        <f t="shared" si="19"/>
        <v>290</v>
      </c>
      <c r="R46" s="69">
        <f t="shared" si="20"/>
        <v>417</v>
      </c>
      <c r="S46" s="69">
        <f t="shared" si="21"/>
        <v>30295</v>
      </c>
      <c r="T46" s="187">
        <f t="shared" si="22"/>
        <v>104.46551724137932</v>
      </c>
    </row>
    <row r="47" spans="1:20" ht="18.75" thickBot="1" x14ac:dyDescent="0.3">
      <c r="A47" s="70" t="s">
        <v>48</v>
      </c>
      <c r="B47" s="94">
        <f>SUM(B35:B46)</f>
        <v>6546</v>
      </c>
      <c r="C47" s="94">
        <f>SUM(C35:C46)</f>
        <v>9478</v>
      </c>
      <c r="D47" s="150">
        <f>SUM(D35:D46)</f>
        <v>641212</v>
      </c>
      <c r="E47" s="94">
        <f>SUM(E35:E46)</f>
        <v>32920</v>
      </c>
      <c r="F47" s="103">
        <f>SUM(F35:F46)</f>
        <v>-141</v>
      </c>
      <c r="G47" s="131">
        <f t="shared" si="16"/>
        <v>97.954781545982286</v>
      </c>
      <c r="H47" s="197">
        <f t="shared" ref="H47:O47" si="23">SUM(H35:H46)</f>
        <v>673991</v>
      </c>
      <c r="I47" s="166">
        <f t="shared" si="23"/>
        <v>0</v>
      </c>
      <c r="J47" s="72">
        <f t="shared" si="23"/>
        <v>0</v>
      </c>
      <c r="K47" s="196">
        <f t="shared" si="23"/>
        <v>335</v>
      </c>
      <c r="L47" s="186">
        <f t="shared" si="23"/>
        <v>624</v>
      </c>
      <c r="M47" s="186">
        <f t="shared" si="23"/>
        <v>40886</v>
      </c>
      <c r="N47" s="186">
        <f t="shared" si="23"/>
        <v>29135</v>
      </c>
      <c r="O47" s="188">
        <f t="shared" si="23"/>
        <v>70021</v>
      </c>
      <c r="P47" s="192" t="s">
        <v>48</v>
      </c>
      <c r="Q47" s="175">
        <f>SUM(Q35:Q46)</f>
        <v>6881</v>
      </c>
      <c r="R47" s="175">
        <f>SUM(R35:R46)</f>
        <v>10102</v>
      </c>
      <c r="S47" s="175">
        <f>SUM(S35:S46)</f>
        <v>744012</v>
      </c>
      <c r="T47" s="72">
        <f>S47/Q47</f>
        <v>108.12556314489173</v>
      </c>
    </row>
    <row r="48" spans="1:20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75"/>
      <c r="P48" s="191"/>
      <c r="Q48" s="96"/>
      <c r="R48" s="96"/>
      <c r="S48" s="96"/>
      <c r="T48" s="75"/>
    </row>
    <row r="49" spans="1:20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8"/>
      <c r="P49" s="53" t="s">
        <v>49</v>
      </c>
      <c r="Q49" s="97"/>
      <c r="R49" s="97"/>
      <c r="S49" s="97"/>
      <c r="T49" s="98"/>
    </row>
    <row r="50" spans="1:20" ht="18" x14ac:dyDescent="0.25">
      <c r="A50" s="56" t="s">
        <v>50</v>
      </c>
      <c r="B50" s="156">
        <v>416</v>
      </c>
      <c r="C50" s="157">
        <v>628</v>
      </c>
      <c r="D50" s="156">
        <v>43545</v>
      </c>
      <c r="E50" s="84">
        <v>9398</v>
      </c>
      <c r="F50" s="139">
        <f>-34</f>
        <v>-34</v>
      </c>
      <c r="G50" s="177">
        <f t="shared" ref="G50:G57" si="24">D50/B50</f>
        <v>104.67548076923077</v>
      </c>
      <c r="H50" s="159">
        <f>SUM(D50:F50)</f>
        <v>52909</v>
      </c>
      <c r="I50" s="132"/>
      <c r="J50" s="133"/>
      <c r="K50" s="81">
        <v>16</v>
      </c>
      <c r="L50" s="85">
        <v>27</v>
      </c>
      <c r="M50" s="85">
        <v>1945</v>
      </c>
      <c r="N50" s="62">
        <v>4495</v>
      </c>
      <c r="O50" s="81">
        <f>SUM(M50:N50)</f>
        <v>6440</v>
      </c>
      <c r="P50" s="56" t="s">
        <v>50</v>
      </c>
      <c r="Q50" s="59">
        <f>B50+K50</f>
        <v>432</v>
      </c>
      <c r="R50" s="59">
        <f>C50+L50</f>
        <v>655</v>
      </c>
      <c r="S50" s="59">
        <f>H50+O50</f>
        <v>59349</v>
      </c>
      <c r="T50" s="62">
        <f>S50/Q50</f>
        <v>137.38194444444446</v>
      </c>
    </row>
    <row r="51" spans="1:20" ht="18" x14ac:dyDescent="0.25">
      <c r="A51" s="64" t="s">
        <v>51</v>
      </c>
      <c r="B51" s="141">
        <v>703</v>
      </c>
      <c r="C51" s="160">
        <v>894</v>
      </c>
      <c r="D51" s="141">
        <v>69348</v>
      </c>
      <c r="E51" s="86">
        <v>3937</v>
      </c>
      <c r="F51" s="142">
        <f>-50</f>
        <v>-50</v>
      </c>
      <c r="G51" s="158">
        <f t="shared" si="24"/>
        <v>98.645803698435273</v>
      </c>
      <c r="H51" s="159">
        <f t="shared" ref="H51:H56" si="25">SUM(D51:F51)</f>
        <v>73235</v>
      </c>
      <c r="I51" s="135"/>
      <c r="J51" s="143"/>
      <c r="K51" s="88">
        <v>17</v>
      </c>
      <c r="L51" s="87">
        <v>34</v>
      </c>
      <c r="M51" s="87">
        <v>2559</v>
      </c>
      <c r="N51" s="80">
        <v>1873</v>
      </c>
      <c r="O51" s="81">
        <f t="shared" ref="O51:O56" si="26">SUM(M51:N51)</f>
        <v>4432</v>
      </c>
      <c r="P51" s="64" t="s">
        <v>51</v>
      </c>
      <c r="Q51" s="63">
        <f t="shared" ref="Q51:Q56" si="27">B51+K51</f>
        <v>720</v>
      </c>
      <c r="R51" s="63">
        <f t="shared" ref="R51:R56" si="28">C51+L51</f>
        <v>928</v>
      </c>
      <c r="S51" s="63">
        <f t="shared" ref="S51:S56" si="29">H51+O51</f>
        <v>77667</v>
      </c>
      <c r="T51" s="80">
        <f t="shared" ref="T51:T56" si="30">S51/Q51</f>
        <v>107.87083333333334</v>
      </c>
    </row>
    <row r="52" spans="1:20" ht="18" x14ac:dyDescent="0.25">
      <c r="A52" s="64" t="s">
        <v>52</v>
      </c>
      <c r="B52" s="141">
        <v>1416</v>
      </c>
      <c r="C52" s="160">
        <v>1921</v>
      </c>
      <c r="D52" s="141">
        <v>130075</v>
      </c>
      <c r="E52" s="86">
        <v>7567</v>
      </c>
      <c r="F52" s="142">
        <f>-40</f>
        <v>-40</v>
      </c>
      <c r="G52" s="158">
        <f t="shared" si="24"/>
        <v>91.860875706214685</v>
      </c>
      <c r="H52" s="159">
        <f t="shared" si="25"/>
        <v>137602</v>
      </c>
      <c r="I52" s="135"/>
      <c r="J52" s="143"/>
      <c r="K52" s="88">
        <v>65</v>
      </c>
      <c r="L52" s="87">
        <v>99</v>
      </c>
      <c r="M52" s="87">
        <v>6558</v>
      </c>
      <c r="N52" s="80">
        <v>6400</v>
      </c>
      <c r="O52" s="81">
        <f t="shared" si="26"/>
        <v>12958</v>
      </c>
      <c r="P52" s="64" t="s">
        <v>52</v>
      </c>
      <c r="Q52" s="63">
        <f t="shared" si="27"/>
        <v>1481</v>
      </c>
      <c r="R52" s="63">
        <f t="shared" si="28"/>
        <v>2020</v>
      </c>
      <c r="S52" s="63">
        <f t="shared" si="29"/>
        <v>150560</v>
      </c>
      <c r="T52" s="80">
        <f t="shared" si="30"/>
        <v>101.66103983794733</v>
      </c>
    </row>
    <row r="53" spans="1:20" ht="18" x14ac:dyDescent="0.25">
      <c r="A53" s="64" t="s">
        <v>53</v>
      </c>
      <c r="B53" s="141">
        <v>407</v>
      </c>
      <c r="C53" s="160">
        <v>590</v>
      </c>
      <c r="D53" s="141">
        <v>40496</v>
      </c>
      <c r="E53" s="86">
        <v>1280</v>
      </c>
      <c r="F53" s="142">
        <f>-41</f>
        <v>-41</v>
      </c>
      <c r="G53" s="158">
        <f t="shared" si="24"/>
        <v>99.498771498771504</v>
      </c>
      <c r="H53" s="159">
        <f t="shared" si="25"/>
        <v>41735</v>
      </c>
      <c r="I53" s="135"/>
      <c r="J53" s="143"/>
      <c r="K53" s="88">
        <v>22</v>
      </c>
      <c r="L53" s="87">
        <v>29</v>
      </c>
      <c r="M53" s="87">
        <v>2192</v>
      </c>
      <c r="N53" s="80">
        <v>4435</v>
      </c>
      <c r="O53" s="81">
        <f t="shared" si="26"/>
        <v>6627</v>
      </c>
      <c r="P53" s="64" t="s">
        <v>53</v>
      </c>
      <c r="Q53" s="63">
        <f t="shared" si="27"/>
        <v>429</v>
      </c>
      <c r="R53" s="63">
        <f t="shared" si="28"/>
        <v>619</v>
      </c>
      <c r="S53" s="63">
        <f t="shared" si="29"/>
        <v>48362</v>
      </c>
      <c r="T53" s="80">
        <f t="shared" si="30"/>
        <v>112.73193473193473</v>
      </c>
    </row>
    <row r="54" spans="1:20" ht="18" x14ac:dyDescent="0.25">
      <c r="A54" s="64" t="s">
        <v>54</v>
      </c>
      <c r="B54" s="141">
        <v>486</v>
      </c>
      <c r="C54" s="160">
        <v>625</v>
      </c>
      <c r="D54" s="141">
        <v>46053</v>
      </c>
      <c r="E54" s="86">
        <v>2720</v>
      </c>
      <c r="F54" s="142">
        <f>-24</f>
        <v>-24</v>
      </c>
      <c r="G54" s="158">
        <f t="shared" si="24"/>
        <v>94.759259259259252</v>
      </c>
      <c r="H54" s="159">
        <f t="shared" si="25"/>
        <v>48749</v>
      </c>
      <c r="I54" s="135"/>
      <c r="J54" s="143"/>
      <c r="K54" s="88">
        <v>8</v>
      </c>
      <c r="L54" s="87">
        <v>13</v>
      </c>
      <c r="M54" s="87">
        <v>836</v>
      </c>
      <c r="N54" s="80">
        <v>128</v>
      </c>
      <c r="O54" s="81">
        <f t="shared" si="26"/>
        <v>964</v>
      </c>
      <c r="P54" s="64" t="s">
        <v>54</v>
      </c>
      <c r="Q54" s="63">
        <f t="shared" si="27"/>
        <v>494</v>
      </c>
      <c r="R54" s="63">
        <f t="shared" si="28"/>
        <v>638</v>
      </c>
      <c r="S54" s="63">
        <f t="shared" si="29"/>
        <v>49713</v>
      </c>
      <c r="T54" s="80">
        <f t="shared" si="30"/>
        <v>100.6336032388664</v>
      </c>
    </row>
    <row r="55" spans="1:20" ht="18" x14ac:dyDescent="0.25">
      <c r="A55" s="64" t="s">
        <v>55</v>
      </c>
      <c r="B55" s="141">
        <v>321</v>
      </c>
      <c r="C55" s="160">
        <v>433</v>
      </c>
      <c r="D55" s="141">
        <v>29137</v>
      </c>
      <c r="E55" s="86">
        <v>1403</v>
      </c>
      <c r="F55" s="142">
        <v>0</v>
      </c>
      <c r="G55" s="158">
        <f t="shared" si="24"/>
        <v>90.769470404984418</v>
      </c>
      <c r="H55" s="159">
        <f t="shared" si="25"/>
        <v>30540</v>
      </c>
      <c r="I55" s="135"/>
      <c r="J55" s="143"/>
      <c r="K55" s="88">
        <v>13</v>
      </c>
      <c r="L55" s="87">
        <v>18</v>
      </c>
      <c r="M55" s="87">
        <v>1089</v>
      </c>
      <c r="N55" s="80">
        <v>401</v>
      </c>
      <c r="O55" s="81">
        <f t="shared" si="26"/>
        <v>1490</v>
      </c>
      <c r="P55" s="64" t="s">
        <v>55</v>
      </c>
      <c r="Q55" s="63">
        <f t="shared" si="27"/>
        <v>334</v>
      </c>
      <c r="R55" s="63">
        <f t="shared" si="28"/>
        <v>451</v>
      </c>
      <c r="S55" s="63">
        <f t="shared" si="29"/>
        <v>32030</v>
      </c>
      <c r="T55" s="80">
        <f t="shared" si="30"/>
        <v>95.898203592814369</v>
      </c>
    </row>
    <row r="56" spans="1:20" ht="18.75" thickBot="1" x14ac:dyDescent="0.3">
      <c r="A56" s="64" t="s">
        <v>56</v>
      </c>
      <c r="B56" s="161">
        <v>702</v>
      </c>
      <c r="C56" s="162">
        <v>905</v>
      </c>
      <c r="D56" s="161">
        <v>61949</v>
      </c>
      <c r="E56" s="107">
        <v>559</v>
      </c>
      <c r="F56" s="153">
        <v>0</v>
      </c>
      <c r="G56" s="158">
        <f t="shared" si="24"/>
        <v>88.246438746438741</v>
      </c>
      <c r="H56" s="159">
        <f t="shared" si="25"/>
        <v>62508</v>
      </c>
      <c r="I56" s="147"/>
      <c r="J56" s="148"/>
      <c r="K56" s="91">
        <v>16</v>
      </c>
      <c r="L56" s="90">
        <v>28</v>
      </c>
      <c r="M56" s="90">
        <v>1846</v>
      </c>
      <c r="N56" s="187">
        <v>1488</v>
      </c>
      <c r="O56" s="75">
        <f t="shared" si="26"/>
        <v>3334</v>
      </c>
      <c r="P56" s="89" t="s">
        <v>56</v>
      </c>
      <c r="Q56" s="69">
        <f t="shared" si="27"/>
        <v>718</v>
      </c>
      <c r="R56" s="69">
        <f t="shared" si="28"/>
        <v>933</v>
      </c>
      <c r="S56" s="69">
        <f t="shared" si="29"/>
        <v>65842</v>
      </c>
      <c r="T56" s="187">
        <f t="shared" si="30"/>
        <v>91.701949860724227</v>
      </c>
    </row>
    <row r="57" spans="1:20" ht="18.75" thickBot="1" x14ac:dyDescent="0.3">
      <c r="A57" s="70" t="s">
        <v>48</v>
      </c>
      <c r="B57" s="94">
        <f>SUM(B50:B56)</f>
        <v>4451</v>
      </c>
      <c r="C57" s="94">
        <f>SUM(C50:C56)</f>
        <v>5996</v>
      </c>
      <c r="D57" s="95">
        <f>SUM(D50:D56)</f>
        <v>420603</v>
      </c>
      <c r="E57" s="95">
        <f>SUM(E50:E56)</f>
        <v>26864</v>
      </c>
      <c r="F57" s="95">
        <f>SUM(F50:F56)</f>
        <v>-189</v>
      </c>
      <c r="G57" s="72">
        <f t="shared" si="24"/>
        <v>94.496292967872392</v>
      </c>
      <c r="H57" s="150">
        <v>0</v>
      </c>
      <c r="I57" s="166">
        <f t="shared" ref="I57:O57" si="31">SUM(I50:I56)</f>
        <v>0</v>
      </c>
      <c r="J57" s="72">
        <f t="shared" si="31"/>
        <v>0</v>
      </c>
      <c r="K57" s="196">
        <f t="shared" si="31"/>
        <v>157</v>
      </c>
      <c r="L57" s="186">
        <f t="shared" si="31"/>
        <v>248</v>
      </c>
      <c r="M57" s="186">
        <f t="shared" si="31"/>
        <v>17025</v>
      </c>
      <c r="N57" s="186">
        <f t="shared" si="31"/>
        <v>19220</v>
      </c>
      <c r="O57" s="188">
        <f t="shared" si="31"/>
        <v>36245</v>
      </c>
      <c r="P57" s="192" t="s">
        <v>48</v>
      </c>
      <c r="Q57" s="175">
        <f>SUM(Q50:Q56)</f>
        <v>4608</v>
      </c>
      <c r="R57" s="175">
        <f>SUM(R50:R56)</f>
        <v>6244</v>
      </c>
      <c r="S57" s="175">
        <f>SUM(S50:S56)</f>
        <v>483523</v>
      </c>
      <c r="T57" s="72">
        <f>S57/Q57</f>
        <v>104.93120659722223</v>
      </c>
    </row>
    <row r="58" spans="1:20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75"/>
      <c r="P58" s="191"/>
      <c r="Q58" s="96"/>
      <c r="R58" s="96"/>
      <c r="S58" s="96"/>
      <c r="T58" s="75"/>
    </row>
    <row r="59" spans="1:20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8"/>
      <c r="P59" s="53" t="s">
        <v>57</v>
      </c>
      <c r="Q59" s="97"/>
      <c r="R59" s="97"/>
      <c r="S59" s="97"/>
      <c r="T59" s="98"/>
    </row>
    <row r="60" spans="1:20" ht="18" x14ac:dyDescent="0.25">
      <c r="A60" s="56" t="s">
        <v>58</v>
      </c>
      <c r="B60" s="156">
        <v>649</v>
      </c>
      <c r="C60" s="101">
        <v>1076</v>
      </c>
      <c r="D60" s="156">
        <v>74461</v>
      </c>
      <c r="E60" s="84">
        <v>1716</v>
      </c>
      <c r="F60" s="139">
        <v>0</v>
      </c>
      <c r="G60" s="124">
        <f t="shared" ref="G60:G67" si="32">D60/B60</f>
        <v>114.73189522342065</v>
      </c>
      <c r="H60" s="163">
        <f>SUM(D60:F60)</f>
        <v>76177</v>
      </c>
      <c r="I60" s="132"/>
      <c r="J60" s="133"/>
      <c r="K60" s="81">
        <v>44</v>
      </c>
      <c r="L60" s="85">
        <v>76</v>
      </c>
      <c r="M60" s="85">
        <v>5138</v>
      </c>
      <c r="N60" s="62">
        <v>2686</v>
      </c>
      <c r="O60" s="81">
        <f>SUM(M60:N60)</f>
        <v>7824</v>
      </c>
      <c r="P60" s="56" t="s">
        <v>58</v>
      </c>
      <c r="Q60" s="59">
        <f>B60+K60</f>
        <v>693</v>
      </c>
      <c r="R60" s="59">
        <f>C60+L60</f>
        <v>1152</v>
      </c>
      <c r="S60" s="59">
        <f>H60+O60</f>
        <v>84001</v>
      </c>
      <c r="T60" s="62">
        <f>S60/Q60</f>
        <v>121.21356421356421</v>
      </c>
    </row>
    <row r="61" spans="1:20" ht="18" x14ac:dyDescent="0.25">
      <c r="A61" s="64" t="s">
        <v>59</v>
      </c>
      <c r="B61" s="141">
        <v>581</v>
      </c>
      <c r="C61" s="102">
        <v>942</v>
      </c>
      <c r="D61" s="141">
        <v>62607</v>
      </c>
      <c r="E61" s="86">
        <v>1143</v>
      </c>
      <c r="F61" s="142">
        <f>-29</f>
        <v>-29</v>
      </c>
      <c r="G61" s="151">
        <f t="shared" si="32"/>
        <v>107.75731497418245</v>
      </c>
      <c r="H61" s="163">
        <f t="shared" ref="H61:H66" si="33">SUM(D61:F61)</f>
        <v>63721</v>
      </c>
      <c r="I61" s="135"/>
      <c r="J61" s="143"/>
      <c r="K61" s="88">
        <v>25</v>
      </c>
      <c r="L61" s="87">
        <v>51</v>
      </c>
      <c r="M61" s="87">
        <v>3559</v>
      </c>
      <c r="N61" s="80">
        <v>1050</v>
      </c>
      <c r="O61" s="81">
        <f t="shared" ref="O61:O66" si="34">SUM(M61:N61)</f>
        <v>4609</v>
      </c>
      <c r="P61" s="64" t="s">
        <v>60</v>
      </c>
      <c r="Q61" s="63">
        <f t="shared" ref="Q61:Q66" si="35">B61+K61</f>
        <v>606</v>
      </c>
      <c r="R61" s="63">
        <f t="shared" ref="R61:R66" si="36">C61+L61</f>
        <v>993</v>
      </c>
      <c r="S61" s="63">
        <f t="shared" ref="S61:S66" si="37">H61+O61</f>
        <v>68330</v>
      </c>
      <c r="T61" s="80">
        <f t="shared" ref="T61:T66" si="38">S61/Q61</f>
        <v>112.75577557755776</v>
      </c>
    </row>
    <row r="62" spans="1:20" ht="18" x14ac:dyDescent="0.25">
      <c r="A62" s="64" t="s">
        <v>61</v>
      </c>
      <c r="B62" s="141">
        <v>742</v>
      </c>
      <c r="C62" s="102">
        <v>1253</v>
      </c>
      <c r="D62" s="141">
        <v>84827</v>
      </c>
      <c r="E62" s="86">
        <v>1900</v>
      </c>
      <c r="F62" s="142">
        <v>0</v>
      </c>
      <c r="G62" s="151">
        <f t="shared" si="32"/>
        <v>114.32210242587601</v>
      </c>
      <c r="H62" s="163">
        <f t="shared" si="33"/>
        <v>86727</v>
      </c>
      <c r="I62" s="135"/>
      <c r="J62" s="143"/>
      <c r="K62" s="88">
        <v>23</v>
      </c>
      <c r="L62" s="87">
        <v>47</v>
      </c>
      <c r="M62" s="87">
        <v>3254</v>
      </c>
      <c r="N62" s="80">
        <v>527</v>
      </c>
      <c r="O62" s="81">
        <f t="shared" si="34"/>
        <v>3781</v>
      </c>
      <c r="P62" s="64"/>
      <c r="Q62" s="63">
        <f t="shared" si="35"/>
        <v>765</v>
      </c>
      <c r="R62" s="63">
        <f t="shared" si="36"/>
        <v>1300</v>
      </c>
      <c r="S62" s="63">
        <f t="shared" si="37"/>
        <v>90508</v>
      </c>
      <c r="T62" s="80">
        <f t="shared" si="38"/>
        <v>118.31111111111112</v>
      </c>
    </row>
    <row r="63" spans="1:20" ht="18" x14ac:dyDescent="0.25">
      <c r="A63" s="64" t="s">
        <v>62</v>
      </c>
      <c r="B63" s="141">
        <v>481</v>
      </c>
      <c r="C63" s="102">
        <v>749</v>
      </c>
      <c r="D63" s="141">
        <v>49404</v>
      </c>
      <c r="E63" s="86">
        <v>2114</v>
      </c>
      <c r="F63" s="142">
        <f>-14</f>
        <v>-14</v>
      </c>
      <c r="G63" s="151">
        <f t="shared" si="32"/>
        <v>102.71101871101871</v>
      </c>
      <c r="H63" s="163">
        <f t="shared" si="33"/>
        <v>51504</v>
      </c>
      <c r="I63" s="135"/>
      <c r="J63" s="143"/>
      <c r="K63" s="88">
        <v>22</v>
      </c>
      <c r="L63" s="87">
        <v>35</v>
      </c>
      <c r="M63" s="87">
        <v>2211</v>
      </c>
      <c r="N63" s="80">
        <v>1407</v>
      </c>
      <c r="O63" s="81">
        <f t="shared" si="34"/>
        <v>3618</v>
      </c>
      <c r="P63" s="64" t="s">
        <v>62</v>
      </c>
      <c r="Q63" s="63">
        <f t="shared" si="35"/>
        <v>503</v>
      </c>
      <c r="R63" s="63">
        <f t="shared" si="36"/>
        <v>784</v>
      </c>
      <c r="S63" s="63">
        <f t="shared" si="37"/>
        <v>55122</v>
      </c>
      <c r="T63" s="80">
        <f t="shared" si="38"/>
        <v>109.58648111332008</v>
      </c>
    </row>
    <row r="64" spans="1:20" ht="18" x14ac:dyDescent="0.25">
      <c r="A64" s="64" t="s">
        <v>63</v>
      </c>
      <c r="B64" s="141">
        <v>270</v>
      </c>
      <c r="C64" s="102">
        <v>425</v>
      </c>
      <c r="D64" s="141">
        <v>28453</v>
      </c>
      <c r="E64" s="86">
        <v>128</v>
      </c>
      <c r="F64" s="142">
        <v>0</v>
      </c>
      <c r="G64" s="151">
        <f t="shared" si="32"/>
        <v>105.38148148148149</v>
      </c>
      <c r="H64" s="163">
        <f t="shared" si="33"/>
        <v>28581</v>
      </c>
      <c r="I64" s="135"/>
      <c r="J64" s="143"/>
      <c r="K64" s="88">
        <v>14</v>
      </c>
      <c r="L64" s="87">
        <v>30</v>
      </c>
      <c r="M64" s="87">
        <v>2143</v>
      </c>
      <c r="N64" s="80">
        <v>192</v>
      </c>
      <c r="O64" s="81">
        <f t="shared" si="34"/>
        <v>2335</v>
      </c>
      <c r="P64" s="64" t="s">
        <v>63</v>
      </c>
      <c r="Q64" s="63">
        <f t="shared" si="35"/>
        <v>284</v>
      </c>
      <c r="R64" s="63">
        <f t="shared" si="36"/>
        <v>455</v>
      </c>
      <c r="S64" s="63">
        <f t="shared" si="37"/>
        <v>30916</v>
      </c>
      <c r="T64" s="80">
        <f t="shared" si="38"/>
        <v>108.85915492957747</v>
      </c>
    </row>
    <row r="65" spans="1:20" ht="18" x14ac:dyDescent="0.25">
      <c r="A65" s="64" t="s">
        <v>64</v>
      </c>
      <c r="B65" s="141">
        <v>673</v>
      </c>
      <c r="C65" s="102">
        <v>1059</v>
      </c>
      <c r="D65" s="141">
        <v>73609</v>
      </c>
      <c r="E65" s="86">
        <v>8245</v>
      </c>
      <c r="F65" s="142">
        <f>-20</f>
        <v>-20</v>
      </c>
      <c r="G65" s="151">
        <f t="shared" si="32"/>
        <v>109.37444279346211</v>
      </c>
      <c r="H65" s="163">
        <f t="shared" si="33"/>
        <v>81834</v>
      </c>
      <c r="I65" s="135"/>
      <c r="J65" s="143"/>
      <c r="K65" s="88">
        <v>27</v>
      </c>
      <c r="L65" s="87">
        <v>45</v>
      </c>
      <c r="M65" s="87">
        <v>2953</v>
      </c>
      <c r="N65" s="80">
        <v>4461</v>
      </c>
      <c r="O65" s="81">
        <f t="shared" si="34"/>
        <v>7414</v>
      </c>
      <c r="P65" s="64" t="s">
        <v>65</v>
      </c>
      <c r="Q65" s="63">
        <f t="shared" si="35"/>
        <v>700</v>
      </c>
      <c r="R65" s="63">
        <f t="shared" si="36"/>
        <v>1104</v>
      </c>
      <c r="S65" s="63">
        <f t="shared" si="37"/>
        <v>89248</v>
      </c>
      <c r="T65" s="80">
        <f t="shared" si="38"/>
        <v>127.49714285714286</v>
      </c>
    </row>
    <row r="66" spans="1:20" ht="18.75" thickBot="1" x14ac:dyDescent="0.3">
      <c r="A66" s="64" t="s">
        <v>66</v>
      </c>
      <c r="B66" s="161">
        <v>779</v>
      </c>
      <c r="C66" s="164">
        <v>1086</v>
      </c>
      <c r="D66" s="161">
        <v>74156</v>
      </c>
      <c r="E66" s="107">
        <v>1809</v>
      </c>
      <c r="F66" s="153">
        <v>0</v>
      </c>
      <c r="G66" s="154">
        <f t="shared" si="32"/>
        <v>95.193838254172022</v>
      </c>
      <c r="H66" s="165">
        <f t="shared" si="33"/>
        <v>75965</v>
      </c>
      <c r="I66" s="147"/>
      <c r="J66" s="148"/>
      <c r="K66" s="91">
        <v>19</v>
      </c>
      <c r="L66" s="90">
        <v>34</v>
      </c>
      <c r="M66" s="90">
        <v>2520</v>
      </c>
      <c r="N66" s="187">
        <v>684</v>
      </c>
      <c r="O66" s="75">
        <f t="shared" si="34"/>
        <v>3204</v>
      </c>
      <c r="P66" s="89" t="s">
        <v>67</v>
      </c>
      <c r="Q66" s="69">
        <f t="shared" si="35"/>
        <v>798</v>
      </c>
      <c r="R66" s="69">
        <f t="shared" si="36"/>
        <v>1120</v>
      </c>
      <c r="S66" s="69">
        <f t="shared" si="37"/>
        <v>79169</v>
      </c>
      <c r="T66" s="187">
        <f t="shared" si="38"/>
        <v>99.209273182957389</v>
      </c>
    </row>
    <row r="67" spans="1:20" ht="18.75" thickBot="1" x14ac:dyDescent="0.3">
      <c r="A67" s="70" t="s">
        <v>48</v>
      </c>
      <c r="B67" s="94">
        <f>SUM(B60:B66)</f>
        <v>4175</v>
      </c>
      <c r="C67" s="94">
        <f>SUM(C60:C66)</f>
        <v>6590</v>
      </c>
      <c r="D67" s="94">
        <f>SUM(D60:D66)</f>
        <v>447517</v>
      </c>
      <c r="E67" s="94">
        <f>SUM(E60:E66)</f>
        <v>17055</v>
      </c>
      <c r="F67" s="150">
        <f>SUM(F60:F66)</f>
        <v>-63</v>
      </c>
      <c r="G67" s="130">
        <f t="shared" si="32"/>
        <v>107.18970059880239</v>
      </c>
      <c r="H67" s="150">
        <f t="shared" ref="H67:O67" si="39">SUM(H60:H66)</f>
        <v>464509</v>
      </c>
      <c r="I67" s="166">
        <f t="shared" si="39"/>
        <v>0</v>
      </c>
      <c r="J67" s="188">
        <f t="shared" si="39"/>
        <v>0</v>
      </c>
      <c r="K67" s="166">
        <f t="shared" si="39"/>
        <v>174</v>
      </c>
      <c r="L67" s="186">
        <f t="shared" si="39"/>
        <v>318</v>
      </c>
      <c r="M67" s="186">
        <f t="shared" si="39"/>
        <v>21778</v>
      </c>
      <c r="N67" s="186">
        <f t="shared" si="39"/>
        <v>11007</v>
      </c>
      <c r="O67" s="188">
        <f t="shared" si="39"/>
        <v>32785</v>
      </c>
      <c r="P67" s="192" t="s">
        <v>48</v>
      </c>
      <c r="Q67" s="175">
        <f>SUM(Q60:Q66)</f>
        <v>4349</v>
      </c>
      <c r="R67" s="175">
        <f>SUM(R60:R66)</f>
        <v>6908</v>
      </c>
      <c r="S67" s="175">
        <f>SUM(S60:S66)</f>
        <v>497294</v>
      </c>
      <c r="T67" s="72">
        <f>S67/Q67</f>
        <v>114.34674637847782</v>
      </c>
    </row>
    <row r="68" spans="1:20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75"/>
      <c r="P68" s="191"/>
      <c r="Q68" s="96"/>
      <c r="R68" s="96"/>
      <c r="S68" s="96"/>
      <c r="T68" s="75"/>
    </row>
    <row r="69" spans="1:20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8"/>
      <c r="P69" s="53" t="s">
        <v>68</v>
      </c>
      <c r="Q69" s="97"/>
      <c r="R69" s="97"/>
      <c r="S69" s="97"/>
      <c r="T69" s="98"/>
    </row>
    <row r="70" spans="1:20" ht="18" x14ac:dyDescent="0.25">
      <c r="A70" s="56" t="s">
        <v>69</v>
      </c>
      <c r="B70" s="156">
        <v>364</v>
      </c>
      <c r="C70" s="101">
        <v>615</v>
      </c>
      <c r="D70" s="156">
        <v>41064</v>
      </c>
      <c r="E70" s="84">
        <v>269</v>
      </c>
      <c r="F70" s="139">
        <f>-138</f>
        <v>-138</v>
      </c>
      <c r="G70" s="177">
        <f t="shared" ref="G70:G76" si="40">D70/B70</f>
        <v>112.81318681318682</v>
      </c>
      <c r="H70" s="159">
        <f t="shared" ref="H70:H75" si="41">SUM(D70:F70)</f>
        <v>41195</v>
      </c>
      <c r="I70" s="132"/>
      <c r="J70" s="133"/>
      <c r="K70" s="81">
        <v>12</v>
      </c>
      <c r="L70" s="85">
        <v>30</v>
      </c>
      <c r="M70" s="85">
        <v>1950</v>
      </c>
      <c r="N70" s="62">
        <v>1493</v>
      </c>
      <c r="O70" s="81">
        <f t="shared" ref="O70:O75" si="42">SUM(M70:N70)</f>
        <v>3443</v>
      </c>
      <c r="P70" s="56" t="s">
        <v>69</v>
      </c>
      <c r="Q70" s="59">
        <f t="shared" ref="Q70:R75" si="43">B70+K70</f>
        <v>376</v>
      </c>
      <c r="R70" s="59">
        <f t="shared" si="43"/>
        <v>645</v>
      </c>
      <c r="S70" s="59">
        <f t="shared" ref="S70:S75" si="44">H70+O70</f>
        <v>44638</v>
      </c>
      <c r="T70" s="62">
        <f t="shared" ref="T70:T76" si="45">S70/Q70</f>
        <v>118.71808510638297</v>
      </c>
    </row>
    <row r="71" spans="1:20" ht="18" x14ac:dyDescent="0.25">
      <c r="A71" s="64" t="s">
        <v>70</v>
      </c>
      <c r="B71" s="141">
        <v>611</v>
      </c>
      <c r="C71" s="102">
        <v>849</v>
      </c>
      <c r="D71" s="141">
        <v>58730</v>
      </c>
      <c r="E71" s="86">
        <v>1580</v>
      </c>
      <c r="F71" s="142">
        <f>-53</f>
        <v>-53</v>
      </c>
      <c r="G71" s="158">
        <f t="shared" si="40"/>
        <v>96.121112929623564</v>
      </c>
      <c r="H71" s="159">
        <f t="shared" si="41"/>
        <v>60257</v>
      </c>
      <c r="I71" s="135"/>
      <c r="J71" s="143"/>
      <c r="K71" s="88">
        <v>24</v>
      </c>
      <c r="L71" s="87">
        <v>44</v>
      </c>
      <c r="M71" s="87">
        <v>2845</v>
      </c>
      <c r="N71" s="80">
        <v>1841</v>
      </c>
      <c r="O71" s="81">
        <f t="shared" si="42"/>
        <v>4686</v>
      </c>
      <c r="P71" s="64" t="s">
        <v>70</v>
      </c>
      <c r="Q71" s="63">
        <f t="shared" si="43"/>
        <v>635</v>
      </c>
      <c r="R71" s="63">
        <f t="shared" si="43"/>
        <v>893</v>
      </c>
      <c r="S71" s="63">
        <f t="shared" si="44"/>
        <v>64943</v>
      </c>
      <c r="T71" s="80">
        <f t="shared" si="45"/>
        <v>102.27244094488189</v>
      </c>
    </row>
    <row r="72" spans="1:20" ht="18" x14ac:dyDescent="0.25">
      <c r="A72" s="64" t="s">
        <v>68</v>
      </c>
      <c r="B72" s="141">
        <v>770</v>
      </c>
      <c r="C72" s="102">
        <v>1322</v>
      </c>
      <c r="D72" s="141">
        <v>90213</v>
      </c>
      <c r="E72" s="86">
        <v>2082</v>
      </c>
      <c r="F72" s="142">
        <f>-224</f>
        <v>-224</v>
      </c>
      <c r="G72" s="158">
        <f t="shared" si="40"/>
        <v>117.15974025974026</v>
      </c>
      <c r="H72" s="159">
        <f t="shared" si="41"/>
        <v>92071</v>
      </c>
      <c r="I72" s="135"/>
      <c r="J72" s="143"/>
      <c r="K72" s="88">
        <v>22</v>
      </c>
      <c r="L72" s="87">
        <v>40</v>
      </c>
      <c r="M72" s="87">
        <v>2457</v>
      </c>
      <c r="N72" s="80">
        <v>1119</v>
      </c>
      <c r="O72" s="81">
        <f t="shared" si="42"/>
        <v>3576</v>
      </c>
      <c r="P72" s="64" t="s">
        <v>68</v>
      </c>
      <c r="Q72" s="63">
        <f t="shared" si="43"/>
        <v>792</v>
      </c>
      <c r="R72" s="63">
        <f t="shared" si="43"/>
        <v>1362</v>
      </c>
      <c r="S72" s="63">
        <f t="shared" si="44"/>
        <v>95647</v>
      </c>
      <c r="T72" s="80">
        <f t="shared" si="45"/>
        <v>120.76641414141415</v>
      </c>
    </row>
    <row r="73" spans="1:20" ht="18" x14ac:dyDescent="0.25">
      <c r="A73" s="64" t="s">
        <v>71</v>
      </c>
      <c r="B73" s="141">
        <v>370</v>
      </c>
      <c r="C73" s="102">
        <v>538</v>
      </c>
      <c r="D73" s="141">
        <v>37344</v>
      </c>
      <c r="E73" s="86">
        <v>1879</v>
      </c>
      <c r="F73" s="142">
        <f>-24</f>
        <v>-24</v>
      </c>
      <c r="G73" s="158">
        <f t="shared" si="40"/>
        <v>100.92972972972973</v>
      </c>
      <c r="H73" s="159">
        <f t="shared" si="41"/>
        <v>39199</v>
      </c>
      <c r="I73" s="135"/>
      <c r="J73" s="143"/>
      <c r="K73" s="88">
        <v>20</v>
      </c>
      <c r="L73" s="87">
        <v>35</v>
      </c>
      <c r="M73" s="87">
        <v>2308</v>
      </c>
      <c r="N73" s="80">
        <v>655</v>
      </c>
      <c r="O73" s="81">
        <f t="shared" si="42"/>
        <v>2963</v>
      </c>
      <c r="P73" s="64" t="s">
        <v>71</v>
      </c>
      <c r="Q73" s="63">
        <f t="shared" si="43"/>
        <v>390</v>
      </c>
      <c r="R73" s="63">
        <f t="shared" si="43"/>
        <v>573</v>
      </c>
      <c r="S73" s="63">
        <f t="shared" si="44"/>
        <v>42162</v>
      </c>
      <c r="T73" s="80">
        <f t="shared" si="45"/>
        <v>108.1076923076923</v>
      </c>
    </row>
    <row r="74" spans="1:20" ht="18" x14ac:dyDescent="0.25">
      <c r="A74" s="64" t="s">
        <v>72</v>
      </c>
      <c r="B74" s="141">
        <v>435</v>
      </c>
      <c r="C74" s="102">
        <v>714</v>
      </c>
      <c r="D74" s="141">
        <v>49898</v>
      </c>
      <c r="E74" s="86">
        <v>1653</v>
      </c>
      <c r="F74" s="142">
        <f>-82</f>
        <v>-82</v>
      </c>
      <c r="G74" s="158">
        <f t="shared" si="40"/>
        <v>114.70804597701149</v>
      </c>
      <c r="H74" s="159">
        <f t="shared" si="41"/>
        <v>51469</v>
      </c>
      <c r="I74" s="135"/>
      <c r="J74" s="143"/>
      <c r="K74" s="88">
        <v>18</v>
      </c>
      <c r="L74" s="87">
        <v>37</v>
      </c>
      <c r="M74" s="87">
        <v>2578</v>
      </c>
      <c r="N74" s="80">
        <v>2497</v>
      </c>
      <c r="O74" s="81">
        <f t="shared" si="42"/>
        <v>5075</v>
      </c>
      <c r="P74" s="64" t="s">
        <v>72</v>
      </c>
      <c r="Q74" s="63">
        <f t="shared" si="43"/>
        <v>453</v>
      </c>
      <c r="R74" s="63">
        <f t="shared" si="43"/>
        <v>751</v>
      </c>
      <c r="S74" s="63">
        <f t="shared" si="44"/>
        <v>56544</v>
      </c>
      <c r="T74" s="80">
        <f t="shared" si="45"/>
        <v>124.82119205298014</v>
      </c>
    </row>
    <row r="75" spans="1:20" ht="18.75" thickBot="1" x14ac:dyDescent="0.3">
      <c r="A75" s="66" t="s">
        <v>73</v>
      </c>
      <c r="B75" s="161">
        <v>333</v>
      </c>
      <c r="C75" s="164">
        <v>512</v>
      </c>
      <c r="D75" s="161">
        <v>34271</v>
      </c>
      <c r="E75" s="107">
        <v>975</v>
      </c>
      <c r="F75" s="153">
        <f>80</f>
        <v>80</v>
      </c>
      <c r="G75" s="158">
        <f t="shared" si="40"/>
        <v>102.91591591591592</v>
      </c>
      <c r="H75" s="159">
        <f t="shared" si="41"/>
        <v>35326</v>
      </c>
      <c r="I75" s="147"/>
      <c r="J75" s="148"/>
      <c r="K75" s="91">
        <v>18</v>
      </c>
      <c r="L75" s="90">
        <v>45</v>
      </c>
      <c r="M75" s="90">
        <v>2999</v>
      </c>
      <c r="N75" s="187">
        <v>399</v>
      </c>
      <c r="O75" s="75">
        <f t="shared" si="42"/>
        <v>3398</v>
      </c>
      <c r="P75" s="89" t="s">
        <v>73</v>
      </c>
      <c r="Q75" s="69">
        <f t="shared" si="43"/>
        <v>351</v>
      </c>
      <c r="R75" s="69">
        <f t="shared" si="43"/>
        <v>557</v>
      </c>
      <c r="S75" s="69">
        <f t="shared" si="44"/>
        <v>38724</v>
      </c>
      <c r="T75" s="187">
        <f t="shared" si="45"/>
        <v>110.32478632478633</v>
      </c>
    </row>
    <row r="76" spans="1:20" ht="18.75" thickBot="1" x14ac:dyDescent="0.3">
      <c r="A76" s="70" t="s">
        <v>48</v>
      </c>
      <c r="B76" s="94">
        <f>SUM(B70:B75)</f>
        <v>2883</v>
      </c>
      <c r="C76" s="94">
        <f>SUM(C70:C75)</f>
        <v>4550</v>
      </c>
      <c r="D76" s="94">
        <f>SUM(D70:D75)</f>
        <v>311520</v>
      </c>
      <c r="E76" s="94">
        <f>SUM(E70:E75)</f>
        <v>8438</v>
      </c>
      <c r="F76" s="94">
        <f>SUM(F70:F75)</f>
        <v>-441</v>
      </c>
      <c r="G76" s="72">
        <f t="shared" si="40"/>
        <v>108.05411030176899</v>
      </c>
      <c r="H76" s="150">
        <f t="shared" ref="H76:O76" si="46">SUM(H70:H75)</f>
        <v>319517</v>
      </c>
      <c r="I76" s="166">
        <f t="shared" si="46"/>
        <v>0</v>
      </c>
      <c r="J76" s="72">
        <f t="shared" si="46"/>
        <v>0</v>
      </c>
      <c r="K76" s="196">
        <f t="shared" si="46"/>
        <v>114</v>
      </c>
      <c r="L76" s="186">
        <f t="shared" si="46"/>
        <v>231</v>
      </c>
      <c r="M76" s="186">
        <f t="shared" si="46"/>
        <v>15137</v>
      </c>
      <c r="N76" s="186">
        <f t="shared" si="46"/>
        <v>8004</v>
      </c>
      <c r="O76" s="188">
        <f t="shared" si="46"/>
        <v>23141</v>
      </c>
      <c r="P76" s="192" t="s">
        <v>48</v>
      </c>
      <c r="Q76" s="175">
        <f>SUM(Q70:Q75)</f>
        <v>2997</v>
      </c>
      <c r="R76" s="175">
        <f>SUM(R70:R75)</f>
        <v>4781</v>
      </c>
      <c r="S76" s="175">
        <f>SUM(S70:S75)</f>
        <v>342658</v>
      </c>
      <c r="T76" s="72">
        <f t="shared" si="45"/>
        <v>114.33366700033366</v>
      </c>
    </row>
    <row r="77" spans="1:20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75"/>
      <c r="P77" s="191"/>
      <c r="Q77" s="96"/>
      <c r="R77" s="96"/>
      <c r="S77" s="96"/>
      <c r="T77" s="75"/>
    </row>
    <row r="78" spans="1:20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8"/>
      <c r="P78" s="53" t="s">
        <v>74</v>
      </c>
      <c r="Q78" s="97"/>
      <c r="R78" s="97"/>
      <c r="S78" s="97"/>
      <c r="T78" s="98"/>
    </row>
    <row r="79" spans="1:20" ht="18" x14ac:dyDescent="0.25">
      <c r="A79" s="56" t="s">
        <v>75</v>
      </c>
      <c r="B79" s="156">
        <v>215</v>
      </c>
      <c r="C79" s="101">
        <v>392</v>
      </c>
      <c r="D79" s="156">
        <v>27879</v>
      </c>
      <c r="E79" s="84">
        <v>0</v>
      </c>
      <c r="F79" s="139">
        <v>0</v>
      </c>
      <c r="G79" s="177">
        <f t="shared" ref="G79:G89" si="47">D79/B79</f>
        <v>129.66976744186047</v>
      </c>
      <c r="H79" s="159">
        <f>SUM(D79:F79)</f>
        <v>27879</v>
      </c>
      <c r="I79" s="132"/>
      <c r="J79" s="133"/>
      <c r="K79" s="81">
        <v>12</v>
      </c>
      <c r="L79" s="85">
        <v>18</v>
      </c>
      <c r="M79" s="85">
        <v>1435</v>
      </c>
      <c r="N79" s="62">
        <v>192</v>
      </c>
      <c r="O79" s="81">
        <f>SUM(M79:N79)</f>
        <v>1627</v>
      </c>
      <c r="P79" s="56" t="s">
        <v>75</v>
      </c>
      <c r="Q79" s="59">
        <f>B79+K79</f>
        <v>227</v>
      </c>
      <c r="R79" s="59">
        <f>C79+L79</f>
        <v>410</v>
      </c>
      <c r="S79" s="59">
        <f>H79+O79</f>
        <v>29506</v>
      </c>
      <c r="T79" s="62">
        <f>S79/Q79</f>
        <v>129.98237885462555</v>
      </c>
    </row>
    <row r="80" spans="1:20" ht="18" x14ac:dyDescent="0.25">
      <c r="A80" s="64" t="s">
        <v>76</v>
      </c>
      <c r="B80" s="141">
        <v>12</v>
      </c>
      <c r="C80" s="102">
        <v>14</v>
      </c>
      <c r="D80" s="141">
        <v>930</v>
      </c>
      <c r="E80" s="86">
        <v>0</v>
      </c>
      <c r="F80" s="142">
        <v>0</v>
      </c>
      <c r="G80" s="158">
        <f t="shared" si="47"/>
        <v>77.5</v>
      </c>
      <c r="H80" s="159">
        <f t="shared" ref="H80:H88" si="48">SUM(D80:F80)</f>
        <v>930</v>
      </c>
      <c r="I80" s="135"/>
      <c r="J80" s="143"/>
      <c r="K80" s="88">
        <v>0</v>
      </c>
      <c r="L80" s="87">
        <v>0</v>
      </c>
      <c r="M80" s="87">
        <v>0</v>
      </c>
      <c r="N80" s="80">
        <v>0</v>
      </c>
      <c r="O80" s="81">
        <f t="shared" ref="O80:O88" si="49">SUM(M80:N80)</f>
        <v>0</v>
      </c>
      <c r="P80" s="64" t="s">
        <v>76</v>
      </c>
      <c r="Q80" s="63">
        <f t="shared" ref="Q80:Q88" si="50">B80+K80</f>
        <v>12</v>
      </c>
      <c r="R80" s="63">
        <f t="shared" ref="R80:R88" si="51">C80+L80</f>
        <v>14</v>
      </c>
      <c r="S80" s="63">
        <f t="shared" ref="S80:S88" si="52">H80+O80</f>
        <v>930</v>
      </c>
      <c r="T80" s="80">
        <f t="shared" ref="T80:T88" si="53">S80/Q80</f>
        <v>77.5</v>
      </c>
    </row>
    <row r="81" spans="1:20" ht="18" x14ac:dyDescent="0.25">
      <c r="A81" s="64" t="s">
        <v>77</v>
      </c>
      <c r="B81" s="141">
        <v>577</v>
      </c>
      <c r="C81" s="102">
        <v>1036</v>
      </c>
      <c r="D81" s="141">
        <v>72797</v>
      </c>
      <c r="E81" s="86">
        <v>1815</v>
      </c>
      <c r="F81" s="142">
        <f>-28</f>
        <v>-28</v>
      </c>
      <c r="G81" s="158">
        <f t="shared" si="47"/>
        <v>126.16464471403813</v>
      </c>
      <c r="H81" s="159">
        <f t="shared" si="48"/>
        <v>74584</v>
      </c>
      <c r="I81" s="135"/>
      <c r="J81" s="143"/>
      <c r="K81" s="88">
        <v>31</v>
      </c>
      <c r="L81" s="87">
        <v>75</v>
      </c>
      <c r="M81" s="87">
        <v>5391</v>
      </c>
      <c r="N81" s="80">
        <v>145</v>
      </c>
      <c r="O81" s="81">
        <f t="shared" si="49"/>
        <v>5536</v>
      </c>
      <c r="P81" s="64" t="s">
        <v>77</v>
      </c>
      <c r="Q81" s="63">
        <f t="shared" si="50"/>
        <v>608</v>
      </c>
      <c r="R81" s="63">
        <f t="shared" si="51"/>
        <v>1111</v>
      </c>
      <c r="S81" s="63">
        <f t="shared" si="52"/>
        <v>80120</v>
      </c>
      <c r="T81" s="80">
        <f t="shared" si="53"/>
        <v>131.77631578947367</v>
      </c>
    </row>
    <row r="82" spans="1:20" ht="18" x14ac:dyDescent="0.25">
      <c r="A82" s="64" t="s">
        <v>74</v>
      </c>
      <c r="B82" s="141">
        <v>887</v>
      </c>
      <c r="C82" s="102">
        <v>1534</v>
      </c>
      <c r="D82" s="141">
        <v>106838</v>
      </c>
      <c r="E82" s="86">
        <v>1799</v>
      </c>
      <c r="F82" s="142">
        <f>-28</f>
        <v>-28</v>
      </c>
      <c r="G82" s="158">
        <f t="shared" si="47"/>
        <v>120.44870349492672</v>
      </c>
      <c r="H82" s="159">
        <f t="shared" si="48"/>
        <v>108609</v>
      </c>
      <c r="I82" s="135"/>
      <c r="J82" s="143"/>
      <c r="K82" s="88">
        <v>51</v>
      </c>
      <c r="L82" s="87">
        <v>101</v>
      </c>
      <c r="M82" s="87">
        <v>7061</v>
      </c>
      <c r="N82" s="80">
        <v>2810</v>
      </c>
      <c r="O82" s="81">
        <f t="shared" si="49"/>
        <v>9871</v>
      </c>
      <c r="P82" s="64" t="s">
        <v>74</v>
      </c>
      <c r="Q82" s="63">
        <f t="shared" si="50"/>
        <v>938</v>
      </c>
      <c r="R82" s="63">
        <f t="shared" si="51"/>
        <v>1635</v>
      </c>
      <c r="S82" s="63">
        <f t="shared" si="52"/>
        <v>118480</v>
      </c>
      <c r="T82" s="80">
        <f t="shared" si="53"/>
        <v>126.31130063965885</v>
      </c>
    </row>
    <row r="83" spans="1:20" ht="18" x14ac:dyDescent="0.25">
      <c r="A83" s="64" t="s">
        <v>78</v>
      </c>
      <c r="B83" s="141">
        <v>635</v>
      </c>
      <c r="C83" s="102">
        <v>953</v>
      </c>
      <c r="D83" s="141">
        <v>64308</v>
      </c>
      <c r="E83" s="86">
        <v>3779</v>
      </c>
      <c r="F83" s="142">
        <f>-14</f>
        <v>-14</v>
      </c>
      <c r="G83" s="158">
        <f t="shared" si="47"/>
        <v>101.27244094488189</v>
      </c>
      <c r="H83" s="159">
        <f t="shared" si="48"/>
        <v>68073</v>
      </c>
      <c r="I83" s="135"/>
      <c r="J83" s="143"/>
      <c r="K83" s="88">
        <v>36</v>
      </c>
      <c r="L83" s="87">
        <v>63</v>
      </c>
      <c r="M83" s="87">
        <v>4457</v>
      </c>
      <c r="N83" s="80">
        <v>1314</v>
      </c>
      <c r="O83" s="81">
        <f t="shared" si="49"/>
        <v>5771</v>
      </c>
      <c r="P83" s="64" t="s">
        <v>78</v>
      </c>
      <c r="Q83" s="63">
        <f t="shared" si="50"/>
        <v>671</v>
      </c>
      <c r="R83" s="63">
        <f t="shared" si="51"/>
        <v>1016</v>
      </c>
      <c r="S83" s="63">
        <f t="shared" si="52"/>
        <v>73844</v>
      </c>
      <c r="T83" s="80">
        <f t="shared" si="53"/>
        <v>110.05067064083458</v>
      </c>
    </row>
    <row r="84" spans="1:20" ht="18" x14ac:dyDescent="0.25">
      <c r="A84" s="64" t="s">
        <v>79</v>
      </c>
      <c r="B84" s="141">
        <v>722</v>
      </c>
      <c r="C84" s="102">
        <v>1141</v>
      </c>
      <c r="D84" s="141">
        <v>80986</v>
      </c>
      <c r="E84" s="86">
        <v>2336</v>
      </c>
      <c r="F84" s="142">
        <f>-67</f>
        <v>-67</v>
      </c>
      <c r="G84" s="158">
        <f t="shared" si="47"/>
        <v>112.16897506925208</v>
      </c>
      <c r="H84" s="159">
        <f t="shared" si="48"/>
        <v>83255</v>
      </c>
      <c r="I84" s="135"/>
      <c r="J84" s="143"/>
      <c r="K84" s="88">
        <v>33</v>
      </c>
      <c r="L84" s="87">
        <v>64</v>
      </c>
      <c r="M84" s="87">
        <v>4427</v>
      </c>
      <c r="N84" s="80">
        <v>1276</v>
      </c>
      <c r="O84" s="81">
        <f t="shared" si="49"/>
        <v>5703</v>
      </c>
      <c r="P84" s="64" t="s">
        <v>79</v>
      </c>
      <c r="Q84" s="63">
        <f t="shared" si="50"/>
        <v>755</v>
      </c>
      <c r="R84" s="63">
        <f t="shared" si="51"/>
        <v>1205</v>
      </c>
      <c r="S84" s="63">
        <f t="shared" si="52"/>
        <v>88958</v>
      </c>
      <c r="T84" s="80">
        <f t="shared" si="53"/>
        <v>117.82516556291391</v>
      </c>
    </row>
    <row r="85" spans="1:20" ht="18" x14ac:dyDescent="0.25">
      <c r="A85" s="64" t="s">
        <v>80</v>
      </c>
      <c r="B85" s="141">
        <v>247</v>
      </c>
      <c r="C85" s="102">
        <v>373</v>
      </c>
      <c r="D85" s="141">
        <v>25714</v>
      </c>
      <c r="E85" s="86">
        <v>0</v>
      </c>
      <c r="F85" s="142">
        <f>-42</f>
        <v>-42</v>
      </c>
      <c r="G85" s="158">
        <f t="shared" si="47"/>
        <v>104.10526315789474</v>
      </c>
      <c r="H85" s="159">
        <f t="shared" si="48"/>
        <v>25672</v>
      </c>
      <c r="I85" s="135"/>
      <c r="J85" s="143"/>
      <c r="K85" s="88">
        <v>6</v>
      </c>
      <c r="L85" s="87">
        <v>11</v>
      </c>
      <c r="M85" s="87">
        <v>870</v>
      </c>
      <c r="N85" s="80">
        <v>64</v>
      </c>
      <c r="O85" s="81">
        <f t="shared" si="49"/>
        <v>934</v>
      </c>
      <c r="P85" s="64" t="s">
        <v>80</v>
      </c>
      <c r="Q85" s="63">
        <f t="shared" si="50"/>
        <v>253</v>
      </c>
      <c r="R85" s="63">
        <f t="shared" si="51"/>
        <v>384</v>
      </c>
      <c r="S85" s="63">
        <f t="shared" si="52"/>
        <v>26606</v>
      </c>
      <c r="T85" s="80">
        <f t="shared" si="53"/>
        <v>105.16205533596838</v>
      </c>
    </row>
    <row r="86" spans="1:20" ht="18" x14ac:dyDescent="0.25">
      <c r="A86" s="64" t="s">
        <v>81</v>
      </c>
      <c r="B86" s="141">
        <v>520</v>
      </c>
      <c r="C86" s="102">
        <v>849</v>
      </c>
      <c r="D86" s="141">
        <v>25714</v>
      </c>
      <c r="E86" s="86">
        <v>0</v>
      </c>
      <c r="F86" s="142">
        <f>-42</f>
        <v>-42</v>
      </c>
      <c r="G86" s="158">
        <f t="shared" si="47"/>
        <v>49.45</v>
      </c>
      <c r="H86" s="159">
        <f t="shared" si="48"/>
        <v>25672</v>
      </c>
      <c r="I86" s="135"/>
      <c r="J86" s="143"/>
      <c r="K86" s="88">
        <v>28</v>
      </c>
      <c r="L86" s="87">
        <v>46</v>
      </c>
      <c r="M86" s="87">
        <v>2912</v>
      </c>
      <c r="N86" s="80">
        <v>911</v>
      </c>
      <c r="O86" s="81">
        <f t="shared" si="49"/>
        <v>3823</v>
      </c>
      <c r="P86" s="64" t="s">
        <v>81</v>
      </c>
      <c r="Q86" s="63">
        <f t="shared" si="50"/>
        <v>548</v>
      </c>
      <c r="R86" s="63">
        <f t="shared" si="51"/>
        <v>895</v>
      </c>
      <c r="S86" s="63">
        <f t="shared" si="52"/>
        <v>29495</v>
      </c>
      <c r="T86" s="80">
        <f t="shared" si="53"/>
        <v>53.822992700729927</v>
      </c>
    </row>
    <row r="87" spans="1:20" ht="18" x14ac:dyDescent="0.25">
      <c r="A87" s="64" t="s">
        <v>82</v>
      </c>
      <c r="B87" s="141">
        <v>202</v>
      </c>
      <c r="C87" s="102">
        <v>315</v>
      </c>
      <c r="D87" s="141">
        <v>20941</v>
      </c>
      <c r="E87" s="86">
        <v>0</v>
      </c>
      <c r="F87" s="142">
        <f>-20</f>
        <v>-20</v>
      </c>
      <c r="G87" s="158">
        <f t="shared" si="47"/>
        <v>103.66831683168317</v>
      </c>
      <c r="H87" s="159">
        <f t="shared" si="48"/>
        <v>20921</v>
      </c>
      <c r="I87" s="135"/>
      <c r="J87" s="143"/>
      <c r="K87" s="88">
        <v>12</v>
      </c>
      <c r="L87" s="87">
        <v>27</v>
      </c>
      <c r="M87" s="87">
        <v>1926</v>
      </c>
      <c r="N87" s="80">
        <v>206</v>
      </c>
      <c r="O87" s="81">
        <f t="shared" si="49"/>
        <v>2132</v>
      </c>
      <c r="P87" s="64" t="s">
        <v>82</v>
      </c>
      <c r="Q87" s="63">
        <f t="shared" si="50"/>
        <v>214</v>
      </c>
      <c r="R87" s="63">
        <f t="shared" si="51"/>
        <v>342</v>
      </c>
      <c r="S87" s="63">
        <f t="shared" si="52"/>
        <v>23053</v>
      </c>
      <c r="T87" s="80">
        <f t="shared" si="53"/>
        <v>107.72429906542057</v>
      </c>
    </row>
    <row r="88" spans="1:20" ht="18.75" thickBot="1" x14ac:dyDescent="0.3">
      <c r="A88" s="66" t="s">
        <v>83</v>
      </c>
      <c r="B88" s="161">
        <v>908</v>
      </c>
      <c r="C88" s="164">
        <v>1293</v>
      </c>
      <c r="D88" s="161">
        <v>93725</v>
      </c>
      <c r="E88" s="107">
        <v>815</v>
      </c>
      <c r="F88" s="153">
        <f>-20</f>
        <v>-20</v>
      </c>
      <c r="G88" s="167">
        <f t="shared" si="47"/>
        <v>103.22136563876651</v>
      </c>
      <c r="H88" s="168">
        <f t="shared" si="48"/>
        <v>94520</v>
      </c>
      <c r="I88" s="147"/>
      <c r="J88" s="148"/>
      <c r="K88" s="91">
        <v>47</v>
      </c>
      <c r="L88" s="90">
        <v>82</v>
      </c>
      <c r="M88" s="90">
        <v>5681</v>
      </c>
      <c r="N88" s="187">
        <v>3676</v>
      </c>
      <c r="O88" s="75">
        <f t="shared" si="49"/>
        <v>9357</v>
      </c>
      <c r="P88" s="89" t="s">
        <v>83</v>
      </c>
      <c r="Q88" s="69">
        <f t="shared" si="50"/>
        <v>955</v>
      </c>
      <c r="R88" s="69">
        <f t="shared" si="51"/>
        <v>1375</v>
      </c>
      <c r="S88" s="69">
        <f t="shared" si="52"/>
        <v>103877</v>
      </c>
      <c r="T88" s="187">
        <f t="shared" si="53"/>
        <v>108.77172774869111</v>
      </c>
    </row>
    <row r="89" spans="1:20" ht="18.75" thickBot="1" x14ac:dyDescent="0.3">
      <c r="A89" s="70" t="s">
        <v>48</v>
      </c>
      <c r="B89" s="94">
        <f>SUM(B79:B88)</f>
        <v>4925</v>
      </c>
      <c r="C89" s="94">
        <f>SUM(C79:C88)</f>
        <v>7900</v>
      </c>
      <c r="D89" s="94">
        <f>SUM(D79:D88)</f>
        <v>519832</v>
      </c>
      <c r="E89" s="94">
        <f>SUM(E79:E88)</f>
        <v>10544</v>
      </c>
      <c r="F89" s="150">
        <f>SUM(F79:F88)</f>
        <v>-261</v>
      </c>
      <c r="G89" s="166">
        <f t="shared" si="47"/>
        <v>105.54964467005077</v>
      </c>
      <c r="H89" s="169">
        <f t="shared" ref="H89:O89" si="54">SUM(H79:H88)</f>
        <v>530115</v>
      </c>
      <c r="I89" s="166">
        <f t="shared" si="54"/>
        <v>0</v>
      </c>
      <c r="J89" s="188">
        <f t="shared" si="54"/>
        <v>0</v>
      </c>
      <c r="K89" s="166">
        <f t="shared" si="54"/>
        <v>256</v>
      </c>
      <c r="L89" s="186">
        <f t="shared" si="54"/>
        <v>487</v>
      </c>
      <c r="M89" s="186">
        <f t="shared" si="54"/>
        <v>34160</v>
      </c>
      <c r="N89" s="186">
        <f t="shared" si="54"/>
        <v>10594</v>
      </c>
      <c r="O89" s="188">
        <f t="shared" si="54"/>
        <v>44754</v>
      </c>
      <c r="P89" s="192" t="s">
        <v>48</v>
      </c>
      <c r="Q89" s="175">
        <f>SUM(Q79:Q88)</f>
        <v>5181</v>
      </c>
      <c r="R89" s="175">
        <f>SUM(R79:R88)</f>
        <v>8387</v>
      </c>
      <c r="S89" s="175">
        <f>SUM(S79:S88)</f>
        <v>574869</v>
      </c>
      <c r="T89" s="72">
        <f>S89/Q89</f>
        <v>110.95715112912565</v>
      </c>
    </row>
    <row r="90" spans="1:20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75"/>
      <c r="P90" s="191"/>
      <c r="Q90" s="96"/>
      <c r="R90" s="96"/>
      <c r="S90" s="96"/>
      <c r="T90" s="75"/>
    </row>
    <row r="91" spans="1:20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8"/>
      <c r="P91" s="53" t="s">
        <v>84</v>
      </c>
      <c r="Q91" s="97"/>
      <c r="R91" s="97"/>
      <c r="S91" s="97"/>
      <c r="T91" s="98"/>
    </row>
    <row r="92" spans="1:20" ht="18" x14ac:dyDescent="0.25">
      <c r="A92" s="56" t="s">
        <v>85</v>
      </c>
      <c r="B92" s="156">
        <v>339</v>
      </c>
      <c r="C92" s="101">
        <v>466</v>
      </c>
      <c r="D92" s="156">
        <v>30842</v>
      </c>
      <c r="E92" s="84">
        <v>827</v>
      </c>
      <c r="F92" s="139">
        <v>0</v>
      </c>
      <c r="G92" s="177">
        <f t="shared" ref="G92:G101" si="55">D92/B92</f>
        <v>90.979351032448378</v>
      </c>
      <c r="H92" s="159">
        <f>SUM(D92:F92)</f>
        <v>31669</v>
      </c>
      <c r="I92" s="132"/>
      <c r="J92" s="133"/>
      <c r="K92" s="81">
        <v>12</v>
      </c>
      <c r="L92" s="85">
        <v>23</v>
      </c>
      <c r="M92" s="85">
        <v>1402</v>
      </c>
      <c r="N92" s="62">
        <v>320</v>
      </c>
      <c r="O92" s="81">
        <f>SUM(M92:N92)</f>
        <v>1722</v>
      </c>
      <c r="P92" s="56" t="s">
        <v>85</v>
      </c>
      <c r="Q92" s="59">
        <f>B92+K92</f>
        <v>351</v>
      </c>
      <c r="R92" s="59">
        <f>C92+L92</f>
        <v>489</v>
      </c>
      <c r="S92" s="59">
        <f>H92+O92</f>
        <v>33391</v>
      </c>
      <c r="T92" s="62">
        <f>S92/Q92</f>
        <v>95.131054131054128</v>
      </c>
    </row>
    <row r="93" spans="1:20" ht="18" x14ac:dyDescent="0.25">
      <c r="A93" s="64" t="s">
        <v>86</v>
      </c>
      <c r="B93" s="141">
        <v>453</v>
      </c>
      <c r="C93" s="102">
        <v>574</v>
      </c>
      <c r="D93" s="141">
        <v>38669</v>
      </c>
      <c r="E93" s="86">
        <v>1387</v>
      </c>
      <c r="F93" s="142">
        <v>0</v>
      </c>
      <c r="G93" s="158">
        <f t="shared" si="55"/>
        <v>85.362030905077262</v>
      </c>
      <c r="H93" s="159">
        <f t="shared" ref="H93:H100" si="56">SUM(D93:F93)</f>
        <v>40056</v>
      </c>
      <c r="I93" s="135"/>
      <c r="J93" s="143"/>
      <c r="K93" s="88">
        <v>13</v>
      </c>
      <c r="L93" s="87">
        <v>19</v>
      </c>
      <c r="M93" s="87">
        <v>1485</v>
      </c>
      <c r="N93" s="80">
        <v>568</v>
      </c>
      <c r="O93" s="81">
        <f t="shared" ref="O93:O100" si="57">SUM(M93:N93)</f>
        <v>2053</v>
      </c>
      <c r="P93" s="64" t="s">
        <v>86</v>
      </c>
      <c r="Q93" s="63">
        <f t="shared" ref="Q93:Q100" si="58">B93+K93</f>
        <v>466</v>
      </c>
      <c r="R93" s="63">
        <f t="shared" ref="R93:R100" si="59">C93+L93</f>
        <v>593</v>
      </c>
      <c r="S93" s="63">
        <f t="shared" ref="S93:S100" si="60">H93+O93</f>
        <v>42109</v>
      </c>
      <c r="T93" s="80">
        <f t="shared" ref="T93:T100" si="61">S93/Q93</f>
        <v>90.362660944206013</v>
      </c>
    </row>
    <row r="94" spans="1:20" ht="18" x14ac:dyDescent="0.25">
      <c r="A94" s="64" t="s">
        <v>87</v>
      </c>
      <c r="B94" s="141">
        <v>251</v>
      </c>
      <c r="C94" s="102">
        <v>346</v>
      </c>
      <c r="D94" s="141">
        <v>22937</v>
      </c>
      <c r="E94" s="86">
        <v>934</v>
      </c>
      <c r="F94" s="142">
        <f>-20</f>
        <v>-20</v>
      </c>
      <c r="G94" s="158">
        <f t="shared" si="55"/>
        <v>91.382470119521912</v>
      </c>
      <c r="H94" s="159">
        <f t="shared" si="56"/>
        <v>23851</v>
      </c>
      <c r="I94" s="135"/>
      <c r="J94" s="143"/>
      <c r="K94" s="88">
        <v>18</v>
      </c>
      <c r="L94" s="87">
        <v>24</v>
      </c>
      <c r="M94" s="87">
        <v>1545</v>
      </c>
      <c r="N94" s="80">
        <v>1692</v>
      </c>
      <c r="O94" s="81">
        <f t="shared" si="57"/>
        <v>3237</v>
      </c>
      <c r="P94" s="64" t="s">
        <v>87</v>
      </c>
      <c r="Q94" s="63">
        <f t="shared" si="58"/>
        <v>269</v>
      </c>
      <c r="R94" s="63">
        <f t="shared" si="59"/>
        <v>370</v>
      </c>
      <c r="S94" s="63">
        <f t="shared" si="60"/>
        <v>27088</v>
      </c>
      <c r="T94" s="80">
        <f t="shared" si="61"/>
        <v>100.69888475836431</v>
      </c>
    </row>
    <row r="95" spans="1:20" ht="18" x14ac:dyDescent="0.25">
      <c r="A95" s="64" t="s">
        <v>88</v>
      </c>
      <c r="B95" s="141">
        <v>143</v>
      </c>
      <c r="C95" s="102">
        <v>172</v>
      </c>
      <c r="D95" s="141">
        <v>11115</v>
      </c>
      <c r="E95" s="86">
        <v>448</v>
      </c>
      <c r="F95" s="142">
        <v>0</v>
      </c>
      <c r="G95" s="158">
        <f t="shared" si="55"/>
        <v>77.727272727272734</v>
      </c>
      <c r="H95" s="159">
        <f t="shared" si="56"/>
        <v>11563</v>
      </c>
      <c r="I95" s="135"/>
      <c r="J95" s="143"/>
      <c r="K95" s="88">
        <v>4</v>
      </c>
      <c r="L95" s="87">
        <v>5</v>
      </c>
      <c r="M95" s="87">
        <v>229</v>
      </c>
      <c r="N95" s="80">
        <v>101</v>
      </c>
      <c r="O95" s="81">
        <f t="shared" si="57"/>
        <v>330</v>
      </c>
      <c r="P95" s="64" t="s">
        <v>88</v>
      </c>
      <c r="Q95" s="63">
        <f t="shared" si="58"/>
        <v>147</v>
      </c>
      <c r="R95" s="63">
        <f t="shared" si="59"/>
        <v>177</v>
      </c>
      <c r="S95" s="63">
        <f t="shared" si="60"/>
        <v>11893</v>
      </c>
      <c r="T95" s="80">
        <f t="shared" si="61"/>
        <v>80.904761904761898</v>
      </c>
    </row>
    <row r="96" spans="1:20" ht="18" x14ac:dyDescent="0.25">
      <c r="A96" s="64" t="s">
        <v>89</v>
      </c>
      <c r="B96" s="141">
        <v>338</v>
      </c>
      <c r="C96" s="102">
        <v>444</v>
      </c>
      <c r="D96" s="141">
        <v>29789</v>
      </c>
      <c r="E96" s="86">
        <v>376</v>
      </c>
      <c r="F96" s="142">
        <f>-34</f>
        <v>-34</v>
      </c>
      <c r="G96" s="158">
        <f t="shared" si="55"/>
        <v>88.133136094674555</v>
      </c>
      <c r="H96" s="159">
        <f t="shared" si="56"/>
        <v>30131</v>
      </c>
      <c r="I96" s="135"/>
      <c r="J96" s="143"/>
      <c r="K96" s="88">
        <v>21</v>
      </c>
      <c r="L96" s="87">
        <v>38</v>
      </c>
      <c r="M96" s="87">
        <v>1990</v>
      </c>
      <c r="N96" s="80">
        <v>2074</v>
      </c>
      <c r="O96" s="81">
        <f t="shared" si="57"/>
        <v>4064</v>
      </c>
      <c r="P96" s="64" t="s">
        <v>89</v>
      </c>
      <c r="Q96" s="63">
        <f t="shared" si="58"/>
        <v>359</v>
      </c>
      <c r="R96" s="63">
        <f t="shared" si="59"/>
        <v>482</v>
      </c>
      <c r="S96" s="63">
        <f t="shared" si="60"/>
        <v>34195</v>
      </c>
      <c r="T96" s="80">
        <f t="shared" si="61"/>
        <v>95.250696378830085</v>
      </c>
    </row>
    <row r="97" spans="1:20" ht="18" x14ac:dyDescent="0.25">
      <c r="A97" s="64" t="s">
        <v>90</v>
      </c>
      <c r="B97" s="141">
        <v>94</v>
      </c>
      <c r="C97" s="102">
        <v>133</v>
      </c>
      <c r="D97" s="141">
        <v>9687</v>
      </c>
      <c r="E97" s="86">
        <v>684</v>
      </c>
      <c r="F97" s="142">
        <v>0</v>
      </c>
      <c r="G97" s="158">
        <f t="shared" si="55"/>
        <v>103.05319148936171</v>
      </c>
      <c r="H97" s="159">
        <f t="shared" si="56"/>
        <v>10371</v>
      </c>
      <c r="I97" s="135"/>
      <c r="J97" s="143"/>
      <c r="K97" s="88">
        <v>4</v>
      </c>
      <c r="L97" s="87">
        <v>9</v>
      </c>
      <c r="M97" s="87">
        <v>701</v>
      </c>
      <c r="N97" s="80">
        <v>0</v>
      </c>
      <c r="O97" s="81">
        <f t="shared" si="57"/>
        <v>701</v>
      </c>
      <c r="P97" s="64" t="s">
        <v>90</v>
      </c>
      <c r="Q97" s="63">
        <f t="shared" si="58"/>
        <v>98</v>
      </c>
      <c r="R97" s="63">
        <f t="shared" si="59"/>
        <v>142</v>
      </c>
      <c r="S97" s="63">
        <f t="shared" si="60"/>
        <v>11072</v>
      </c>
      <c r="T97" s="80">
        <f t="shared" si="61"/>
        <v>112.9795918367347</v>
      </c>
    </row>
    <row r="98" spans="1:20" ht="18" x14ac:dyDescent="0.25">
      <c r="A98" s="64" t="s">
        <v>91</v>
      </c>
      <c r="B98" s="141">
        <v>1209</v>
      </c>
      <c r="C98" s="102">
        <v>1816</v>
      </c>
      <c r="D98" s="141">
        <v>125159</v>
      </c>
      <c r="E98" s="86">
        <v>1745</v>
      </c>
      <c r="F98" s="142">
        <f>-76</f>
        <v>-76</v>
      </c>
      <c r="G98" s="158">
        <f t="shared" si="55"/>
        <v>103.52274607113317</v>
      </c>
      <c r="H98" s="159">
        <f t="shared" si="56"/>
        <v>126828</v>
      </c>
      <c r="I98" s="135"/>
      <c r="J98" s="143"/>
      <c r="K98" s="88">
        <v>41</v>
      </c>
      <c r="L98" s="87">
        <v>68</v>
      </c>
      <c r="M98" s="87">
        <v>5018</v>
      </c>
      <c r="N98" s="80">
        <v>3511</v>
      </c>
      <c r="O98" s="81">
        <f t="shared" si="57"/>
        <v>8529</v>
      </c>
      <c r="P98" s="64" t="s">
        <v>91</v>
      </c>
      <c r="Q98" s="63">
        <f t="shared" si="58"/>
        <v>1250</v>
      </c>
      <c r="R98" s="63">
        <f t="shared" si="59"/>
        <v>1884</v>
      </c>
      <c r="S98" s="63">
        <f t="shared" si="60"/>
        <v>135357</v>
      </c>
      <c r="T98" s="80">
        <f t="shared" si="61"/>
        <v>108.2856</v>
      </c>
    </row>
    <row r="99" spans="1:20" ht="18.75" customHeight="1" x14ac:dyDescent="0.25">
      <c r="A99" s="109" t="s">
        <v>92</v>
      </c>
      <c r="B99" s="141">
        <v>363</v>
      </c>
      <c r="C99" s="102">
        <v>518</v>
      </c>
      <c r="D99" s="141">
        <v>35252</v>
      </c>
      <c r="E99" s="86">
        <v>1312</v>
      </c>
      <c r="F99" s="142">
        <f>-26</f>
        <v>-26</v>
      </c>
      <c r="G99" s="158">
        <f t="shared" si="55"/>
        <v>97.112947658402206</v>
      </c>
      <c r="H99" s="159">
        <f t="shared" si="56"/>
        <v>36538</v>
      </c>
      <c r="I99" s="135"/>
      <c r="J99" s="143"/>
      <c r="K99" s="88">
        <v>12</v>
      </c>
      <c r="L99" s="87">
        <v>21</v>
      </c>
      <c r="M99" s="87">
        <v>1483</v>
      </c>
      <c r="N99" s="80">
        <v>192</v>
      </c>
      <c r="O99" s="81">
        <f t="shared" si="57"/>
        <v>1675</v>
      </c>
      <c r="P99" s="109" t="s">
        <v>92</v>
      </c>
      <c r="Q99" s="63">
        <f t="shared" si="58"/>
        <v>375</v>
      </c>
      <c r="R99" s="63">
        <f t="shared" si="59"/>
        <v>539</v>
      </c>
      <c r="S99" s="63">
        <f t="shared" si="60"/>
        <v>38213</v>
      </c>
      <c r="T99" s="80">
        <f t="shared" si="61"/>
        <v>101.90133333333333</v>
      </c>
    </row>
    <row r="100" spans="1:20" ht="18.75" thickBot="1" x14ac:dyDescent="0.3">
      <c r="A100" s="64" t="s">
        <v>93</v>
      </c>
      <c r="B100" s="161">
        <v>568</v>
      </c>
      <c r="C100" s="164">
        <v>709</v>
      </c>
      <c r="D100" s="161">
        <v>47474</v>
      </c>
      <c r="E100" s="107">
        <v>1702</v>
      </c>
      <c r="F100" s="153">
        <f>-92</f>
        <v>-92</v>
      </c>
      <c r="G100" s="158">
        <f t="shared" si="55"/>
        <v>83.58098591549296</v>
      </c>
      <c r="H100" s="159">
        <f t="shared" si="56"/>
        <v>49084</v>
      </c>
      <c r="I100" s="147"/>
      <c r="J100" s="148"/>
      <c r="K100" s="91">
        <v>10</v>
      </c>
      <c r="L100" s="90">
        <v>24</v>
      </c>
      <c r="M100" s="90">
        <v>1582</v>
      </c>
      <c r="N100" s="187">
        <v>670</v>
      </c>
      <c r="O100" s="75">
        <f t="shared" si="57"/>
        <v>2252</v>
      </c>
      <c r="P100" s="89" t="s">
        <v>93</v>
      </c>
      <c r="Q100" s="69">
        <f t="shared" si="58"/>
        <v>578</v>
      </c>
      <c r="R100" s="69">
        <f t="shared" si="59"/>
        <v>733</v>
      </c>
      <c r="S100" s="69">
        <f t="shared" si="60"/>
        <v>51336</v>
      </c>
      <c r="T100" s="187">
        <f t="shared" si="61"/>
        <v>88.816608996539799</v>
      </c>
    </row>
    <row r="101" spans="1:20" ht="18.75" thickBot="1" x14ac:dyDescent="0.3">
      <c r="A101" s="70" t="s">
        <v>48</v>
      </c>
      <c r="B101" s="94">
        <f>SUM(B92:B100)</f>
        <v>3758</v>
      </c>
      <c r="C101" s="94">
        <f>SUM(C92:C100)</f>
        <v>5178</v>
      </c>
      <c r="D101" s="94">
        <f>SUM(D92:D100)</f>
        <v>350924</v>
      </c>
      <c r="E101" s="94">
        <f>SUM(E92:E100)</f>
        <v>9415</v>
      </c>
      <c r="F101" s="94">
        <f>SUM(F92:F100)</f>
        <v>-248</v>
      </c>
      <c r="G101" s="72">
        <f t="shared" si="55"/>
        <v>93.380521554018088</v>
      </c>
      <c r="H101" s="150">
        <f t="shared" ref="H101:O101" si="62">SUM(H92:H100)</f>
        <v>360091</v>
      </c>
      <c r="I101" s="166">
        <f t="shared" si="62"/>
        <v>0</v>
      </c>
      <c r="J101" s="72">
        <f t="shared" si="62"/>
        <v>0</v>
      </c>
      <c r="K101" s="196">
        <f t="shared" si="62"/>
        <v>135</v>
      </c>
      <c r="L101" s="186">
        <f t="shared" si="62"/>
        <v>231</v>
      </c>
      <c r="M101" s="186">
        <f t="shared" si="62"/>
        <v>15435</v>
      </c>
      <c r="N101" s="186">
        <f t="shared" si="62"/>
        <v>9128</v>
      </c>
      <c r="O101" s="188">
        <f t="shared" si="62"/>
        <v>24563</v>
      </c>
      <c r="P101" s="192" t="s">
        <v>48</v>
      </c>
      <c r="Q101" s="175">
        <f>SUM(Q92:Q100)</f>
        <v>3893</v>
      </c>
      <c r="R101" s="175">
        <f>SUM(R92:R100)</f>
        <v>5409</v>
      </c>
      <c r="S101" s="175">
        <f>SUM(S92:S100)</f>
        <v>384654</v>
      </c>
      <c r="T101" s="72">
        <f>S101/Q101</f>
        <v>98.806575905471362</v>
      </c>
    </row>
    <row r="102" spans="1:20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75"/>
      <c r="P102" s="191"/>
      <c r="Q102" s="96"/>
      <c r="R102" s="96"/>
      <c r="S102" s="96"/>
      <c r="T102" s="75"/>
    </row>
    <row r="103" spans="1:20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8"/>
      <c r="P103" s="76" t="s">
        <v>94</v>
      </c>
      <c r="Q103" s="97"/>
      <c r="R103" s="97"/>
      <c r="S103" s="97"/>
      <c r="T103" s="98"/>
    </row>
    <row r="104" spans="1:20" ht="18" x14ac:dyDescent="0.25">
      <c r="A104" s="110" t="s">
        <v>95</v>
      </c>
      <c r="B104" s="170">
        <v>288</v>
      </c>
      <c r="C104" s="171">
        <v>352</v>
      </c>
      <c r="D104" s="170">
        <v>24623</v>
      </c>
      <c r="E104" s="201">
        <v>1708</v>
      </c>
      <c r="F104" s="202">
        <v>0</v>
      </c>
      <c r="G104" s="177">
        <f t="shared" ref="G104:G118" si="63">D104/B104</f>
        <v>85.496527777777771</v>
      </c>
      <c r="H104" s="159">
        <f>SUM(D104:F104)</f>
        <v>26331</v>
      </c>
      <c r="I104" s="132"/>
      <c r="J104" s="133"/>
      <c r="K104" s="81">
        <v>7</v>
      </c>
      <c r="L104" s="85">
        <v>19</v>
      </c>
      <c r="M104" s="85">
        <v>1429</v>
      </c>
      <c r="N104" s="62">
        <v>1499</v>
      </c>
      <c r="O104" s="81">
        <f>SUM(M104:N104)</f>
        <v>2928</v>
      </c>
      <c r="P104" s="110" t="s">
        <v>95</v>
      </c>
      <c r="Q104" s="59">
        <f>B104+K104</f>
        <v>295</v>
      </c>
      <c r="R104" s="59">
        <f>C104+L104</f>
        <v>371</v>
      </c>
      <c r="S104" s="59">
        <f>H104+O104</f>
        <v>29259</v>
      </c>
      <c r="T104" s="62">
        <f>S104/Q104</f>
        <v>99.183050847457622</v>
      </c>
    </row>
    <row r="105" spans="1:20" ht="18" x14ac:dyDescent="0.25">
      <c r="A105" s="111" t="s">
        <v>96</v>
      </c>
      <c r="B105" s="141">
        <v>379</v>
      </c>
      <c r="C105" s="142">
        <v>519</v>
      </c>
      <c r="D105" s="141">
        <v>37060</v>
      </c>
      <c r="E105" s="86">
        <v>2552</v>
      </c>
      <c r="F105" s="142">
        <f>-6</f>
        <v>-6</v>
      </c>
      <c r="G105" s="158">
        <f t="shared" si="63"/>
        <v>97.78364116094987</v>
      </c>
      <c r="H105" s="159">
        <f t="shared" ref="H105:H117" si="64">SUM(D105:F105)</f>
        <v>39606</v>
      </c>
      <c r="I105" s="135"/>
      <c r="J105" s="143"/>
      <c r="K105" s="88">
        <v>23</v>
      </c>
      <c r="L105" s="87">
        <v>35</v>
      </c>
      <c r="M105" s="87">
        <v>2350</v>
      </c>
      <c r="N105" s="80">
        <v>1930</v>
      </c>
      <c r="O105" s="81">
        <f t="shared" ref="O105:O117" si="65">SUM(M105:N105)</f>
        <v>4280</v>
      </c>
      <c r="P105" s="111" t="s">
        <v>96</v>
      </c>
      <c r="Q105" s="63">
        <f t="shared" ref="Q105:Q117" si="66">B105+K105</f>
        <v>402</v>
      </c>
      <c r="R105" s="63">
        <f t="shared" ref="R105:R117" si="67">C105+L105</f>
        <v>554</v>
      </c>
      <c r="S105" s="63">
        <f t="shared" ref="S105:S117" si="68">H105+O105</f>
        <v>43886</v>
      </c>
      <c r="T105" s="80">
        <f t="shared" ref="T105:T117" si="69">S105/Q105</f>
        <v>109.16915422885572</v>
      </c>
    </row>
    <row r="106" spans="1:20" ht="18" x14ac:dyDescent="0.25">
      <c r="A106" s="111" t="s">
        <v>97</v>
      </c>
      <c r="B106" s="138">
        <v>47</v>
      </c>
      <c r="C106" s="163">
        <v>66</v>
      </c>
      <c r="D106" s="138">
        <v>4337</v>
      </c>
      <c r="E106" s="84">
        <v>0</v>
      </c>
      <c r="F106" s="139">
        <v>0</v>
      </c>
      <c r="G106" s="158">
        <f t="shared" si="63"/>
        <v>92.276595744680847</v>
      </c>
      <c r="H106" s="159">
        <f t="shared" si="64"/>
        <v>4337</v>
      </c>
      <c r="I106" s="135"/>
      <c r="J106" s="143"/>
      <c r="K106" s="88">
        <v>0</v>
      </c>
      <c r="L106" s="87">
        <v>0</v>
      </c>
      <c r="M106" s="87">
        <v>0</v>
      </c>
      <c r="N106" s="80">
        <v>0</v>
      </c>
      <c r="O106" s="81">
        <f t="shared" si="65"/>
        <v>0</v>
      </c>
      <c r="P106" s="111" t="s">
        <v>97</v>
      </c>
      <c r="Q106" s="63">
        <f t="shared" si="66"/>
        <v>47</v>
      </c>
      <c r="R106" s="63">
        <f t="shared" si="67"/>
        <v>66</v>
      </c>
      <c r="S106" s="63">
        <f t="shared" si="68"/>
        <v>4337</v>
      </c>
      <c r="T106" s="80">
        <f t="shared" si="69"/>
        <v>92.276595744680847</v>
      </c>
    </row>
    <row r="107" spans="1:20" ht="18" x14ac:dyDescent="0.25">
      <c r="A107" s="111" t="s">
        <v>98</v>
      </c>
      <c r="B107" s="141">
        <v>516</v>
      </c>
      <c r="C107" s="102">
        <v>640</v>
      </c>
      <c r="D107" s="141">
        <v>42873</v>
      </c>
      <c r="E107" s="86">
        <v>2193</v>
      </c>
      <c r="F107" s="142">
        <v>0</v>
      </c>
      <c r="G107" s="158">
        <f t="shared" si="63"/>
        <v>83.087209302325576</v>
      </c>
      <c r="H107" s="159">
        <f t="shared" si="64"/>
        <v>45066</v>
      </c>
      <c r="I107" s="135"/>
      <c r="J107" s="143"/>
      <c r="K107" s="88">
        <v>16</v>
      </c>
      <c r="L107" s="87">
        <v>28</v>
      </c>
      <c r="M107" s="87">
        <v>1976</v>
      </c>
      <c r="N107" s="80">
        <v>4649</v>
      </c>
      <c r="O107" s="81">
        <f t="shared" si="65"/>
        <v>6625</v>
      </c>
      <c r="P107" s="111" t="s">
        <v>98</v>
      </c>
      <c r="Q107" s="63">
        <f t="shared" si="66"/>
        <v>532</v>
      </c>
      <c r="R107" s="63">
        <f t="shared" si="67"/>
        <v>668</v>
      </c>
      <c r="S107" s="63">
        <f t="shared" si="68"/>
        <v>51691</v>
      </c>
      <c r="T107" s="80">
        <f t="shared" si="69"/>
        <v>97.16353383458646</v>
      </c>
    </row>
    <row r="108" spans="1:20" ht="18" x14ac:dyDescent="0.25">
      <c r="A108" s="64" t="s">
        <v>99</v>
      </c>
      <c r="B108" s="141">
        <v>358</v>
      </c>
      <c r="C108" s="102">
        <v>464</v>
      </c>
      <c r="D108" s="141">
        <v>31403</v>
      </c>
      <c r="E108" s="86">
        <v>721</v>
      </c>
      <c r="F108" s="142">
        <v>0</v>
      </c>
      <c r="G108" s="158">
        <f t="shared" si="63"/>
        <v>87.717877094972067</v>
      </c>
      <c r="H108" s="159">
        <f t="shared" si="64"/>
        <v>32124</v>
      </c>
      <c r="I108" s="135"/>
      <c r="J108" s="143"/>
      <c r="K108" s="88">
        <v>8</v>
      </c>
      <c r="L108" s="87">
        <v>14</v>
      </c>
      <c r="M108" s="87">
        <v>860</v>
      </c>
      <c r="N108" s="80">
        <v>207</v>
      </c>
      <c r="O108" s="81">
        <f t="shared" si="65"/>
        <v>1067</v>
      </c>
      <c r="P108" s="64" t="s">
        <v>99</v>
      </c>
      <c r="Q108" s="63">
        <f t="shared" si="66"/>
        <v>366</v>
      </c>
      <c r="R108" s="63">
        <f t="shared" si="67"/>
        <v>478</v>
      </c>
      <c r="S108" s="63">
        <f t="shared" si="68"/>
        <v>33191</v>
      </c>
      <c r="T108" s="80">
        <f t="shared" si="69"/>
        <v>90.685792349726782</v>
      </c>
    </row>
    <row r="109" spans="1:20" ht="18" x14ac:dyDescent="0.25">
      <c r="A109" s="64" t="s">
        <v>100</v>
      </c>
      <c r="B109" s="141">
        <v>425</v>
      </c>
      <c r="C109" s="102">
        <v>596</v>
      </c>
      <c r="D109" s="141">
        <v>43651</v>
      </c>
      <c r="E109" s="86">
        <v>896</v>
      </c>
      <c r="F109" s="142">
        <f>-11</f>
        <v>-11</v>
      </c>
      <c r="G109" s="158">
        <f t="shared" si="63"/>
        <v>102.70823529411764</v>
      </c>
      <c r="H109" s="159">
        <f t="shared" si="64"/>
        <v>44536</v>
      </c>
      <c r="I109" s="135"/>
      <c r="J109" s="143"/>
      <c r="K109" s="88">
        <v>9</v>
      </c>
      <c r="L109" s="87">
        <v>15</v>
      </c>
      <c r="M109" s="87">
        <v>1081</v>
      </c>
      <c r="N109" s="80">
        <v>610</v>
      </c>
      <c r="O109" s="81">
        <f t="shared" si="65"/>
        <v>1691</v>
      </c>
      <c r="P109" s="64" t="s">
        <v>100</v>
      </c>
      <c r="Q109" s="63">
        <f t="shared" si="66"/>
        <v>434</v>
      </c>
      <c r="R109" s="63">
        <f t="shared" si="67"/>
        <v>611</v>
      </c>
      <c r="S109" s="63">
        <f t="shared" si="68"/>
        <v>46227</v>
      </c>
      <c r="T109" s="80">
        <f t="shared" si="69"/>
        <v>106.51382488479263</v>
      </c>
    </row>
    <row r="110" spans="1:20" ht="18" x14ac:dyDescent="0.25">
      <c r="A110" s="64" t="s">
        <v>101</v>
      </c>
      <c r="B110" s="141">
        <v>616</v>
      </c>
      <c r="C110" s="102">
        <v>888</v>
      </c>
      <c r="D110" s="141">
        <v>60124</v>
      </c>
      <c r="E110" s="86">
        <v>4888</v>
      </c>
      <c r="F110" s="142">
        <f>-30</f>
        <v>-30</v>
      </c>
      <c r="G110" s="158">
        <f t="shared" si="63"/>
        <v>97.603896103896105</v>
      </c>
      <c r="H110" s="159">
        <f t="shared" si="64"/>
        <v>64982</v>
      </c>
      <c r="I110" s="135"/>
      <c r="J110" s="143"/>
      <c r="K110" s="88">
        <v>18</v>
      </c>
      <c r="L110" s="87">
        <v>31</v>
      </c>
      <c r="M110" s="87">
        <v>2044</v>
      </c>
      <c r="N110" s="80">
        <v>2496</v>
      </c>
      <c r="O110" s="81">
        <f t="shared" si="65"/>
        <v>4540</v>
      </c>
      <c r="P110" s="64" t="s">
        <v>101</v>
      </c>
      <c r="Q110" s="63">
        <f t="shared" si="66"/>
        <v>634</v>
      </c>
      <c r="R110" s="63">
        <f t="shared" si="67"/>
        <v>919</v>
      </c>
      <c r="S110" s="63">
        <f t="shared" si="68"/>
        <v>69522</v>
      </c>
      <c r="T110" s="80">
        <f t="shared" si="69"/>
        <v>109.65615141955836</v>
      </c>
    </row>
    <row r="111" spans="1:20" ht="18" x14ac:dyDescent="0.25">
      <c r="A111" s="64" t="s">
        <v>102</v>
      </c>
      <c r="B111" s="141">
        <v>548</v>
      </c>
      <c r="C111" s="102">
        <v>742</v>
      </c>
      <c r="D111" s="141">
        <v>53117</v>
      </c>
      <c r="E111" s="86">
        <v>1950</v>
      </c>
      <c r="F111" s="142">
        <f>-14</f>
        <v>-14</v>
      </c>
      <c r="G111" s="158">
        <f t="shared" si="63"/>
        <v>96.928832116788328</v>
      </c>
      <c r="H111" s="159">
        <f t="shared" si="64"/>
        <v>55053</v>
      </c>
      <c r="I111" s="135"/>
      <c r="J111" s="143"/>
      <c r="K111" s="88">
        <v>7</v>
      </c>
      <c r="L111" s="87">
        <v>11</v>
      </c>
      <c r="M111" s="87">
        <v>834</v>
      </c>
      <c r="N111" s="80">
        <v>320</v>
      </c>
      <c r="O111" s="81">
        <f t="shared" si="65"/>
        <v>1154</v>
      </c>
      <c r="P111" s="64" t="s">
        <v>102</v>
      </c>
      <c r="Q111" s="63">
        <f t="shared" si="66"/>
        <v>555</v>
      </c>
      <c r="R111" s="63">
        <f t="shared" si="67"/>
        <v>753</v>
      </c>
      <c r="S111" s="63">
        <f t="shared" si="68"/>
        <v>56207</v>
      </c>
      <c r="T111" s="80">
        <f t="shared" si="69"/>
        <v>101.27387387387387</v>
      </c>
    </row>
    <row r="112" spans="1:20" ht="18" x14ac:dyDescent="0.25">
      <c r="A112" s="64" t="s">
        <v>103</v>
      </c>
      <c r="B112" s="141">
        <v>473</v>
      </c>
      <c r="C112" s="102">
        <v>691</v>
      </c>
      <c r="D112" s="141">
        <v>46110</v>
      </c>
      <c r="E112" s="86">
        <v>499</v>
      </c>
      <c r="F112" s="142">
        <f>-8</f>
        <v>-8</v>
      </c>
      <c r="G112" s="158">
        <f t="shared" si="63"/>
        <v>97.484143763213524</v>
      </c>
      <c r="H112" s="159">
        <f t="shared" si="64"/>
        <v>46601</v>
      </c>
      <c r="I112" s="135"/>
      <c r="J112" s="143"/>
      <c r="K112" s="88">
        <v>20</v>
      </c>
      <c r="L112" s="87">
        <v>31</v>
      </c>
      <c r="M112" s="87">
        <v>2247</v>
      </c>
      <c r="N112" s="80">
        <v>4655</v>
      </c>
      <c r="O112" s="81">
        <f t="shared" si="65"/>
        <v>6902</v>
      </c>
      <c r="P112" s="64" t="s">
        <v>103</v>
      </c>
      <c r="Q112" s="63">
        <f t="shared" si="66"/>
        <v>493</v>
      </c>
      <c r="R112" s="63">
        <f t="shared" si="67"/>
        <v>722</v>
      </c>
      <c r="S112" s="63">
        <f t="shared" si="68"/>
        <v>53503</v>
      </c>
      <c r="T112" s="80">
        <f t="shared" si="69"/>
        <v>108.52535496957404</v>
      </c>
    </row>
    <row r="113" spans="1:20" ht="18" x14ac:dyDescent="0.25">
      <c r="A113" s="64" t="s">
        <v>104</v>
      </c>
      <c r="B113" s="141">
        <v>565</v>
      </c>
      <c r="C113" s="102">
        <v>777</v>
      </c>
      <c r="D113" s="141">
        <v>52456</v>
      </c>
      <c r="E113" s="86">
        <v>2100</v>
      </c>
      <c r="F113" s="142">
        <f>-14</f>
        <v>-14</v>
      </c>
      <c r="G113" s="158">
        <f t="shared" si="63"/>
        <v>92.842477876106202</v>
      </c>
      <c r="H113" s="159">
        <f t="shared" si="64"/>
        <v>54542</v>
      </c>
      <c r="I113" s="135"/>
      <c r="J113" s="143"/>
      <c r="K113" s="88">
        <v>11</v>
      </c>
      <c r="L113" s="87">
        <v>19</v>
      </c>
      <c r="M113" s="87">
        <v>1183</v>
      </c>
      <c r="N113" s="80">
        <v>1028</v>
      </c>
      <c r="O113" s="81">
        <f t="shared" si="65"/>
        <v>2211</v>
      </c>
      <c r="P113" s="64" t="s">
        <v>104</v>
      </c>
      <c r="Q113" s="63">
        <f t="shared" si="66"/>
        <v>576</v>
      </c>
      <c r="R113" s="63">
        <f t="shared" si="67"/>
        <v>796</v>
      </c>
      <c r="S113" s="63">
        <f t="shared" si="68"/>
        <v>56753</v>
      </c>
      <c r="T113" s="80">
        <f t="shared" si="69"/>
        <v>98.529513888888886</v>
      </c>
    </row>
    <row r="114" spans="1:20" ht="18" x14ac:dyDescent="0.25">
      <c r="A114" s="64" t="s">
        <v>105</v>
      </c>
      <c r="B114" s="141">
        <v>616</v>
      </c>
      <c r="C114" s="102">
        <v>891</v>
      </c>
      <c r="D114" s="141">
        <v>59101</v>
      </c>
      <c r="E114" s="86">
        <v>1074</v>
      </c>
      <c r="F114" s="142">
        <f>-26</f>
        <v>-26</v>
      </c>
      <c r="G114" s="158">
        <f t="shared" si="63"/>
        <v>95.943181818181813</v>
      </c>
      <c r="H114" s="159">
        <f t="shared" si="64"/>
        <v>60149</v>
      </c>
      <c r="I114" s="135"/>
      <c r="J114" s="143"/>
      <c r="K114" s="88">
        <v>17</v>
      </c>
      <c r="L114" s="87">
        <v>25</v>
      </c>
      <c r="M114" s="87">
        <v>1717</v>
      </c>
      <c r="N114" s="80">
        <v>1472</v>
      </c>
      <c r="O114" s="81">
        <f t="shared" si="65"/>
        <v>3189</v>
      </c>
      <c r="P114" s="64" t="s">
        <v>105</v>
      </c>
      <c r="Q114" s="63">
        <f t="shared" si="66"/>
        <v>633</v>
      </c>
      <c r="R114" s="63">
        <f t="shared" si="67"/>
        <v>916</v>
      </c>
      <c r="S114" s="63">
        <f t="shared" si="68"/>
        <v>63338</v>
      </c>
      <c r="T114" s="80">
        <f t="shared" si="69"/>
        <v>100.06003159557662</v>
      </c>
    </row>
    <row r="115" spans="1:20" ht="18" x14ac:dyDescent="0.25">
      <c r="A115" s="64" t="s">
        <v>106</v>
      </c>
      <c r="B115" s="141">
        <v>1455</v>
      </c>
      <c r="C115" s="102">
        <v>1999</v>
      </c>
      <c r="D115" s="141">
        <v>135202</v>
      </c>
      <c r="E115" s="86">
        <v>3105</v>
      </c>
      <c r="F115" s="142">
        <v>0</v>
      </c>
      <c r="G115" s="158">
        <f t="shared" si="63"/>
        <v>92.922336769759454</v>
      </c>
      <c r="H115" s="159">
        <f t="shared" si="64"/>
        <v>138307</v>
      </c>
      <c r="I115" s="135"/>
      <c r="J115" s="143"/>
      <c r="K115" s="88">
        <v>38</v>
      </c>
      <c r="L115" s="87">
        <v>67</v>
      </c>
      <c r="M115" s="87">
        <v>4645</v>
      </c>
      <c r="N115" s="80">
        <v>2259</v>
      </c>
      <c r="O115" s="81">
        <f t="shared" si="65"/>
        <v>6904</v>
      </c>
      <c r="P115" s="64" t="s">
        <v>106</v>
      </c>
      <c r="Q115" s="63">
        <f t="shared" si="66"/>
        <v>1493</v>
      </c>
      <c r="R115" s="63">
        <f t="shared" si="67"/>
        <v>2066</v>
      </c>
      <c r="S115" s="63">
        <f t="shared" si="68"/>
        <v>145211</v>
      </c>
      <c r="T115" s="80">
        <f t="shared" si="69"/>
        <v>97.261219022103148</v>
      </c>
    </row>
    <row r="116" spans="1:20" ht="18" x14ac:dyDescent="0.25">
      <c r="A116" s="64" t="s">
        <v>107</v>
      </c>
      <c r="B116" s="141">
        <v>301</v>
      </c>
      <c r="C116" s="102">
        <v>395</v>
      </c>
      <c r="D116" s="141">
        <v>25965</v>
      </c>
      <c r="E116" s="86">
        <v>670</v>
      </c>
      <c r="F116" s="142">
        <f>-14</f>
        <v>-14</v>
      </c>
      <c r="G116" s="158">
        <f t="shared" si="63"/>
        <v>86.262458471760795</v>
      </c>
      <c r="H116" s="159">
        <f t="shared" si="64"/>
        <v>26621</v>
      </c>
      <c r="I116" s="135"/>
      <c r="J116" s="143"/>
      <c r="K116" s="88">
        <v>5</v>
      </c>
      <c r="L116" s="87">
        <v>8</v>
      </c>
      <c r="M116" s="87">
        <v>525</v>
      </c>
      <c r="N116" s="80">
        <v>512</v>
      </c>
      <c r="O116" s="81">
        <f t="shared" si="65"/>
        <v>1037</v>
      </c>
      <c r="P116" s="64" t="s">
        <v>107</v>
      </c>
      <c r="Q116" s="63">
        <f t="shared" si="66"/>
        <v>306</v>
      </c>
      <c r="R116" s="63">
        <f t="shared" si="67"/>
        <v>403</v>
      </c>
      <c r="S116" s="63">
        <f t="shared" si="68"/>
        <v>27658</v>
      </c>
      <c r="T116" s="80">
        <f t="shared" si="69"/>
        <v>90.385620915032675</v>
      </c>
    </row>
    <row r="117" spans="1:20" ht="18.75" thickBot="1" x14ac:dyDescent="0.3">
      <c r="A117" s="64" t="s">
        <v>108</v>
      </c>
      <c r="B117" s="161">
        <v>590</v>
      </c>
      <c r="C117" s="164">
        <v>761</v>
      </c>
      <c r="D117" s="161">
        <v>52118</v>
      </c>
      <c r="E117" s="107">
        <v>2798</v>
      </c>
      <c r="F117" s="153">
        <f>-14</f>
        <v>-14</v>
      </c>
      <c r="G117" s="158">
        <f t="shared" si="63"/>
        <v>88.335593220338978</v>
      </c>
      <c r="H117" s="159">
        <f t="shared" si="64"/>
        <v>54902</v>
      </c>
      <c r="I117" s="147"/>
      <c r="J117" s="148"/>
      <c r="K117" s="91">
        <v>13</v>
      </c>
      <c r="L117" s="90">
        <v>28</v>
      </c>
      <c r="M117" s="90">
        <v>2218</v>
      </c>
      <c r="N117" s="187">
        <v>1699</v>
      </c>
      <c r="O117" s="75">
        <f t="shared" si="65"/>
        <v>3917</v>
      </c>
      <c r="P117" s="89" t="s">
        <v>108</v>
      </c>
      <c r="Q117" s="69">
        <f t="shared" si="66"/>
        <v>603</v>
      </c>
      <c r="R117" s="69">
        <f t="shared" si="67"/>
        <v>789</v>
      </c>
      <c r="S117" s="69">
        <f t="shared" si="68"/>
        <v>58819</v>
      </c>
      <c r="T117" s="187">
        <f t="shared" si="69"/>
        <v>97.543946932006634</v>
      </c>
    </row>
    <row r="118" spans="1:20" ht="18.75" thickBot="1" x14ac:dyDescent="0.3">
      <c r="A118" s="70" t="s">
        <v>48</v>
      </c>
      <c r="B118" s="94">
        <f>SUM(B104:B117)</f>
        <v>7177</v>
      </c>
      <c r="C118" s="94">
        <f>SUM(C104:C117)</f>
        <v>9781</v>
      </c>
      <c r="D118" s="94">
        <f>SUM(D104:D117)</f>
        <v>668140</v>
      </c>
      <c r="E118" s="94">
        <f>SUM(E104:E117)</f>
        <v>25154</v>
      </c>
      <c r="F118" s="94">
        <f>SUM(F104:F117)</f>
        <v>-137</v>
      </c>
      <c r="G118" s="72">
        <f t="shared" si="63"/>
        <v>93.094607774836277</v>
      </c>
      <c r="H118" s="150">
        <f t="shared" ref="H118:O118" si="70">SUM(H104:H117)</f>
        <v>693157</v>
      </c>
      <c r="I118" s="166">
        <f t="shared" si="70"/>
        <v>0</v>
      </c>
      <c r="J118" s="72">
        <f t="shared" si="70"/>
        <v>0</v>
      </c>
      <c r="K118" s="196">
        <f t="shared" si="70"/>
        <v>192</v>
      </c>
      <c r="L118" s="186">
        <f t="shared" si="70"/>
        <v>331</v>
      </c>
      <c r="M118" s="186">
        <f t="shared" si="70"/>
        <v>23109</v>
      </c>
      <c r="N118" s="186">
        <f t="shared" si="70"/>
        <v>23336</v>
      </c>
      <c r="O118" s="188">
        <f t="shared" si="70"/>
        <v>46445</v>
      </c>
      <c r="P118" s="192" t="s">
        <v>48</v>
      </c>
      <c r="Q118" s="175">
        <f>SUM(Q104:Q117)</f>
        <v>7369</v>
      </c>
      <c r="R118" s="175">
        <f>SUM(R104:R117)</f>
        <v>10112</v>
      </c>
      <c r="S118" s="175">
        <f>SUM(S104:S117)</f>
        <v>739602</v>
      </c>
      <c r="T118" s="72">
        <f>S118/Q118</f>
        <v>100.36667119012078</v>
      </c>
    </row>
    <row r="119" spans="1:20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75"/>
      <c r="P119" s="191"/>
      <c r="Q119" s="96"/>
      <c r="R119" s="96"/>
      <c r="S119" s="96"/>
      <c r="T119" s="75"/>
    </row>
    <row r="120" spans="1:20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8"/>
      <c r="P120" s="53" t="s">
        <v>109</v>
      </c>
      <c r="Q120" s="97"/>
      <c r="R120" s="97"/>
      <c r="S120" s="97"/>
      <c r="T120" s="98"/>
    </row>
    <row r="121" spans="1:20" ht="18" x14ac:dyDescent="0.25">
      <c r="A121" s="56" t="s">
        <v>110</v>
      </c>
      <c r="B121" s="156">
        <v>197</v>
      </c>
      <c r="C121" s="100">
        <v>331</v>
      </c>
      <c r="D121" s="100">
        <v>22725</v>
      </c>
      <c r="E121" s="84">
        <v>612</v>
      </c>
      <c r="F121" s="139">
        <f>-55</f>
        <v>-55</v>
      </c>
      <c r="G121" s="177">
        <f t="shared" ref="G121:G130" si="71">D121/B121</f>
        <v>115.35532994923858</v>
      </c>
      <c r="H121" s="159">
        <f>SUM(D121:F121)</f>
        <v>23282</v>
      </c>
      <c r="I121" s="132"/>
      <c r="J121" s="133"/>
      <c r="K121" s="81">
        <v>15</v>
      </c>
      <c r="L121" s="85">
        <v>29</v>
      </c>
      <c r="M121" s="85">
        <v>2234</v>
      </c>
      <c r="N121" s="62">
        <v>1085</v>
      </c>
      <c r="O121" s="81">
        <f>SUM(M121:N121)</f>
        <v>3319</v>
      </c>
      <c r="P121" s="56" t="s">
        <v>110</v>
      </c>
      <c r="Q121" s="59">
        <f>B121+K121</f>
        <v>212</v>
      </c>
      <c r="R121" s="59">
        <f>C121+L121</f>
        <v>360</v>
      </c>
      <c r="S121" s="59">
        <f>H121+O121</f>
        <v>26601</v>
      </c>
      <c r="T121" s="62">
        <f>S121/Q121</f>
        <v>125.47641509433963</v>
      </c>
    </row>
    <row r="122" spans="1:20" ht="18" x14ac:dyDescent="0.25">
      <c r="A122" s="64" t="s">
        <v>111</v>
      </c>
      <c r="B122" s="138">
        <v>389</v>
      </c>
      <c r="C122" s="163">
        <v>549</v>
      </c>
      <c r="D122" s="138">
        <v>36531</v>
      </c>
      <c r="E122" s="84">
        <v>732</v>
      </c>
      <c r="F122" s="139">
        <v>0</v>
      </c>
      <c r="G122" s="158">
        <f t="shared" si="71"/>
        <v>93.910025706940871</v>
      </c>
      <c r="H122" s="159">
        <f t="shared" ref="H122:H129" si="72">SUM(D122:F122)</f>
        <v>37263</v>
      </c>
      <c r="I122" s="135"/>
      <c r="J122" s="143"/>
      <c r="K122" s="81">
        <v>18</v>
      </c>
      <c r="L122" s="85">
        <v>26</v>
      </c>
      <c r="M122" s="85">
        <v>1828</v>
      </c>
      <c r="N122" s="80">
        <v>256</v>
      </c>
      <c r="O122" s="81">
        <f t="shared" ref="O122:O129" si="73">SUM(M122:N122)</f>
        <v>2084</v>
      </c>
      <c r="P122" s="64" t="s">
        <v>111</v>
      </c>
      <c r="Q122" s="63">
        <f t="shared" ref="Q122:Q129" si="74">B122+K122</f>
        <v>407</v>
      </c>
      <c r="R122" s="63">
        <f t="shared" ref="R122:R129" si="75">C122+L122</f>
        <v>575</v>
      </c>
      <c r="S122" s="63">
        <f t="shared" ref="S122:S129" si="76">H122+O122</f>
        <v>39347</v>
      </c>
      <c r="T122" s="80">
        <f t="shared" ref="T122:T129" si="77">S122/Q122</f>
        <v>96.675675675675677</v>
      </c>
    </row>
    <row r="123" spans="1:20" ht="18" x14ac:dyDescent="0.25">
      <c r="A123" s="64" t="s">
        <v>112</v>
      </c>
      <c r="B123" s="141">
        <v>202</v>
      </c>
      <c r="C123" s="102">
        <v>289</v>
      </c>
      <c r="D123" s="141">
        <v>19378</v>
      </c>
      <c r="E123" s="86">
        <v>121</v>
      </c>
      <c r="F123" s="142">
        <f>-18</f>
        <v>-18</v>
      </c>
      <c r="G123" s="158">
        <f t="shared" si="71"/>
        <v>95.930693069306926</v>
      </c>
      <c r="H123" s="159">
        <f t="shared" si="72"/>
        <v>19481</v>
      </c>
      <c r="I123" s="135"/>
      <c r="J123" s="143"/>
      <c r="K123" s="81">
        <v>5</v>
      </c>
      <c r="L123" s="85">
        <v>10</v>
      </c>
      <c r="M123" s="85">
        <v>544</v>
      </c>
      <c r="N123" s="80">
        <v>192</v>
      </c>
      <c r="O123" s="81">
        <f t="shared" si="73"/>
        <v>736</v>
      </c>
      <c r="P123" s="64" t="s">
        <v>112</v>
      </c>
      <c r="Q123" s="63">
        <f t="shared" si="74"/>
        <v>207</v>
      </c>
      <c r="R123" s="63">
        <f t="shared" si="75"/>
        <v>299</v>
      </c>
      <c r="S123" s="63">
        <f t="shared" si="76"/>
        <v>20217</v>
      </c>
      <c r="T123" s="80">
        <f t="shared" si="77"/>
        <v>97.666666666666671</v>
      </c>
    </row>
    <row r="124" spans="1:20" ht="18" x14ac:dyDescent="0.25">
      <c r="A124" s="64" t="s">
        <v>113</v>
      </c>
      <c r="B124" s="141">
        <v>400</v>
      </c>
      <c r="C124" s="102">
        <v>539</v>
      </c>
      <c r="D124" s="141">
        <v>37774</v>
      </c>
      <c r="E124" s="86">
        <v>1502</v>
      </c>
      <c r="F124" s="142">
        <v>0</v>
      </c>
      <c r="G124" s="158">
        <f t="shared" si="71"/>
        <v>94.435000000000002</v>
      </c>
      <c r="H124" s="159">
        <f t="shared" si="72"/>
        <v>39276</v>
      </c>
      <c r="I124" s="135"/>
      <c r="J124" s="143"/>
      <c r="K124" s="88">
        <v>26</v>
      </c>
      <c r="L124" s="87">
        <v>40</v>
      </c>
      <c r="M124" s="87">
        <v>2872</v>
      </c>
      <c r="N124" s="80">
        <v>3152</v>
      </c>
      <c r="O124" s="81">
        <f t="shared" si="73"/>
        <v>6024</v>
      </c>
      <c r="P124" s="64" t="s">
        <v>113</v>
      </c>
      <c r="Q124" s="63">
        <f t="shared" si="74"/>
        <v>426</v>
      </c>
      <c r="R124" s="63">
        <f t="shared" si="75"/>
        <v>579</v>
      </c>
      <c r="S124" s="63">
        <f t="shared" si="76"/>
        <v>45300</v>
      </c>
      <c r="T124" s="80">
        <f t="shared" si="77"/>
        <v>106.33802816901408</v>
      </c>
    </row>
    <row r="125" spans="1:20" ht="18" x14ac:dyDescent="0.25">
      <c r="A125" s="64" t="s">
        <v>114</v>
      </c>
      <c r="B125" s="141">
        <v>771</v>
      </c>
      <c r="C125" s="102">
        <v>1186</v>
      </c>
      <c r="D125" s="141">
        <v>81621</v>
      </c>
      <c r="E125" s="86">
        <v>5225</v>
      </c>
      <c r="F125" s="142">
        <f>-20</f>
        <v>-20</v>
      </c>
      <c r="G125" s="158">
        <f t="shared" si="71"/>
        <v>105.86381322957199</v>
      </c>
      <c r="H125" s="159">
        <f t="shared" si="72"/>
        <v>86826</v>
      </c>
      <c r="I125" s="135"/>
      <c r="J125" s="143"/>
      <c r="K125" s="88">
        <v>33</v>
      </c>
      <c r="L125" s="87">
        <v>64</v>
      </c>
      <c r="M125" s="87">
        <v>4043</v>
      </c>
      <c r="N125" s="80">
        <v>3950</v>
      </c>
      <c r="O125" s="81">
        <f t="shared" si="73"/>
        <v>7993</v>
      </c>
      <c r="P125" s="64" t="s">
        <v>114</v>
      </c>
      <c r="Q125" s="63">
        <f t="shared" si="74"/>
        <v>804</v>
      </c>
      <c r="R125" s="63">
        <f t="shared" si="75"/>
        <v>1250</v>
      </c>
      <c r="S125" s="63">
        <f t="shared" si="76"/>
        <v>94819</v>
      </c>
      <c r="T125" s="80">
        <f t="shared" si="77"/>
        <v>117.93407960199005</v>
      </c>
    </row>
    <row r="126" spans="1:20" ht="18" x14ac:dyDescent="0.25">
      <c r="A126" s="64" t="s">
        <v>115</v>
      </c>
      <c r="B126" s="141">
        <v>1168</v>
      </c>
      <c r="C126" s="102">
        <v>1988</v>
      </c>
      <c r="D126" s="141">
        <v>132924</v>
      </c>
      <c r="E126" s="86">
        <v>2363</v>
      </c>
      <c r="F126" s="142">
        <f>-63</f>
        <v>-63</v>
      </c>
      <c r="G126" s="158">
        <f t="shared" si="71"/>
        <v>113.80479452054794</v>
      </c>
      <c r="H126" s="159">
        <f t="shared" si="72"/>
        <v>135224</v>
      </c>
      <c r="I126" s="135"/>
      <c r="J126" s="143"/>
      <c r="K126" s="88">
        <v>61</v>
      </c>
      <c r="L126" s="87">
        <v>120</v>
      </c>
      <c r="M126" s="87">
        <v>8203</v>
      </c>
      <c r="N126" s="80">
        <v>2199</v>
      </c>
      <c r="O126" s="81">
        <f t="shared" si="73"/>
        <v>10402</v>
      </c>
      <c r="P126" s="64" t="s">
        <v>115</v>
      </c>
      <c r="Q126" s="63">
        <f t="shared" si="74"/>
        <v>1229</v>
      </c>
      <c r="R126" s="63">
        <f t="shared" si="75"/>
        <v>2108</v>
      </c>
      <c r="S126" s="63">
        <f t="shared" si="76"/>
        <v>145626</v>
      </c>
      <c r="T126" s="80">
        <f t="shared" si="77"/>
        <v>118.49145646867372</v>
      </c>
    </row>
    <row r="127" spans="1:20" ht="18" x14ac:dyDescent="0.25">
      <c r="A127" s="64" t="s">
        <v>116</v>
      </c>
      <c r="B127" s="141">
        <v>1047</v>
      </c>
      <c r="C127" s="102">
        <v>1796</v>
      </c>
      <c r="D127" s="141">
        <v>124863</v>
      </c>
      <c r="E127" s="86">
        <v>1319</v>
      </c>
      <c r="F127" s="142">
        <f>-30</f>
        <v>-30</v>
      </c>
      <c r="G127" s="158">
        <f t="shared" si="71"/>
        <v>119.25787965616045</v>
      </c>
      <c r="H127" s="159">
        <f t="shared" si="72"/>
        <v>126152</v>
      </c>
      <c r="I127" s="135"/>
      <c r="J127" s="143"/>
      <c r="K127" s="88">
        <v>48</v>
      </c>
      <c r="L127" s="87">
        <v>78</v>
      </c>
      <c r="M127" s="87">
        <v>5335</v>
      </c>
      <c r="N127" s="80">
        <v>1632</v>
      </c>
      <c r="O127" s="81">
        <f t="shared" si="73"/>
        <v>6967</v>
      </c>
      <c r="P127" s="64" t="s">
        <v>116</v>
      </c>
      <c r="Q127" s="63">
        <f t="shared" si="74"/>
        <v>1095</v>
      </c>
      <c r="R127" s="63">
        <f t="shared" si="75"/>
        <v>1874</v>
      </c>
      <c r="S127" s="63">
        <f t="shared" si="76"/>
        <v>133119</v>
      </c>
      <c r="T127" s="80">
        <f t="shared" si="77"/>
        <v>121.56986301369864</v>
      </c>
    </row>
    <row r="128" spans="1:20" ht="18" x14ac:dyDescent="0.25">
      <c r="A128" s="64" t="s">
        <v>117</v>
      </c>
      <c r="B128" s="141">
        <v>776</v>
      </c>
      <c r="C128" s="102">
        <v>1250</v>
      </c>
      <c r="D128" s="141">
        <v>82721</v>
      </c>
      <c r="E128" s="86">
        <v>5254</v>
      </c>
      <c r="F128" s="142">
        <v>0</v>
      </c>
      <c r="G128" s="158">
        <f t="shared" si="71"/>
        <v>106.59922680412372</v>
      </c>
      <c r="H128" s="159">
        <f t="shared" si="72"/>
        <v>87975</v>
      </c>
      <c r="I128" s="135"/>
      <c r="J128" s="143"/>
      <c r="K128" s="88">
        <v>38</v>
      </c>
      <c r="L128" s="87">
        <v>67</v>
      </c>
      <c r="M128" s="87">
        <v>4336</v>
      </c>
      <c r="N128" s="80">
        <v>6482</v>
      </c>
      <c r="O128" s="81">
        <f t="shared" si="73"/>
        <v>10818</v>
      </c>
      <c r="P128" s="64" t="s">
        <v>117</v>
      </c>
      <c r="Q128" s="63">
        <f t="shared" si="74"/>
        <v>814</v>
      </c>
      <c r="R128" s="63">
        <f t="shared" si="75"/>
        <v>1317</v>
      </c>
      <c r="S128" s="63">
        <f t="shared" si="76"/>
        <v>98793</v>
      </c>
      <c r="T128" s="80">
        <f t="shared" si="77"/>
        <v>121.36732186732186</v>
      </c>
    </row>
    <row r="129" spans="1:20" ht="19.5" customHeight="1" thickBot="1" x14ac:dyDescent="0.3">
      <c r="A129" s="109" t="s">
        <v>118</v>
      </c>
      <c r="B129" s="161">
        <v>1505</v>
      </c>
      <c r="C129" s="164">
        <v>2453</v>
      </c>
      <c r="D129" s="161">
        <v>173480</v>
      </c>
      <c r="E129" s="107">
        <v>14717</v>
      </c>
      <c r="F129" s="153">
        <f>-20</f>
        <v>-20</v>
      </c>
      <c r="G129" s="158">
        <f t="shared" si="71"/>
        <v>115.26910299003322</v>
      </c>
      <c r="H129" s="159">
        <f t="shared" si="72"/>
        <v>188177</v>
      </c>
      <c r="I129" s="147"/>
      <c r="J129" s="148"/>
      <c r="K129" s="91">
        <v>48</v>
      </c>
      <c r="L129" s="90">
        <v>88</v>
      </c>
      <c r="M129" s="90">
        <v>5888</v>
      </c>
      <c r="N129" s="187">
        <v>7778</v>
      </c>
      <c r="O129" s="75">
        <f t="shared" si="73"/>
        <v>13666</v>
      </c>
      <c r="P129" s="190" t="s">
        <v>118</v>
      </c>
      <c r="Q129" s="69">
        <f t="shared" si="74"/>
        <v>1553</v>
      </c>
      <c r="R129" s="69">
        <f t="shared" si="75"/>
        <v>2541</v>
      </c>
      <c r="S129" s="69">
        <f t="shared" si="76"/>
        <v>201843</v>
      </c>
      <c r="T129" s="187">
        <f t="shared" si="77"/>
        <v>129.96973599484869</v>
      </c>
    </row>
    <row r="130" spans="1:20" ht="18.75" thickBot="1" x14ac:dyDescent="0.3">
      <c r="A130" s="70" t="s">
        <v>48</v>
      </c>
      <c r="B130" s="94">
        <f>SUM(B121:B129)</f>
        <v>6455</v>
      </c>
      <c r="C130" s="94">
        <f>SUM(C121:C129)</f>
        <v>10381</v>
      </c>
      <c r="D130" s="94">
        <f>SUM(D121:D129)</f>
        <v>712017</v>
      </c>
      <c r="E130" s="94">
        <f>SUM(E121:E129)</f>
        <v>31845</v>
      </c>
      <c r="F130" s="94">
        <f>SUM(F121:F129)</f>
        <v>-206</v>
      </c>
      <c r="G130" s="72">
        <f t="shared" si="71"/>
        <v>110.30472501936484</v>
      </c>
      <c r="H130" s="150">
        <f t="shared" ref="H130:O130" si="78">SUM(H121:H129)</f>
        <v>743656</v>
      </c>
      <c r="I130" s="166">
        <f t="shared" si="78"/>
        <v>0</v>
      </c>
      <c r="J130" s="72">
        <f t="shared" si="78"/>
        <v>0</v>
      </c>
      <c r="K130" s="196">
        <f t="shared" si="78"/>
        <v>292</v>
      </c>
      <c r="L130" s="186">
        <f t="shared" si="78"/>
        <v>522</v>
      </c>
      <c r="M130" s="186">
        <f t="shared" si="78"/>
        <v>35283</v>
      </c>
      <c r="N130" s="186">
        <f t="shared" si="78"/>
        <v>26726</v>
      </c>
      <c r="O130" s="188">
        <f t="shared" si="78"/>
        <v>62009</v>
      </c>
      <c r="P130" s="192" t="s">
        <v>48</v>
      </c>
      <c r="Q130" s="175">
        <f>SUM(Q121:Q129)</f>
        <v>6747</v>
      </c>
      <c r="R130" s="175">
        <f>SUM(R121:R129)</f>
        <v>10903</v>
      </c>
      <c r="S130" s="175">
        <f>SUM(S121:S129)</f>
        <v>805665</v>
      </c>
      <c r="T130" s="72">
        <f>S130/Q130</f>
        <v>119.41084926634059</v>
      </c>
    </row>
    <row r="131" spans="1:20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75"/>
      <c r="P131" s="191"/>
      <c r="Q131" s="96"/>
      <c r="R131" s="96"/>
      <c r="S131" s="96"/>
      <c r="T131" s="75"/>
    </row>
    <row r="132" spans="1:20" ht="18.75" thickBot="1" x14ac:dyDescent="0.3">
      <c r="A132" s="112" t="s">
        <v>119</v>
      </c>
      <c r="B132" s="103">
        <f>SUM(B130+B118+B101+B89+B76+B67+B57+B47+B32+B16)</f>
        <v>51138</v>
      </c>
      <c r="C132" s="103">
        <f>SUM(C130+C118+C101+C89+C76+C67+C57+C47+C32+C16)</f>
        <v>74960</v>
      </c>
      <c r="D132" s="103">
        <f>SUM(D130+D118+D101+D89+D76+D67+D57+D47+D32+D16)</f>
        <v>5144842</v>
      </c>
      <c r="E132" s="103">
        <f>SUM(E130+E118+E101+E89+E76+E67+E57+E47+E32+E16)</f>
        <v>192619</v>
      </c>
      <c r="F132" s="103">
        <f>SUM(F130+F118+F101+F89+F76+F67+F57+F47+F32+F16)</f>
        <v>-2263</v>
      </c>
      <c r="G132" s="103">
        <f>D132/B132</f>
        <v>100.60702413078337</v>
      </c>
      <c r="H132" s="150">
        <f>SUM(H130=H118=H101=H89=H76=H67=H57=H47=H32=H16)</f>
        <v>0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2065</v>
      </c>
      <c r="L132" s="175">
        <f t="shared" ref="L132:T132" si="79">SUM(L130+L118+L101+L89+L76+L67+L57+L47+L32+L16)</f>
        <v>3684</v>
      </c>
      <c r="M132" s="175">
        <f t="shared" si="79"/>
        <v>252406</v>
      </c>
      <c r="N132" s="175">
        <f t="shared" si="79"/>
        <v>164953.19391172644</v>
      </c>
      <c r="O132" s="169">
        <f t="shared" si="79"/>
        <v>417359.19391172641</v>
      </c>
      <c r="P132" s="189" t="s">
        <v>119</v>
      </c>
      <c r="Q132" s="175">
        <f t="shared" si="79"/>
        <v>53203</v>
      </c>
      <c r="R132" s="175">
        <f t="shared" si="79"/>
        <v>78644</v>
      </c>
      <c r="S132" s="175">
        <f t="shared" si="79"/>
        <v>5752557.1939117266</v>
      </c>
      <c r="T132" s="174">
        <f t="shared" si="79"/>
        <v>1081.6675310645344</v>
      </c>
    </row>
    <row r="135" spans="1:20" x14ac:dyDescent="0.2">
      <c r="B135" s="176"/>
    </row>
  </sheetData>
  <mergeCells count="6">
    <mergeCell ref="D1:F1"/>
    <mergeCell ref="C2:F2"/>
    <mergeCell ref="K5:O5"/>
    <mergeCell ref="C3:F3"/>
    <mergeCell ref="C4:F4"/>
    <mergeCell ref="C5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workbookViewId="0">
      <pane xSplit="1" ySplit="6" topLeftCell="M28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3.57031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3" width="19.28515625" style="42" customWidth="1"/>
    <col min="14" max="14" width="11.28515625" style="42" bestFit="1" customWidth="1"/>
    <col min="15" max="15" width="10.42578125" style="42" bestFit="1" customWidth="1"/>
    <col min="16" max="16" width="11.28515625" style="42" customWidth="1"/>
    <col min="17" max="17" width="9.5703125" style="42" customWidth="1"/>
    <col min="18" max="18" width="11.42578125" style="42" bestFit="1" customWidth="1"/>
    <col min="19" max="19" width="11.28515625" style="42" bestFit="1" customWidth="1"/>
    <col min="20" max="20" width="13.5703125" style="42" bestFit="1" customWidth="1"/>
    <col min="21" max="21" width="11.42578125" style="42" bestFit="1" customWidth="1"/>
    <col min="22" max="260" width="9.140625" style="42"/>
    <col min="261" max="261" width="18.7109375" style="42" bestFit="1" customWidth="1"/>
    <col min="262" max="262" width="9.140625" style="42"/>
    <col min="263" max="263" width="10.28515625" style="42" customWidth="1"/>
    <col min="264" max="264" width="12.7109375" style="42" bestFit="1" customWidth="1"/>
    <col min="265" max="265" width="10.85546875" style="42" customWidth="1"/>
    <col min="266" max="266" width="19.140625" style="42" bestFit="1" customWidth="1"/>
    <col min="267" max="267" width="9.140625" style="42"/>
    <col min="268" max="268" width="9.42578125" style="42" customWidth="1"/>
    <col min="269" max="269" width="11.140625" style="42" customWidth="1"/>
    <col min="270" max="270" width="10.42578125" style="42" bestFit="1" customWidth="1"/>
    <col min="271" max="271" width="19.140625" style="42" bestFit="1" customWidth="1"/>
    <col min="272" max="272" width="9.140625" style="42"/>
    <col min="273" max="273" width="9.5703125" style="42" customWidth="1"/>
    <col min="274" max="274" width="9.140625" style="42"/>
    <col min="275" max="275" width="10.42578125" style="42" bestFit="1" customWidth="1"/>
    <col min="276" max="516" width="9.140625" style="42"/>
    <col min="517" max="517" width="18.7109375" style="42" bestFit="1" customWidth="1"/>
    <col min="518" max="518" width="9.140625" style="42"/>
    <col min="519" max="519" width="10.28515625" style="42" customWidth="1"/>
    <col min="520" max="520" width="12.7109375" style="42" bestFit="1" customWidth="1"/>
    <col min="521" max="521" width="10.85546875" style="42" customWidth="1"/>
    <col min="522" max="522" width="19.140625" style="42" bestFit="1" customWidth="1"/>
    <col min="523" max="523" width="9.140625" style="42"/>
    <col min="524" max="524" width="9.42578125" style="42" customWidth="1"/>
    <col min="525" max="525" width="11.140625" style="42" customWidth="1"/>
    <col min="526" max="526" width="10.42578125" style="42" bestFit="1" customWidth="1"/>
    <col min="527" max="527" width="19.140625" style="42" bestFit="1" customWidth="1"/>
    <col min="528" max="528" width="9.140625" style="42"/>
    <col min="529" max="529" width="9.5703125" style="42" customWidth="1"/>
    <col min="530" max="530" width="9.140625" style="42"/>
    <col min="531" max="531" width="10.42578125" style="42" bestFit="1" customWidth="1"/>
    <col min="532" max="772" width="9.140625" style="42"/>
    <col min="773" max="773" width="18.7109375" style="42" bestFit="1" customWidth="1"/>
    <col min="774" max="774" width="9.140625" style="42"/>
    <col min="775" max="775" width="10.28515625" style="42" customWidth="1"/>
    <col min="776" max="776" width="12.7109375" style="42" bestFit="1" customWidth="1"/>
    <col min="777" max="777" width="10.85546875" style="42" customWidth="1"/>
    <col min="778" max="778" width="19.140625" style="42" bestFit="1" customWidth="1"/>
    <col min="779" max="779" width="9.140625" style="42"/>
    <col min="780" max="780" width="9.42578125" style="42" customWidth="1"/>
    <col min="781" max="781" width="11.140625" style="42" customWidth="1"/>
    <col min="782" max="782" width="10.42578125" style="42" bestFit="1" customWidth="1"/>
    <col min="783" max="783" width="19.140625" style="42" bestFit="1" customWidth="1"/>
    <col min="784" max="784" width="9.140625" style="42"/>
    <col min="785" max="785" width="9.5703125" style="42" customWidth="1"/>
    <col min="786" max="786" width="9.140625" style="42"/>
    <col min="787" max="787" width="10.42578125" style="42" bestFit="1" customWidth="1"/>
    <col min="788" max="1028" width="9.140625" style="42"/>
    <col min="1029" max="1029" width="18.7109375" style="42" bestFit="1" customWidth="1"/>
    <col min="1030" max="1030" width="9.140625" style="42"/>
    <col min="1031" max="1031" width="10.28515625" style="42" customWidth="1"/>
    <col min="1032" max="1032" width="12.7109375" style="42" bestFit="1" customWidth="1"/>
    <col min="1033" max="1033" width="10.85546875" style="42" customWidth="1"/>
    <col min="1034" max="1034" width="19.140625" style="42" bestFit="1" customWidth="1"/>
    <col min="1035" max="1035" width="9.140625" style="42"/>
    <col min="1036" max="1036" width="9.42578125" style="42" customWidth="1"/>
    <col min="1037" max="1037" width="11.140625" style="42" customWidth="1"/>
    <col min="1038" max="1038" width="10.42578125" style="42" bestFit="1" customWidth="1"/>
    <col min="1039" max="1039" width="19.140625" style="42" bestFit="1" customWidth="1"/>
    <col min="1040" max="1040" width="9.140625" style="42"/>
    <col min="1041" max="1041" width="9.5703125" style="42" customWidth="1"/>
    <col min="1042" max="1042" width="9.140625" style="42"/>
    <col min="1043" max="1043" width="10.42578125" style="42" bestFit="1" customWidth="1"/>
    <col min="1044" max="1284" width="9.140625" style="42"/>
    <col min="1285" max="1285" width="18.7109375" style="42" bestFit="1" customWidth="1"/>
    <col min="1286" max="1286" width="9.140625" style="42"/>
    <col min="1287" max="1287" width="10.28515625" style="42" customWidth="1"/>
    <col min="1288" max="1288" width="12.7109375" style="42" bestFit="1" customWidth="1"/>
    <col min="1289" max="1289" width="10.85546875" style="42" customWidth="1"/>
    <col min="1290" max="1290" width="19.140625" style="42" bestFit="1" customWidth="1"/>
    <col min="1291" max="1291" width="9.140625" style="42"/>
    <col min="1292" max="1292" width="9.42578125" style="42" customWidth="1"/>
    <col min="1293" max="1293" width="11.140625" style="42" customWidth="1"/>
    <col min="1294" max="1294" width="10.42578125" style="42" bestFit="1" customWidth="1"/>
    <col min="1295" max="1295" width="19.140625" style="42" bestFit="1" customWidth="1"/>
    <col min="1296" max="1296" width="9.140625" style="42"/>
    <col min="1297" max="1297" width="9.5703125" style="42" customWidth="1"/>
    <col min="1298" max="1298" width="9.140625" style="42"/>
    <col min="1299" max="1299" width="10.42578125" style="42" bestFit="1" customWidth="1"/>
    <col min="1300" max="1540" width="9.140625" style="42"/>
    <col min="1541" max="1541" width="18.7109375" style="42" bestFit="1" customWidth="1"/>
    <col min="1542" max="1542" width="9.140625" style="42"/>
    <col min="1543" max="1543" width="10.28515625" style="42" customWidth="1"/>
    <col min="1544" max="1544" width="12.7109375" style="42" bestFit="1" customWidth="1"/>
    <col min="1545" max="1545" width="10.85546875" style="42" customWidth="1"/>
    <col min="1546" max="1546" width="19.140625" style="42" bestFit="1" customWidth="1"/>
    <col min="1547" max="1547" width="9.140625" style="42"/>
    <col min="1548" max="1548" width="9.42578125" style="42" customWidth="1"/>
    <col min="1549" max="1549" width="11.140625" style="42" customWidth="1"/>
    <col min="1550" max="1550" width="10.42578125" style="42" bestFit="1" customWidth="1"/>
    <col min="1551" max="1551" width="19.140625" style="42" bestFit="1" customWidth="1"/>
    <col min="1552" max="1552" width="9.140625" style="42"/>
    <col min="1553" max="1553" width="9.5703125" style="42" customWidth="1"/>
    <col min="1554" max="1554" width="9.140625" style="42"/>
    <col min="1555" max="1555" width="10.42578125" style="42" bestFit="1" customWidth="1"/>
    <col min="1556" max="1796" width="9.140625" style="42"/>
    <col min="1797" max="1797" width="18.7109375" style="42" bestFit="1" customWidth="1"/>
    <col min="1798" max="1798" width="9.140625" style="42"/>
    <col min="1799" max="1799" width="10.28515625" style="42" customWidth="1"/>
    <col min="1800" max="1800" width="12.7109375" style="42" bestFit="1" customWidth="1"/>
    <col min="1801" max="1801" width="10.85546875" style="42" customWidth="1"/>
    <col min="1802" max="1802" width="19.140625" style="42" bestFit="1" customWidth="1"/>
    <col min="1803" max="1803" width="9.140625" style="42"/>
    <col min="1804" max="1804" width="9.42578125" style="42" customWidth="1"/>
    <col min="1805" max="1805" width="11.140625" style="42" customWidth="1"/>
    <col min="1806" max="1806" width="10.42578125" style="42" bestFit="1" customWidth="1"/>
    <col min="1807" max="1807" width="19.140625" style="42" bestFit="1" customWidth="1"/>
    <col min="1808" max="1808" width="9.140625" style="42"/>
    <col min="1809" max="1809" width="9.5703125" style="42" customWidth="1"/>
    <col min="1810" max="1810" width="9.140625" style="42"/>
    <col min="1811" max="1811" width="10.42578125" style="42" bestFit="1" customWidth="1"/>
    <col min="1812" max="2052" width="9.140625" style="42"/>
    <col min="2053" max="2053" width="18.7109375" style="42" bestFit="1" customWidth="1"/>
    <col min="2054" max="2054" width="9.140625" style="42"/>
    <col min="2055" max="2055" width="10.28515625" style="42" customWidth="1"/>
    <col min="2056" max="2056" width="12.7109375" style="42" bestFit="1" customWidth="1"/>
    <col min="2057" max="2057" width="10.85546875" style="42" customWidth="1"/>
    <col min="2058" max="2058" width="19.140625" style="42" bestFit="1" customWidth="1"/>
    <col min="2059" max="2059" width="9.140625" style="42"/>
    <col min="2060" max="2060" width="9.42578125" style="42" customWidth="1"/>
    <col min="2061" max="2061" width="11.140625" style="42" customWidth="1"/>
    <col min="2062" max="2062" width="10.42578125" style="42" bestFit="1" customWidth="1"/>
    <col min="2063" max="2063" width="19.140625" style="42" bestFit="1" customWidth="1"/>
    <col min="2064" max="2064" width="9.140625" style="42"/>
    <col min="2065" max="2065" width="9.5703125" style="42" customWidth="1"/>
    <col min="2066" max="2066" width="9.140625" style="42"/>
    <col min="2067" max="2067" width="10.42578125" style="42" bestFit="1" customWidth="1"/>
    <col min="2068" max="2308" width="9.140625" style="42"/>
    <col min="2309" max="2309" width="18.7109375" style="42" bestFit="1" customWidth="1"/>
    <col min="2310" max="2310" width="9.140625" style="42"/>
    <col min="2311" max="2311" width="10.28515625" style="42" customWidth="1"/>
    <col min="2312" max="2312" width="12.7109375" style="42" bestFit="1" customWidth="1"/>
    <col min="2313" max="2313" width="10.85546875" style="42" customWidth="1"/>
    <col min="2314" max="2314" width="19.140625" style="42" bestFit="1" customWidth="1"/>
    <col min="2315" max="2315" width="9.140625" style="42"/>
    <col min="2316" max="2316" width="9.42578125" style="42" customWidth="1"/>
    <col min="2317" max="2317" width="11.140625" style="42" customWidth="1"/>
    <col min="2318" max="2318" width="10.42578125" style="42" bestFit="1" customWidth="1"/>
    <col min="2319" max="2319" width="19.140625" style="42" bestFit="1" customWidth="1"/>
    <col min="2320" max="2320" width="9.140625" style="42"/>
    <col min="2321" max="2321" width="9.5703125" style="42" customWidth="1"/>
    <col min="2322" max="2322" width="9.140625" style="42"/>
    <col min="2323" max="2323" width="10.42578125" style="42" bestFit="1" customWidth="1"/>
    <col min="2324" max="2564" width="9.140625" style="42"/>
    <col min="2565" max="2565" width="18.7109375" style="42" bestFit="1" customWidth="1"/>
    <col min="2566" max="2566" width="9.140625" style="42"/>
    <col min="2567" max="2567" width="10.28515625" style="42" customWidth="1"/>
    <col min="2568" max="2568" width="12.7109375" style="42" bestFit="1" customWidth="1"/>
    <col min="2569" max="2569" width="10.85546875" style="42" customWidth="1"/>
    <col min="2570" max="2570" width="19.140625" style="42" bestFit="1" customWidth="1"/>
    <col min="2571" max="2571" width="9.140625" style="42"/>
    <col min="2572" max="2572" width="9.42578125" style="42" customWidth="1"/>
    <col min="2573" max="2573" width="11.140625" style="42" customWidth="1"/>
    <col min="2574" max="2574" width="10.42578125" style="42" bestFit="1" customWidth="1"/>
    <col min="2575" max="2575" width="19.140625" style="42" bestFit="1" customWidth="1"/>
    <col min="2576" max="2576" width="9.140625" style="42"/>
    <col min="2577" max="2577" width="9.5703125" style="42" customWidth="1"/>
    <col min="2578" max="2578" width="9.140625" style="42"/>
    <col min="2579" max="2579" width="10.42578125" style="42" bestFit="1" customWidth="1"/>
    <col min="2580" max="2820" width="9.140625" style="42"/>
    <col min="2821" max="2821" width="18.7109375" style="42" bestFit="1" customWidth="1"/>
    <col min="2822" max="2822" width="9.140625" style="42"/>
    <col min="2823" max="2823" width="10.28515625" style="42" customWidth="1"/>
    <col min="2824" max="2824" width="12.7109375" style="42" bestFit="1" customWidth="1"/>
    <col min="2825" max="2825" width="10.85546875" style="42" customWidth="1"/>
    <col min="2826" max="2826" width="19.140625" style="42" bestFit="1" customWidth="1"/>
    <col min="2827" max="2827" width="9.140625" style="42"/>
    <col min="2828" max="2828" width="9.42578125" style="42" customWidth="1"/>
    <col min="2829" max="2829" width="11.140625" style="42" customWidth="1"/>
    <col min="2830" max="2830" width="10.42578125" style="42" bestFit="1" customWidth="1"/>
    <col min="2831" max="2831" width="19.140625" style="42" bestFit="1" customWidth="1"/>
    <col min="2832" max="2832" width="9.140625" style="42"/>
    <col min="2833" max="2833" width="9.5703125" style="42" customWidth="1"/>
    <col min="2834" max="2834" width="9.140625" style="42"/>
    <col min="2835" max="2835" width="10.42578125" style="42" bestFit="1" customWidth="1"/>
    <col min="2836" max="3076" width="9.140625" style="42"/>
    <col min="3077" max="3077" width="18.7109375" style="42" bestFit="1" customWidth="1"/>
    <col min="3078" max="3078" width="9.140625" style="42"/>
    <col min="3079" max="3079" width="10.28515625" style="42" customWidth="1"/>
    <col min="3080" max="3080" width="12.7109375" style="42" bestFit="1" customWidth="1"/>
    <col min="3081" max="3081" width="10.85546875" style="42" customWidth="1"/>
    <col min="3082" max="3082" width="19.140625" style="42" bestFit="1" customWidth="1"/>
    <col min="3083" max="3083" width="9.140625" style="42"/>
    <col min="3084" max="3084" width="9.42578125" style="42" customWidth="1"/>
    <col min="3085" max="3085" width="11.140625" style="42" customWidth="1"/>
    <col min="3086" max="3086" width="10.42578125" style="42" bestFit="1" customWidth="1"/>
    <col min="3087" max="3087" width="19.140625" style="42" bestFit="1" customWidth="1"/>
    <col min="3088" max="3088" width="9.140625" style="42"/>
    <col min="3089" max="3089" width="9.5703125" style="42" customWidth="1"/>
    <col min="3090" max="3090" width="9.140625" style="42"/>
    <col min="3091" max="3091" width="10.42578125" style="42" bestFit="1" customWidth="1"/>
    <col min="3092" max="3332" width="9.140625" style="42"/>
    <col min="3333" max="3333" width="18.7109375" style="42" bestFit="1" customWidth="1"/>
    <col min="3334" max="3334" width="9.140625" style="42"/>
    <col min="3335" max="3335" width="10.28515625" style="42" customWidth="1"/>
    <col min="3336" max="3336" width="12.7109375" style="42" bestFit="1" customWidth="1"/>
    <col min="3337" max="3337" width="10.85546875" style="42" customWidth="1"/>
    <col min="3338" max="3338" width="19.140625" style="42" bestFit="1" customWidth="1"/>
    <col min="3339" max="3339" width="9.140625" style="42"/>
    <col min="3340" max="3340" width="9.42578125" style="42" customWidth="1"/>
    <col min="3341" max="3341" width="11.140625" style="42" customWidth="1"/>
    <col min="3342" max="3342" width="10.42578125" style="42" bestFit="1" customWidth="1"/>
    <col min="3343" max="3343" width="19.140625" style="42" bestFit="1" customWidth="1"/>
    <col min="3344" max="3344" width="9.140625" style="42"/>
    <col min="3345" max="3345" width="9.5703125" style="42" customWidth="1"/>
    <col min="3346" max="3346" width="9.140625" style="42"/>
    <col min="3347" max="3347" width="10.42578125" style="42" bestFit="1" customWidth="1"/>
    <col min="3348" max="3588" width="9.140625" style="42"/>
    <col min="3589" max="3589" width="18.7109375" style="42" bestFit="1" customWidth="1"/>
    <col min="3590" max="3590" width="9.140625" style="42"/>
    <col min="3591" max="3591" width="10.28515625" style="42" customWidth="1"/>
    <col min="3592" max="3592" width="12.7109375" style="42" bestFit="1" customWidth="1"/>
    <col min="3593" max="3593" width="10.85546875" style="42" customWidth="1"/>
    <col min="3594" max="3594" width="19.140625" style="42" bestFit="1" customWidth="1"/>
    <col min="3595" max="3595" width="9.140625" style="42"/>
    <col min="3596" max="3596" width="9.42578125" style="42" customWidth="1"/>
    <col min="3597" max="3597" width="11.140625" style="42" customWidth="1"/>
    <col min="3598" max="3598" width="10.42578125" style="42" bestFit="1" customWidth="1"/>
    <col min="3599" max="3599" width="19.140625" style="42" bestFit="1" customWidth="1"/>
    <col min="3600" max="3600" width="9.140625" style="42"/>
    <col min="3601" max="3601" width="9.5703125" style="42" customWidth="1"/>
    <col min="3602" max="3602" width="9.140625" style="42"/>
    <col min="3603" max="3603" width="10.42578125" style="42" bestFit="1" customWidth="1"/>
    <col min="3604" max="3844" width="9.140625" style="42"/>
    <col min="3845" max="3845" width="18.7109375" style="42" bestFit="1" customWidth="1"/>
    <col min="3846" max="3846" width="9.140625" style="42"/>
    <col min="3847" max="3847" width="10.28515625" style="42" customWidth="1"/>
    <col min="3848" max="3848" width="12.7109375" style="42" bestFit="1" customWidth="1"/>
    <col min="3849" max="3849" width="10.85546875" style="42" customWidth="1"/>
    <col min="3850" max="3850" width="19.140625" style="42" bestFit="1" customWidth="1"/>
    <col min="3851" max="3851" width="9.140625" style="42"/>
    <col min="3852" max="3852" width="9.42578125" style="42" customWidth="1"/>
    <col min="3853" max="3853" width="11.140625" style="42" customWidth="1"/>
    <col min="3854" max="3854" width="10.42578125" style="42" bestFit="1" customWidth="1"/>
    <col min="3855" max="3855" width="19.140625" style="42" bestFit="1" customWidth="1"/>
    <col min="3856" max="3856" width="9.140625" style="42"/>
    <col min="3857" max="3857" width="9.5703125" style="42" customWidth="1"/>
    <col min="3858" max="3858" width="9.140625" style="42"/>
    <col min="3859" max="3859" width="10.42578125" style="42" bestFit="1" customWidth="1"/>
    <col min="3860" max="4100" width="9.140625" style="42"/>
    <col min="4101" max="4101" width="18.7109375" style="42" bestFit="1" customWidth="1"/>
    <col min="4102" max="4102" width="9.140625" style="42"/>
    <col min="4103" max="4103" width="10.28515625" style="42" customWidth="1"/>
    <col min="4104" max="4104" width="12.7109375" style="42" bestFit="1" customWidth="1"/>
    <col min="4105" max="4105" width="10.85546875" style="42" customWidth="1"/>
    <col min="4106" max="4106" width="19.140625" style="42" bestFit="1" customWidth="1"/>
    <col min="4107" max="4107" width="9.140625" style="42"/>
    <col min="4108" max="4108" width="9.42578125" style="42" customWidth="1"/>
    <col min="4109" max="4109" width="11.140625" style="42" customWidth="1"/>
    <col min="4110" max="4110" width="10.42578125" style="42" bestFit="1" customWidth="1"/>
    <col min="4111" max="4111" width="19.140625" style="42" bestFit="1" customWidth="1"/>
    <col min="4112" max="4112" width="9.140625" style="42"/>
    <col min="4113" max="4113" width="9.5703125" style="42" customWidth="1"/>
    <col min="4114" max="4114" width="9.140625" style="42"/>
    <col min="4115" max="4115" width="10.42578125" style="42" bestFit="1" customWidth="1"/>
    <col min="4116" max="4356" width="9.140625" style="42"/>
    <col min="4357" max="4357" width="18.7109375" style="42" bestFit="1" customWidth="1"/>
    <col min="4358" max="4358" width="9.140625" style="42"/>
    <col min="4359" max="4359" width="10.28515625" style="42" customWidth="1"/>
    <col min="4360" max="4360" width="12.7109375" style="42" bestFit="1" customWidth="1"/>
    <col min="4361" max="4361" width="10.85546875" style="42" customWidth="1"/>
    <col min="4362" max="4362" width="19.140625" style="42" bestFit="1" customWidth="1"/>
    <col min="4363" max="4363" width="9.140625" style="42"/>
    <col min="4364" max="4364" width="9.42578125" style="42" customWidth="1"/>
    <col min="4365" max="4365" width="11.140625" style="42" customWidth="1"/>
    <col min="4366" max="4366" width="10.42578125" style="42" bestFit="1" customWidth="1"/>
    <col min="4367" max="4367" width="19.140625" style="42" bestFit="1" customWidth="1"/>
    <col min="4368" max="4368" width="9.140625" style="42"/>
    <col min="4369" max="4369" width="9.5703125" style="42" customWidth="1"/>
    <col min="4370" max="4370" width="9.140625" style="42"/>
    <col min="4371" max="4371" width="10.42578125" style="42" bestFit="1" customWidth="1"/>
    <col min="4372" max="4612" width="9.140625" style="42"/>
    <col min="4613" max="4613" width="18.7109375" style="42" bestFit="1" customWidth="1"/>
    <col min="4614" max="4614" width="9.140625" style="42"/>
    <col min="4615" max="4615" width="10.28515625" style="42" customWidth="1"/>
    <col min="4616" max="4616" width="12.7109375" style="42" bestFit="1" customWidth="1"/>
    <col min="4617" max="4617" width="10.85546875" style="42" customWidth="1"/>
    <col min="4618" max="4618" width="19.140625" style="42" bestFit="1" customWidth="1"/>
    <col min="4619" max="4619" width="9.140625" style="42"/>
    <col min="4620" max="4620" width="9.42578125" style="42" customWidth="1"/>
    <col min="4621" max="4621" width="11.140625" style="42" customWidth="1"/>
    <col min="4622" max="4622" width="10.42578125" style="42" bestFit="1" customWidth="1"/>
    <col min="4623" max="4623" width="19.140625" style="42" bestFit="1" customWidth="1"/>
    <col min="4624" max="4624" width="9.140625" style="42"/>
    <col min="4625" max="4625" width="9.5703125" style="42" customWidth="1"/>
    <col min="4626" max="4626" width="9.140625" style="42"/>
    <col min="4627" max="4627" width="10.42578125" style="42" bestFit="1" customWidth="1"/>
    <col min="4628" max="4868" width="9.140625" style="42"/>
    <col min="4869" max="4869" width="18.7109375" style="42" bestFit="1" customWidth="1"/>
    <col min="4870" max="4870" width="9.140625" style="42"/>
    <col min="4871" max="4871" width="10.28515625" style="42" customWidth="1"/>
    <col min="4872" max="4872" width="12.7109375" style="42" bestFit="1" customWidth="1"/>
    <col min="4873" max="4873" width="10.85546875" style="42" customWidth="1"/>
    <col min="4874" max="4874" width="19.140625" style="42" bestFit="1" customWidth="1"/>
    <col min="4875" max="4875" width="9.140625" style="42"/>
    <col min="4876" max="4876" width="9.42578125" style="42" customWidth="1"/>
    <col min="4877" max="4877" width="11.140625" style="42" customWidth="1"/>
    <col min="4878" max="4878" width="10.42578125" style="42" bestFit="1" customWidth="1"/>
    <col min="4879" max="4879" width="19.140625" style="42" bestFit="1" customWidth="1"/>
    <col min="4880" max="4880" width="9.140625" style="42"/>
    <col min="4881" max="4881" width="9.5703125" style="42" customWidth="1"/>
    <col min="4882" max="4882" width="9.140625" style="42"/>
    <col min="4883" max="4883" width="10.42578125" style="42" bestFit="1" customWidth="1"/>
    <col min="4884" max="5124" width="9.140625" style="42"/>
    <col min="5125" max="5125" width="18.7109375" style="42" bestFit="1" customWidth="1"/>
    <col min="5126" max="5126" width="9.140625" style="42"/>
    <col min="5127" max="5127" width="10.28515625" style="42" customWidth="1"/>
    <col min="5128" max="5128" width="12.7109375" style="42" bestFit="1" customWidth="1"/>
    <col min="5129" max="5129" width="10.85546875" style="42" customWidth="1"/>
    <col min="5130" max="5130" width="19.140625" style="42" bestFit="1" customWidth="1"/>
    <col min="5131" max="5131" width="9.140625" style="42"/>
    <col min="5132" max="5132" width="9.42578125" style="42" customWidth="1"/>
    <col min="5133" max="5133" width="11.140625" style="42" customWidth="1"/>
    <col min="5134" max="5134" width="10.42578125" style="42" bestFit="1" customWidth="1"/>
    <col min="5135" max="5135" width="19.140625" style="42" bestFit="1" customWidth="1"/>
    <col min="5136" max="5136" width="9.140625" style="42"/>
    <col min="5137" max="5137" width="9.5703125" style="42" customWidth="1"/>
    <col min="5138" max="5138" width="9.140625" style="42"/>
    <col min="5139" max="5139" width="10.42578125" style="42" bestFit="1" customWidth="1"/>
    <col min="5140" max="5380" width="9.140625" style="42"/>
    <col min="5381" max="5381" width="18.7109375" style="42" bestFit="1" customWidth="1"/>
    <col min="5382" max="5382" width="9.140625" style="42"/>
    <col min="5383" max="5383" width="10.28515625" style="42" customWidth="1"/>
    <col min="5384" max="5384" width="12.7109375" style="42" bestFit="1" customWidth="1"/>
    <col min="5385" max="5385" width="10.85546875" style="42" customWidth="1"/>
    <col min="5386" max="5386" width="19.140625" style="42" bestFit="1" customWidth="1"/>
    <col min="5387" max="5387" width="9.140625" style="42"/>
    <col min="5388" max="5388" width="9.42578125" style="42" customWidth="1"/>
    <col min="5389" max="5389" width="11.140625" style="42" customWidth="1"/>
    <col min="5390" max="5390" width="10.42578125" style="42" bestFit="1" customWidth="1"/>
    <col min="5391" max="5391" width="19.140625" style="42" bestFit="1" customWidth="1"/>
    <col min="5392" max="5392" width="9.140625" style="42"/>
    <col min="5393" max="5393" width="9.5703125" style="42" customWidth="1"/>
    <col min="5394" max="5394" width="9.140625" style="42"/>
    <col min="5395" max="5395" width="10.42578125" style="42" bestFit="1" customWidth="1"/>
    <col min="5396" max="5636" width="9.140625" style="42"/>
    <col min="5637" max="5637" width="18.7109375" style="42" bestFit="1" customWidth="1"/>
    <col min="5638" max="5638" width="9.140625" style="42"/>
    <col min="5639" max="5639" width="10.28515625" style="42" customWidth="1"/>
    <col min="5640" max="5640" width="12.7109375" style="42" bestFit="1" customWidth="1"/>
    <col min="5641" max="5641" width="10.85546875" style="42" customWidth="1"/>
    <col min="5642" max="5642" width="19.140625" style="42" bestFit="1" customWidth="1"/>
    <col min="5643" max="5643" width="9.140625" style="42"/>
    <col min="5644" max="5644" width="9.42578125" style="42" customWidth="1"/>
    <col min="5645" max="5645" width="11.140625" style="42" customWidth="1"/>
    <col min="5646" max="5646" width="10.42578125" style="42" bestFit="1" customWidth="1"/>
    <col min="5647" max="5647" width="19.140625" style="42" bestFit="1" customWidth="1"/>
    <col min="5648" max="5648" width="9.140625" style="42"/>
    <col min="5649" max="5649" width="9.5703125" style="42" customWidth="1"/>
    <col min="5650" max="5650" width="9.140625" style="42"/>
    <col min="5651" max="5651" width="10.42578125" style="42" bestFit="1" customWidth="1"/>
    <col min="5652" max="5892" width="9.140625" style="42"/>
    <col min="5893" max="5893" width="18.7109375" style="42" bestFit="1" customWidth="1"/>
    <col min="5894" max="5894" width="9.140625" style="42"/>
    <col min="5895" max="5895" width="10.28515625" style="42" customWidth="1"/>
    <col min="5896" max="5896" width="12.7109375" style="42" bestFit="1" customWidth="1"/>
    <col min="5897" max="5897" width="10.85546875" style="42" customWidth="1"/>
    <col min="5898" max="5898" width="19.140625" style="42" bestFit="1" customWidth="1"/>
    <col min="5899" max="5899" width="9.140625" style="42"/>
    <col min="5900" max="5900" width="9.42578125" style="42" customWidth="1"/>
    <col min="5901" max="5901" width="11.140625" style="42" customWidth="1"/>
    <col min="5902" max="5902" width="10.42578125" style="42" bestFit="1" customWidth="1"/>
    <col min="5903" max="5903" width="19.140625" style="42" bestFit="1" customWidth="1"/>
    <col min="5904" max="5904" width="9.140625" style="42"/>
    <col min="5905" max="5905" width="9.5703125" style="42" customWidth="1"/>
    <col min="5906" max="5906" width="9.140625" style="42"/>
    <col min="5907" max="5907" width="10.42578125" style="42" bestFit="1" customWidth="1"/>
    <col min="5908" max="6148" width="9.140625" style="42"/>
    <col min="6149" max="6149" width="18.7109375" style="42" bestFit="1" customWidth="1"/>
    <col min="6150" max="6150" width="9.140625" style="42"/>
    <col min="6151" max="6151" width="10.28515625" style="42" customWidth="1"/>
    <col min="6152" max="6152" width="12.7109375" style="42" bestFit="1" customWidth="1"/>
    <col min="6153" max="6153" width="10.85546875" style="42" customWidth="1"/>
    <col min="6154" max="6154" width="19.140625" style="42" bestFit="1" customWidth="1"/>
    <col min="6155" max="6155" width="9.140625" style="42"/>
    <col min="6156" max="6156" width="9.42578125" style="42" customWidth="1"/>
    <col min="6157" max="6157" width="11.140625" style="42" customWidth="1"/>
    <col min="6158" max="6158" width="10.42578125" style="42" bestFit="1" customWidth="1"/>
    <col min="6159" max="6159" width="19.140625" style="42" bestFit="1" customWidth="1"/>
    <col min="6160" max="6160" width="9.140625" style="42"/>
    <col min="6161" max="6161" width="9.5703125" style="42" customWidth="1"/>
    <col min="6162" max="6162" width="9.140625" style="42"/>
    <col min="6163" max="6163" width="10.42578125" style="42" bestFit="1" customWidth="1"/>
    <col min="6164" max="6404" width="9.140625" style="42"/>
    <col min="6405" max="6405" width="18.7109375" style="42" bestFit="1" customWidth="1"/>
    <col min="6406" max="6406" width="9.140625" style="42"/>
    <col min="6407" max="6407" width="10.28515625" style="42" customWidth="1"/>
    <col min="6408" max="6408" width="12.7109375" style="42" bestFit="1" customWidth="1"/>
    <col min="6409" max="6409" width="10.85546875" style="42" customWidth="1"/>
    <col min="6410" max="6410" width="19.140625" style="42" bestFit="1" customWidth="1"/>
    <col min="6411" max="6411" width="9.140625" style="42"/>
    <col min="6412" max="6412" width="9.42578125" style="42" customWidth="1"/>
    <col min="6413" max="6413" width="11.140625" style="42" customWidth="1"/>
    <col min="6414" max="6414" width="10.42578125" style="42" bestFit="1" customWidth="1"/>
    <col min="6415" max="6415" width="19.140625" style="42" bestFit="1" customWidth="1"/>
    <col min="6416" max="6416" width="9.140625" style="42"/>
    <col min="6417" max="6417" width="9.5703125" style="42" customWidth="1"/>
    <col min="6418" max="6418" width="9.140625" style="42"/>
    <col min="6419" max="6419" width="10.42578125" style="42" bestFit="1" customWidth="1"/>
    <col min="6420" max="6660" width="9.140625" style="42"/>
    <col min="6661" max="6661" width="18.7109375" style="42" bestFit="1" customWidth="1"/>
    <col min="6662" max="6662" width="9.140625" style="42"/>
    <col min="6663" max="6663" width="10.28515625" style="42" customWidth="1"/>
    <col min="6664" max="6664" width="12.7109375" style="42" bestFit="1" customWidth="1"/>
    <col min="6665" max="6665" width="10.85546875" style="42" customWidth="1"/>
    <col min="6666" max="6666" width="19.140625" style="42" bestFit="1" customWidth="1"/>
    <col min="6667" max="6667" width="9.140625" style="42"/>
    <col min="6668" max="6668" width="9.42578125" style="42" customWidth="1"/>
    <col min="6669" max="6669" width="11.140625" style="42" customWidth="1"/>
    <col min="6670" max="6670" width="10.42578125" style="42" bestFit="1" customWidth="1"/>
    <col min="6671" max="6671" width="19.140625" style="42" bestFit="1" customWidth="1"/>
    <col min="6672" max="6672" width="9.140625" style="42"/>
    <col min="6673" max="6673" width="9.5703125" style="42" customWidth="1"/>
    <col min="6674" max="6674" width="9.140625" style="42"/>
    <col min="6675" max="6675" width="10.42578125" style="42" bestFit="1" customWidth="1"/>
    <col min="6676" max="6916" width="9.140625" style="42"/>
    <col min="6917" max="6917" width="18.7109375" style="42" bestFit="1" customWidth="1"/>
    <col min="6918" max="6918" width="9.140625" style="42"/>
    <col min="6919" max="6919" width="10.28515625" style="42" customWidth="1"/>
    <col min="6920" max="6920" width="12.7109375" style="42" bestFit="1" customWidth="1"/>
    <col min="6921" max="6921" width="10.85546875" style="42" customWidth="1"/>
    <col min="6922" max="6922" width="19.140625" style="42" bestFit="1" customWidth="1"/>
    <col min="6923" max="6923" width="9.140625" style="42"/>
    <col min="6924" max="6924" width="9.42578125" style="42" customWidth="1"/>
    <col min="6925" max="6925" width="11.140625" style="42" customWidth="1"/>
    <col min="6926" max="6926" width="10.42578125" style="42" bestFit="1" customWidth="1"/>
    <col min="6927" max="6927" width="19.140625" style="42" bestFit="1" customWidth="1"/>
    <col min="6928" max="6928" width="9.140625" style="42"/>
    <col min="6929" max="6929" width="9.5703125" style="42" customWidth="1"/>
    <col min="6930" max="6930" width="9.140625" style="42"/>
    <col min="6931" max="6931" width="10.42578125" style="42" bestFit="1" customWidth="1"/>
    <col min="6932" max="7172" width="9.140625" style="42"/>
    <col min="7173" max="7173" width="18.7109375" style="42" bestFit="1" customWidth="1"/>
    <col min="7174" max="7174" width="9.140625" style="42"/>
    <col min="7175" max="7175" width="10.28515625" style="42" customWidth="1"/>
    <col min="7176" max="7176" width="12.7109375" style="42" bestFit="1" customWidth="1"/>
    <col min="7177" max="7177" width="10.85546875" style="42" customWidth="1"/>
    <col min="7178" max="7178" width="19.140625" style="42" bestFit="1" customWidth="1"/>
    <col min="7179" max="7179" width="9.140625" style="42"/>
    <col min="7180" max="7180" width="9.42578125" style="42" customWidth="1"/>
    <col min="7181" max="7181" width="11.140625" style="42" customWidth="1"/>
    <col min="7182" max="7182" width="10.42578125" style="42" bestFit="1" customWidth="1"/>
    <col min="7183" max="7183" width="19.140625" style="42" bestFit="1" customWidth="1"/>
    <col min="7184" max="7184" width="9.140625" style="42"/>
    <col min="7185" max="7185" width="9.5703125" style="42" customWidth="1"/>
    <col min="7186" max="7186" width="9.140625" style="42"/>
    <col min="7187" max="7187" width="10.42578125" style="42" bestFit="1" customWidth="1"/>
    <col min="7188" max="7428" width="9.140625" style="42"/>
    <col min="7429" max="7429" width="18.7109375" style="42" bestFit="1" customWidth="1"/>
    <col min="7430" max="7430" width="9.140625" style="42"/>
    <col min="7431" max="7431" width="10.28515625" style="42" customWidth="1"/>
    <col min="7432" max="7432" width="12.7109375" style="42" bestFit="1" customWidth="1"/>
    <col min="7433" max="7433" width="10.85546875" style="42" customWidth="1"/>
    <col min="7434" max="7434" width="19.140625" style="42" bestFit="1" customWidth="1"/>
    <col min="7435" max="7435" width="9.140625" style="42"/>
    <col min="7436" max="7436" width="9.42578125" style="42" customWidth="1"/>
    <col min="7437" max="7437" width="11.140625" style="42" customWidth="1"/>
    <col min="7438" max="7438" width="10.42578125" style="42" bestFit="1" customWidth="1"/>
    <col min="7439" max="7439" width="19.140625" style="42" bestFit="1" customWidth="1"/>
    <col min="7440" max="7440" width="9.140625" style="42"/>
    <col min="7441" max="7441" width="9.5703125" style="42" customWidth="1"/>
    <col min="7442" max="7442" width="9.140625" style="42"/>
    <col min="7443" max="7443" width="10.42578125" style="42" bestFit="1" customWidth="1"/>
    <col min="7444" max="7684" width="9.140625" style="42"/>
    <col min="7685" max="7685" width="18.7109375" style="42" bestFit="1" customWidth="1"/>
    <col min="7686" max="7686" width="9.140625" style="42"/>
    <col min="7687" max="7687" width="10.28515625" style="42" customWidth="1"/>
    <col min="7688" max="7688" width="12.7109375" style="42" bestFit="1" customWidth="1"/>
    <col min="7689" max="7689" width="10.85546875" style="42" customWidth="1"/>
    <col min="7690" max="7690" width="19.140625" style="42" bestFit="1" customWidth="1"/>
    <col min="7691" max="7691" width="9.140625" style="42"/>
    <col min="7692" max="7692" width="9.42578125" style="42" customWidth="1"/>
    <col min="7693" max="7693" width="11.140625" style="42" customWidth="1"/>
    <col min="7694" max="7694" width="10.42578125" style="42" bestFit="1" customWidth="1"/>
    <col min="7695" max="7695" width="19.140625" style="42" bestFit="1" customWidth="1"/>
    <col min="7696" max="7696" width="9.140625" style="42"/>
    <col min="7697" max="7697" width="9.5703125" style="42" customWidth="1"/>
    <col min="7698" max="7698" width="9.140625" style="42"/>
    <col min="7699" max="7699" width="10.42578125" style="42" bestFit="1" customWidth="1"/>
    <col min="7700" max="7940" width="9.140625" style="42"/>
    <col min="7941" max="7941" width="18.7109375" style="42" bestFit="1" customWidth="1"/>
    <col min="7942" max="7942" width="9.140625" style="42"/>
    <col min="7943" max="7943" width="10.28515625" style="42" customWidth="1"/>
    <col min="7944" max="7944" width="12.7109375" style="42" bestFit="1" customWidth="1"/>
    <col min="7945" max="7945" width="10.85546875" style="42" customWidth="1"/>
    <col min="7946" max="7946" width="19.140625" style="42" bestFit="1" customWidth="1"/>
    <col min="7947" max="7947" width="9.140625" style="42"/>
    <col min="7948" max="7948" width="9.42578125" style="42" customWidth="1"/>
    <col min="7949" max="7949" width="11.140625" style="42" customWidth="1"/>
    <col min="7950" max="7950" width="10.42578125" style="42" bestFit="1" customWidth="1"/>
    <col min="7951" max="7951" width="19.140625" style="42" bestFit="1" customWidth="1"/>
    <col min="7952" max="7952" width="9.140625" style="42"/>
    <col min="7953" max="7953" width="9.5703125" style="42" customWidth="1"/>
    <col min="7954" max="7954" width="9.140625" style="42"/>
    <col min="7955" max="7955" width="10.42578125" style="42" bestFit="1" customWidth="1"/>
    <col min="7956" max="8196" width="9.140625" style="42"/>
    <col min="8197" max="8197" width="18.7109375" style="42" bestFit="1" customWidth="1"/>
    <col min="8198" max="8198" width="9.140625" style="42"/>
    <col min="8199" max="8199" width="10.28515625" style="42" customWidth="1"/>
    <col min="8200" max="8200" width="12.7109375" style="42" bestFit="1" customWidth="1"/>
    <col min="8201" max="8201" width="10.85546875" style="42" customWidth="1"/>
    <col min="8202" max="8202" width="19.140625" style="42" bestFit="1" customWidth="1"/>
    <col min="8203" max="8203" width="9.140625" style="42"/>
    <col min="8204" max="8204" width="9.42578125" style="42" customWidth="1"/>
    <col min="8205" max="8205" width="11.140625" style="42" customWidth="1"/>
    <col min="8206" max="8206" width="10.42578125" style="42" bestFit="1" customWidth="1"/>
    <col min="8207" max="8207" width="19.140625" style="42" bestFit="1" customWidth="1"/>
    <col min="8208" max="8208" width="9.140625" style="42"/>
    <col min="8209" max="8209" width="9.5703125" style="42" customWidth="1"/>
    <col min="8210" max="8210" width="9.140625" style="42"/>
    <col min="8211" max="8211" width="10.42578125" style="42" bestFit="1" customWidth="1"/>
    <col min="8212" max="8452" width="9.140625" style="42"/>
    <col min="8453" max="8453" width="18.7109375" style="42" bestFit="1" customWidth="1"/>
    <col min="8454" max="8454" width="9.140625" style="42"/>
    <col min="8455" max="8455" width="10.28515625" style="42" customWidth="1"/>
    <col min="8456" max="8456" width="12.7109375" style="42" bestFit="1" customWidth="1"/>
    <col min="8457" max="8457" width="10.85546875" style="42" customWidth="1"/>
    <col min="8458" max="8458" width="19.140625" style="42" bestFit="1" customWidth="1"/>
    <col min="8459" max="8459" width="9.140625" style="42"/>
    <col min="8460" max="8460" width="9.42578125" style="42" customWidth="1"/>
    <col min="8461" max="8461" width="11.140625" style="42" customWidth="1"/>
    <col min="8462" max="8462" width="10.42578125" style="42" bestFit="1" customWidth="1"/>
    <col min="8463" max="8463" width="19.140625" style="42" bestFit="1" customWidth="1"/>
    <col min="8464" max="8464" width="9.140625" style="42"/>
    <col min="8465" max="8465" width="9.5703125" style="42" customWidth="1"/>
    <col min="8466" max="8466" width="9.140625" style="42"/>
    <col min="8467" max="8467" width="10.42578125" style="42" bestFit="1" customWidth="1"/>
    <col min="8468" max="8708" width="9.140625" style="42"/>
    <col min="8709" max="8709" width="18.7109375" style="42" bestFit="1" customWidth="1"/>
    <col min="8710" max="8710" width="9.140625" style="42"/>
    <col min="8711" max="8711" width="10.28515625" style="42" customWidth="1"/>
    <col min="8712" max="8712" width="12.7109375" style="42" bestFit="1" customWidth="1"/>
    <col min="8713" max="8713" width="10.85546875" style="42" customWidth="1"/>
    <col min="8714" max="8714" width="19.140625" style="42" bestFit="1" customWidth="1"/>
    <col min="8715" max="8715" width="9.140625" style="42"/>
    <col min="8716" max="8716" width="9.42578125" style="42" customWidth="1"/>
    <col min="8717" max="8717" width="11.140625" style="42" customWidth="1"/>
    <col min="8718" max="8718" width="10.42578125" style="42" bestFit="1" customWidth="1"/>
    <col min="8719" max="8719" width="19.140625" style="42" bestFit="1" customWidth="1"/>
    <col min="8720" max="8720" width="9.140625" style="42"/>
    <col min="8721" max="8721" width="9.5703125" style="42" customWidth="1"/>
    <col min="8722" max="8722" width="9.140625" style="42"/>
    <col min="8723" max="8723" width="10.42578125" style="42" bestFit="1" customWidth="1"/>
    <col min="8724" max="8964" width="9.140625" style="42"/>
    <col min="8965" max="8965" width="18.7109375" style="42" bestFit="1" customWidth="1"/>
    <col min="8966" max="8966" width="9.140625" style="42"/>
    <col min="8967" max="8967" width="10.28515625" style="42" customWidth="1"/>
    <col min="8968" max="8968" width="12.7109375" style="42" bestFit="1" customWidth="1"/>
    <col min="8969" max="8969" width="10.85546875" style="42" customWidth="1"/>
    <col min="8970" max="8970" width="19.140625" style="42" bestFit="1" customWidth="1"/>
    <col min="8971" max="8971" width="9.140625" style="42"/>
    <col min="8972" max="8972" width="9.42578125" style="42" customWidth="1"/>
    <col min="8973" max="8973" width="11.140625" style="42" customWidth="1"/>
    <col min="8974" max="8974" width="10.42578125" style="42" bestFit="1" customWidth="1"/>
    <col min="8975" max="8975" width="19.140625" style="42" bestFit="1" customWidth="1"/>
    <col min="8976" max="8976" width="9.140625" style="42"/>
    <col min="8977" max="8977" width="9.5703125" style="42" customWidth="1"/>
    <col min="8978" max="8978" width="9.140625" style="42"/>
    <col min="8979" max="8979" width="10.42578125" style="42" bestFit="1" customWidth="1"/>
    <col min="8980" max="9220" width="9.140625" style="42"/>
    <col min="9221" max="9221" width="18.7109375" style="42" bestFit="1" customWidth="1"/>
    <col min="9222" max="9222" width="9.140625" style="42"/>
    <col min="9223" max="9223" width="10.28515625" style="42" customWidth="1"/>
    <col min="9224" max="9224" width="12.7109375" style="42" bestFit="1" customWidth="1"/>
    <col min="9225" max="9225" width="10.85546875" style="42" customWidth="1"/>
    <col min="9226" max="9226" width="19.140625" style="42" bestFit="1" customWidth="1"/>
    <col min="9227" max="9227" width="9.140625" style="42"/>
    <col min="9228" max="9228" width="9.42578125" style="42" customWidth="1"/>
    <col min="9229" max="9229" width="11.140625" style="42" customWidth="1"/>
    <col min="9230" max="9230" width="10.42578125" style="42" bestFit="1" customWidth="1"/>
    <col min="9231" max="9231" width="19.140625" style="42" bestFit="1" customWidth="1"/>
    <col min="9232" max="9232" width="9.140625" style="42"/>
    <col min="9233" max="9233" width="9.5703125" style="42" customWidth="1"/>
    <col min="9234" max="9234" width="9.140625" style="42"/>
    <col min="9235" max="9235" width="10.42578125" style="42" bestFit="1" customWidth="1"/>
    <col min="9236" max="9476" width="9.140625" style="42"/>
    <col min="9477" max="9477" width="18.7109375" style="42" bestFit="1" customWidth="1"/>
    <col min="9478" max="9478" width="9.140625" style="42"/>
    <col min="9479" max="9479" width="10.28515625" style="42" customWidth="1"/>
    <col min="9480" max="9480" width="12.7109375" style="42" bestFit="1" customWidth="1"/>
    <col min="9481" max="9481" width="10.85546875" style="42" customWidth="1"/>
    <col min="9482" max="9482" width="19.140625" style="42" bestFit="1" customWidth="1"/>
    <col min="9483" max="9483" width="9.140625" style="42"/>
    <col min="9484" max="9484" width="9.42578125" style="42" customWidth="1"/>
    <col min="9485" max="9485" width="11.140625" style="42" customWidth="1"/>
    <col min="9486" max="9486" width="10.42578125" style="42" bestFit="1" customWidth="1"/>
    <col min="9487" max="9487" width="19.140625" style="42" bestFit="1" customWidth="1"/>
    <col min="9488" max="9488" width="9.140625" style="42"/>
    <col min="9489" max="9489" width="9.5703125" style="42" customWidth="1"/>
    <col min="9490" max="9490" width="9.140625" style="42"/>
    <col min="9491" max="9491" width="10.42578125" style="42" bestFit="1" customWidth="1"/>
    <col min="9492" max="9732" width="9.140625" style="42"/>
    <col min="9733" max="9733" width="18.7109375" style="42" bestFit="1" customWidth="1"/>
    <col min="9734" max="9734" width="9.140625" style="42"/>
    <col min="9735" max="9735" width="10.28515625" style="42" customWidth="1"/>
    <col min="9736" max="9736" width="12.7109375" style="42" bestFit="1" customWidth="1"/>
    <col min="9737" max="9737" width="10.85546875" style="42" customWidth="1"/>
    <col min="9738" max="9738" width="19.140625" style="42" bestFit="1" customWidth="1"/>
    <col min="9739" max="9739" width="9.140625" style="42"/>
    <col min="9740" max="9740" width="9.42578125" style="42" customWidth="1"/>
    <col min="9741" max="9741" width="11.140625" style="42" customWidth="1"/>
    <col min="9742" max="9742" width="10.42578125" style="42" bestFit="1" customWidth="1"/>
    <col min="9743" max="9743" width="19.140625" style="42" bestFit="1" customWidth="1"/>
    <col min="9744" max="9744" width="9.140625" style="42"/>
    <col min="9745" max="9745" width="9.5703125" style="42" customWidth="1"/>
    <col min="9746" max="9746" width="9.140625" style="42"/>
    <col min="9747" max="9747" width="10.42578125" style="42" bestFit="1" customWidth="1"/>
    <col min="9748" max="9988" width="9.140625" style="42"/>
    <col min="9989" max="9989" width="18.7109375" style="42" bestFit="1" customWidth="1"/>
    <col min="9990" max="9990" width="9.140625" style="42"/>
    <col min="9991" max="9991" width="10.28515625" style="42" customWidth="1"/>
    <col min="9992" max="9992" width="12.7109375" style="42" bestFit="1" customWidth="1"/>
    <col min="9993" max="9993" width="10.85546875" style="42" customWidth="1"/>
    <col min="9994" max="9994" width="19.140625" style="42" bestFit="1" customWidth="1"/>
    <col min="9995" max="9995" width="9.140625" style="42"/>
    <col min="9996" max="9996" width="9.42578125" style="42" customWidth="1"/>
    <col min="9997" max="9997" width="11.140625" style="42" customWidth="1"/>
    <col min="9998" max="9998" width="10.42578125" style="42" bestFit="1" customWidth="1"/>
    <col min="9999" max="9999" width="19.140625" style="42" bestFit="1" customWidth="1"/>
    <col min="10000" max="10000" width="9.140625" style="42"/>
    <col min="10001" max="10001" width="9.5703125" style="42" customWidth="1"/>
    <col min="10002" max="10002" width="9.140625" style="42"/>
    <col min="10003" max="10003" width="10.42578125" style="42" bestFit="1" customWidth="1"/>
    <col min="10004" max="10244" width="9.140625" style="42"/>
    <col min="10245" max="10245" width="18.7109375" style="42" bestFit="1" customWidth="1"/>
    <col min="10246" max="10246" width="9.140625" style="42"/>
    <col min="10247" max="10247" width="10.28515625" style="42" customWidth="1"/>
    <col min="10248" max="10248" width="12.7109375" style="42" bestFit="1" customWidth="1"/>
    <col min="10249" max="10249" width="10.85546875" style="42" customWidth="1"/>
    <col min="10250" max="10250" width="19.140625" style="42" bestFit="1" customWidth="1"/>
    <col min="10251" max="10251" width="9.140625" style="42"/>
    <col min="10252" max="10252" width="9.42578125" style="42" customWidth="1"/>
    <col min="10253" max="10253" width="11.140625" style="42" customWidth="1"/>
    <col min="10254" max="10254" width="10.42578125" style="42" bestFit="1" customWidth="1"/>
    <col min="10255" max="10255" width="19.140625" style="42" bestFit="1" customWidth="1"/>
    <col min="10256" max="10256" width="9.140625" style="42"/>
    <col min="10257" max="10257" width="9.5703125" style="42" customWidth="1"/>
    <col min="10258" max="10258" width="9.140625" style="42"/>
    <col min="10259" max="10259" width="10.42578125" style="42" bestFit="1" customWidth="1"/>
    <col min="10260" max="10500" width="9.140625" style="42"/>
    <col min="10501" max="10501" width="18.7109375" style="42" bestFit="1" customWidth="1"/>
    <col min="10502" max="10502" width="9.140625" style="42"/>
    <col min="10503" max="10503" width="10.28515625" style="42" customWidth="1"/>
    <col min="10504" max="10504" width="12.7109375" style="42" bestFit="1" customWidth="1"/>
    <col min="10505" max="10505" width="10.85546875" style="42" customWidth="1"/>
    <col min="10506" max="10506" width="19.140625" style="42" bestFit="1" customWidth="1"/>
    <col min="10507" max="10507" width="9.140625" style="42"/>
    <col min="10508" max="10508" width="9.42578125" style="42" customWidth="1"/>
    <col min="10509" max="10509" width="11.140625" style="42" customWidth="1"/>
    <col min="10510" max="10510" width="10.42578125" style="42" bestFit="1" customWidth="1"/>
    <col min="10511" max="10511" width="19.140625" style="42" bestFit="1" customWidth="1"/>
    <col min="10512" max="10512" width="9.140625" style="42"/>
    <col min="10513" max="10513" width="9.5703125" style="42" customWidth="1"/>
    <col min="10514" max="10514" width="9.140625" style="42"/>
    <col min="10515" max="10515" width="10.42578125" style="42" bestFit="1" customWidth="1"/>
    <col min="10516" max="10756" width="9.140625" style="42"/>
    <col min="10757" max="10757" width="18.7109375" style="42" bestFit="1" customWidth="1"/>
    <col min="10758" max="10758" width="9.140625" style="42"/>
    <col min="10759" max="10759" width="10.28515625" style="42" customWidth="1"/>
    <col min="10760" max="10760" width="12.7109375" style="42" bestFit="1" customWidth="1"/>
    <col min="10761" max="10761" width="10.85546875" style="42" customWidth="1"/>
    <col min="10762" max="10762" width="19.140625" style="42" bestFit="1" customWidth="1"/>
    <col min="10763" max="10763" width="9.140625" style="42"/>
    <col min="10764" max="10764" width="9.42578125" style="42" customWidth="1"/>
    <col min="10765" max="10765" width="11.140625" style="42" customWidth="1"/>
    <col min="10766" max="10766" width="10.42578125" style="42" bestFit="1" customWidth="1"/>
    <col min="10767" max="10767" width="19.140625" style="42" bestFit="1" customWidth="1"/>
    <col min="10768" max="10768" width="9.140625" style="42"/>
    <col min="10769" max="10769" width="9.5703125" style="42" customWidth="1"/>
    <col min="10770" max="10770" width="9.140625" style="42"/>
    <col min="10771" max="10771" width="10.42578125" style="42" bestFit="1" customWidth="1"/>
    <col min="10772" max="11012" width="9.140625" style="42"/>
    <col min="11013" max="11013" width="18.7109375" style="42" bestFit="1" customWidth="1"/>
    <col min="11014" max="11014" width="9.140625" style="42"/>
    <col min="11015" max="11015" width="10.28515625" style="42" customWidth="1"/>
    <col min="11016" max="11016" width="12.7109375" style="42" bestFit="1" customWidth="1"/>
    <col min="11017" max="11017" width="10.85546875" style="42" customWidth="1"/>
    <col min="11018" max="11018" width="19.140625" style="42" bestFit="1" customWidth="1"/>
    <col min="11019" max="11019" width="9.140625" style="42"/>
    <col min="11020" max="11020" width="9.42578125" style="42" customWidth="1"/>
    <col min="11021" max="11021" width="11.140625" style="42" customWidth="1"/>
    <col min="11022" max="11022" width="10.42578125" style="42" bestFit="1" customWidth="1"/>
    <col min="11023" max="11023" width="19.140625" style="42" bestFit="1" customWidth="1"/>
    <col min="11024" max="11024" width="9.140625" style="42"/>
    <col min="11025" max="11025" width="9.5703125" style="42" customWidth="1"/>
    <col min="11026" max="11026" width="9.140625" style="42"/>
    <col min="11027" max="11027" width="10.42578125" style="42" bestFit="1" customWidth="1"/>
    <col min="11028" max="11268" width="9.140625" style="42"/>
    <col min="11269" max="11269" width="18.7109375" style="42" bestFit="1" customWidth="1"/>
    <col min="11270" max="11270" width="9.140625" style="42"/>
    <col min="11271" max="11271" width="10.28515625" style="42" customWidth="1"/>
    <col min="11272" max="11272" width="12.7109375" style="42" bestFit="1" customWidth="1"/>
    <col min="11273" max="11273" width="10.85546875" style="42" customWidth="1"/>
    <col min="11274" max="11274" width="19.140625" style="42" bestFit="1" customWidth="1"/>
    <col min="11275" max="11275" width="9.140625" style="42"/>
    <col min="11276" max="11276" width="9.42578125" style="42" customWidth="1"/>
    <col min="11277" max="11277" width="11.140625" style="42" customWidth="1"/>
    <col min="11278" max="11278" width="10.42578125" style="42" bestFit="1" customWidth="1"/>
    <col min="11279" max="11279" width="19.140625" style="42" bestFit="1" customWidth="1"/>
    <col min="11280" max="11280" width="9.140625" style="42"/>
    <col min="11281" max="11281" width="9.5703125" style="42" customWidth="1"/>
    <col min="11282" max="11282" width="9.140625" style="42"/>
    <col min="11283" max="11283" width="10.42578125" style="42" bestFit="1" customWidth="1"/>
    <col min="11284" max="11524" width="9.140625" style="42"/>
    <col min="11525" max="11525" width="18.7109375" style="42" bestFit="1" customWidth="1"/>
    <col min="11526" max="11526" width="9.140625" style="42"/>
    <col min="11527" max="11527" width="10.28515625" style="42" customWidth="1"/>
    <col min="11528" max="11528" width="12.7109375" style="42" bestFit="1" customWidth="1"/>
    <col min="11529" max="11529" width="10.85546875" style="42" customWidth="1"/>
    <col min="11530" max="11530" width="19.140625" style="42" bestFit="1" customWidth="1"/>
    <col min="11531" max="11531" width="9.140625" style="42"/>
    <col min="11532" max="11532" width="9.42578125" style="42" customWidth="1"/>
    <col min="11533" max="11533" width="11.140625" style="42" customWidth="1"/>
    <col min="11534" max="11534" width="10.42578125" style="42" bestFit="1" customWidth="1"/>
    <col min="11535" max="11535" width="19.140625" style="42" bestFit="1" customWidth="1"/>
    <col min="11536" max="11536" width="9.140625" style="42"/>
    <col min="11537" max="11537" width="9.5703125" style="42" customWidth="1"/>
    <col min="11538" max="11538" width="9.140625" style="42"/>
    <col min="11539" max="11539" width="10.42578125" style="42" bestFit="1" customWidth="1"/>
    <col min="11540" max="11780" width="9.140625" style="42"/>
    <col min="11781" max="11781" width="18.7109375" style="42" bestFit="1" customWidth="1"/>
    <col min="11782" max="11782" width="9.140625" style="42"/>
    <col min="11783" max="11783" width="10.28515625" style="42" customWidth="1"/>
    <col min="11784" max="11784" width="12.7109375" style="42" bestFit="1" customWidth="1"/>
    <col min="11785" max="11785" width="10.85546875" style="42" customWidth="1"/>
    <col min="11786" max="11786" width="19.140625" style="42" bestFit="1" customWidth="1"/>
    <col min="11787" max="11787" width="9.140625" style="42"/>
    <col min="11788" max="11788" width="9.42578125" style="42" customWidth="1"/>
    <col min="11789" max="11789" width="11.140625" style="42" customWidth="1"/>
    <col min="11790" max="11790" width="10.42578125" style="42" bestFit="1" customWidth="1"/>
    <col min="11791" max="11791" width="19.140625" style="42" bestFit="1" customWidth="1"/>
    <col min="11792" max="11792" width="9.140625" style="42"/>
    <col min="11793" max="11793" width="9.5703125" style="42" customWidth="1"/>
    <col min="11794" max="11794" width="9.140625" style="42"/>
    <col min="11795" max="11795" width="10.42578125" style="42" bestFit="1" customWidth="1"/>
    <col min="11796" max="12036" width="9.140625" style="42"/>
    <col min="12037" max="12037" width="18.7109375" style="42" bestFit="1" customWidth="1"/>
    <col min="12038" max="12038" width="9.140625" style="42"/>
    <col min="12039" max="12039" width="10.28515625" style="42" customWidth="1"/>
    <col min="12040" max="12040" width="12.7109375" style="42" bestFit="1" customWidth="1"/>
    <col min="12041" max="12041" width="10.85546875" style="42" customWidth="1"/>
    <col min="12042" max="12042" width="19.140625" style="42" bestFit="1" customWidth="1"/>
    <col min="12043" max="12043" width="9.140625" style="42"/>
    <col min="12044" max="12044" width="9.42578125" style="42" customWidth="1"/>
    <col min="12045" max="12045" width="11.140625" style="42" customWidth="1"/>
    <col min="12046" max="12046" width="10.42578125" style="42" bestFit="1" customWidth="1"/>
    <col min="12047" max="12047" width="19.140625" style="42" bestFit="1" customWidth="1"/>
    <col min="12048" max="12048" width="9.140625" style="42"/>
    <col min="12049" max="12049" width="9.5703125" style="42" customWidth="1"/>
    <col min="12050" max="12050" width="9.140625" style="42"/>
    <col min="12051" max="12051" width="10.42578125" style="42" bestFit="1" customWidth="1"/>
    <col min="12052" max="12292" width="9.140625" style="42"/>
    <col min="12293" max="12293" width="18.7109375" style="42" bestFit="1" customWidth="1"/>
    <col min="12294" max="12294" width="9.140625" style="42"/>
    <col min="12295" max="12295" width="10.28515625" style="42" customWidth="1"/>
    <col min="12296" max="12296" width="12.7109375" style="42" bestFit="1" customWidth="1"/>
    <col min="12297" max="12297" width="10.85546875" style="42" customWidth="1"/>
    <col min="12298" max="12298" width="19.140625" style="42" bestFit="1" customWidth="1"/>
    <col min="12299" max="12299" width="9.140625" style="42"/>
    <col min="12300" max="12300" width="9.42578125" style="42" customWidth="1"/>
    <col min="12301" max="12301" width="11.140625" style="42" customWidth="1"/>
    <col min="12302" max="12302" width="10.42578125" style="42" bestFit="1" customWidth="1"/>
    <col min="12303" max="12303" width="19.140625" style="42" bestFit="1" customWidth="1"/>
    <col min="12304" max="12304" width="9.140625" style="42"/>
    <col min="12305" max="12305" width="9.5703125" style="42" customWidth="1"/>
    <col min="12306" max="12306" width="9.140625" style="42"/>
    <col min="12307" max="12307" width="10.42578125" style="42" bestFit="1" customWidth="1"/>
    <col min="12308" max="12548" width="9.140625" style="42"/>
    <col min="12549" max="12549" width="18.7109375" style="42" bestFit="1" customWidth="1"/>
    <col min="12550" max="12550" width="9.140625" style="42"/>
    <col min="12551" max="12551" width="10.28515625" style="42" customWidth="1"/>
    <col min="12552" max="12552" width="12.7109375" style="42" bestFit="1" customWidth="1"/>
    <col min="12553" max="12553" width="10.85546875" style="42" customWidth="1"/>
    <col min="12554" max="12554" width="19.140625" style="42" bestFit="1" customWidth="1"/>
    <col min="12555" max="12555" width="9.140625" style="42"/>
    <col min="12556" max="12556" width="9.42578125" style="42" customWidth="1"/>
    <col min="12557" max="12557" width="11.140625" style="42" customWidth="1"/>
    <col min="12558" max="12558" width="10.42578125" style="42" bestFit="1" customWidth="1"/>
    <col min="12559" max="12559" width="19.140625" style="42" bestFit="1" customWidth="1"/>
    <col min="12560" max="12560" width="9.140625" style="42"/>
    <col min="12561" max="12561" width="9.5703125" style="42" customWidth="1"/>
    <col min="12562" max="12562" width="9.140625" style="42"/>
    <col min="12563" max="12563" width="10.42578125" style="42" bestFit="1" customWidth="1"/>
    <col min="12564" max="12804" width="9.140625" style="42"/>
    <col min="12805" max="12805" width="18.7109375" style="42" bestFit="1" customWidth="1"/>
    <col min="12806" max="12806" width="9.140625" style="42"/>
    <col min="12807" max="12807" width="10.28515625" style="42" customWidth="1"/>
    <col min="12808" max="12808" width="12.7109375" style="42" bestFit="1" customWidth="1"/>
    <col min="12809" max="12809" width="10.85546875" style="42" customWidth="1"/>
    <col min="12810" max="12810" width="19.140625" style="42" bestFit="1" customWidth="1"/>
    <col min="12811" max="12811" width="9.140625" style="42"/>
    <col min="12812" max="12812" width="9.42578125" style="42" customWidth="1"/>
    <col min="12813" max="12813" width="11.140625" style="42" customWidth="1"/>
    <col min="12814" max="12814" width="10.42578125" style="42" bestFit="1" customWidth="1"/>
    <col min="12815" max="12815" width="19.140625" style="42" bestFit="1" customWidth="1"/>
    <col min="12816" max="12816" width="9.140625" style="42"/>
    <col min="12817" max="12817" width="9.5703125" style="42" customWidth="1"/>
    <col min="12818" max="12818" width="9.140625" style="42"/>
    <col min="12819" max="12819" width="10.42578125" style="42" bestFit="1" customWidth="1"/>
    <col min="12820" max="13060" width="9.140625" style="42"/>
    <col min="13061" max="13061" width="18.7109375" style="42" bestFit="1" customWidth="1"/>
    <col min="13062" max="13062" width="9.140625" style="42"/>
    <col min="13063" max="13063" width="10.28515625" style="42" customWidth="1"/>
    <col min="13064" max="13064" width="12.7109375" style="42" bestFit="1" customWidth="1"/>
    <col min="13065" max="13065" width="10.85546875" style="42" customWidth="1"/>
    <col min="13066" max="13066" width="19.140625" style="42" bestFit="1" customWidth="1"/>
    <col min="13067" max="13067" width="9.140625" style="42"/>
    <col min="13068" max="13068" width="9.42578125" style="42" customWidth="1"/>
    <col min="13069" max="13069" width="11.140625" style="42" customWidth="1"/>
    <col min="13070" max="13070" width="10.42578125" style="42" bestFit="1" customWidth="1"/>
    <col min="13071" max="13071" width="19.140625" style="42" bestFit="1" customWidth="1"/>
    <col min="13072" max="13072" width="9.140625" style="42"/>
    <col min="13073" max="13073" width="9.5703125" style="42" customWidth="1"/>
    <col min="13074" max="13074" width="9.140625" style="42"/>
    <col min="13075" max="13075" width="10.42578125" style="42" bestFit="1" customWidth="1"/>
    <col min="13076" max="13316" width="9.140625" style="42"/>
    <col min="13317" max="13317" width="18.7109375" style="42" bestFit="1" customWidth="1"/>
    <col min="13318" max="13318" width="9.140625" style="42"/>
    <col min="13319" max="13319" width="10.28515625" style="42" customWidth="1"/>
    <col min="13320" max="13320" width="12.7109375" style="42" bestFit="1" customWidth="1"/>
    <col min="13321" max="13321" width="10.85546875" style="42" customWidth="1"/>
    <col min="13322" max="13322" width="19.140625" style="42" bestFit="1" customWidth="1"/>
    <col min="13323" max="13323" width="9.140625" style="42"/>
    <col min="13324" max="13324" width="9.42578125" style="42" customWidth="1"/>
    <col min="13325" max="13325" width="11.140625" style="42" customWidth="1"/>
    <col min="13326" max="13326" width="10.42578125" style="42" bestFit="1" customWidth="1"/>
    <col min="13327" max="13327" width="19.140625" style="42" bestFit="1" customWidth="1"/>
    <col min="13328" max="13328" width="9.140625" style="42"/>
    <col min="13329" max="13329" width="9.5703125" style="42" customWidth="1"/>
    <col min="13330" max="13330" width="9.140625" style="42"/>
    <col min="13331" max="13331" width="10.42578125" style="42" bestFit="1" customWidth="1"/>
    <col min="13332" max="13572" width="9.140625" style="42"/>
    <col min="13573" max="13573" width="18.7109375" style="42" bestFit="1" customWidth="1"/>
    <col min="13574" max="13574" width="9.140625" style="42"/>
    <col min="13575" max="13575" width="10.28515625" style="42" customWidth="1"/>
    <col min="13576" max="13576" width="12.7109375" style="42" bestFit="1" customWidth="1"/>
    <col min="13577" max="13577" width="10.85546875" style="42" customWidth="1"/>
    <col min="13578" max="13578" width="19.140625" style="42" bestFit="1" customWidth="1"/>
    <col min="13579" max="13579" width="9.140625" style="42"/>
    <col min="13580" max="13580" width="9.42578125" style="42" customWidth="1"/>
    <col min="13581" max="13581" width="11.140625" style="42" customWidth="1"/>
    <col min="13582" max="13582" width="10.42578125" style="42" bestFit="1" customWidth="1"/>
    <col min="13583" max="13583" width="19.140625" style="42" bestFit="1" customWidth="1"/>
    <col min="13584" max="13584" width="9.140625" style="42"/>
    <col min="13585" max="13585" width="9.5703125" style="42" customWidth="1"/>
    <col min="13586" max="13586" width="9.140625" style="42"/>
    <col min="13587" max="13587" width="10.42578125" style="42" bestFit="1" customWidth="1"/>
    <col min="13588" max="13828" width="9.140625" style="42"/>
    <col min="13829" max="13829" width="18.7109375" style="42" bestFit="1" customWidth="1"/>
    <col min="13830" max="13830" width="9.140625" style="42"/>
    <col min="13831" max="13831" width="10.28515625" style="42" customWidth="1"/>
    <col min="13832" max="13832" width="12.7109375" style="42" bestFit="1" customWidth="1"/>
    <col min="13833" max="13833" width="10.85546875" style="42" customWidth="1"/>
    <col min="13834" max="13834" width="19.140625" style="42" bestFit="1" customWidth="1"/>
    <col min="13835" max="13835" width="9.140625" style="42"/>
    <col min="13836" max="13836" width="9.42578125" style="42" customWidth="1"/>
    <col min="13837" max="13837" width="11.140625" style="42" customWidth="1"/>
    <col min="13838" max="13838" width="10.42578125" style="42" bestFit="1" customWidth="1"/>
    <col min="13839" max="13839" width="19.140625" style="42" bestFit="1" customWidth="1"/>
    <col min="13840" max="13840" width="9.140625" style="42"/>
    <col min="13841" max="13841" width="9.5703125" style="42" customWidth="1"/>
    <col min="13842" max="13842" width="9.140625" style="42"/>
    <col min="13843" max="13843" width="10.42578125" style="42" bestFit="1" customWidth="1"/>
    <col min="13844" max="14084" width="9.140625" style="42"/>
    <col min="14085" max="14085" width="18.7109375" style="42" bestFit="1" customWidth="1"/>
    <col min="14086" max="14086" width="9.140625" style="42"/>
    <col min="14087" max="14087" width="10.28515625" style="42" customWidth="1"/>
    <col min="14088" max="14088" width="12.7109375" style="42" bestFit="1" customWidth="1"/>
    <col min="14089" max="14089" width="10.85546875" style="42" customWidth="1"/>
    <col min="14090" max="14090" width="19.140625" style="42" bestFit="1" customWidth="1"/>
    <col min="14091" max="14091" width="9.140625" style="42"/>
    <col min="14092" max="14092" width="9.42578125" style="42" customWidth="1"/>
    <col min="14093" max="14093" width="11.140625" style="42" customWidth="1"/>
    <col min="14094" max="14094" width="10.42578125" style="42" bestFit="1" customWidth="1"/>
    <col min="14095" max="14095" width="19.140625" style="42" bestFit="1" customWidth="1"/>
    <col min="14096" max="14096" width="9.140625" style="42"/>
    <col min="14097" max="14097" width="9.5703125" style="42" customWidth="1"/>
    <col min="14098" max="14098" width="9.140625" style="42"/>
    <col min="14099" max="14099" width="10.42578125" style="42" bestFit="1" customWidth="1"/>
    <col min="14100" max="14340" width="9.140625" style="42"/>
    <col min="14341" max="14341" width="18.7109375" style="42" bestFit="1" customWidth="1"/>
    <col min="14342" max="14342" width="9.140625" style="42"/>
    <col min="14343" max="14343" width="10.28515625" style="42" customWidth="1"/>
    <col min="14344" max="14344" width="12.7109375" style="42" bestFit="1" customWidth="1"/>
    <col min="14345" max="14345" width="10.85546875" style="42" customWidth="1"/>
    <col min="14346" max="14346" width="19.140625" style="42" bestFit="1" customWidth="1"/>
    <col min="14347" max="14347" width="9.140625" style="42"/>
    <col min="14348" max="14348" width="9.42578125" style="42" customWidth="1"/>
    <col min="14349" max="14349" width="11.140625" style="42" customWidth="1"/>
    <col min="14350" max="14350" width="10.42578125" style="42" bestFit="1" customWidth="1"/>
    <col min="14351" max="14351" width="19.140625" style="42" bestFit="1" customWidth="1"/>
    <col min="14352" max="14352" width="9.140625" style="42"/>
    <col min="14353" max="14353" width="9.5703125" style="42" customWidth="1"/>
    <col min="14354" max="14354" width="9.140625" style="42"/>
    <col min="14355" max="14355" width="10.42578125" style="42" bestFit="1" customWidth="1"/>
    <col min="14356" max="14596" width="9.140625" style="42"/>
    <col min="14597" max="14597" width="18.7109375" style="42" bestFit="1" customWidth="1"/>
    <col min="14598" max="14598" width="9.140625" style="42"/>
    <col min="14599" max="14599" width="10.28515625" style="42" customWidth="1"/>
    <col min="14600" max="14600" width="12.7109375" style="42" bestFit="1" customWidth="1"/>
    <col min="14601" max="14601" width="10.85546875" style="42" customWidth="1"/>
    <col min="14602" max="14602" width="19.140625" style="42" bestFit="1" customWidth="1"/>
    <col min="14603" max="14603" width="9.140625" style="42"/>
    <col min="14604" max="14604" width="9.42578125" style="42" customWidth="1"/>
    <col min="14605" max="14605" width="11.140625" style="42" customWidth="1"/>
    <col min="14606" max="14606" width="10.42578125" style="42" bestFit="1" customWidth="1"/>
    <col min="14607" max="14607" width="19.140625" style="42" bestFit="1" customWidth="1"/>
    <col min="14608" max="14608" width="9.140625" style="42"/>
    <col min="14609" max="14609" width="9.5703125" style="42" customWidth="1"/>
    <col min="14610" max="14610" width="9.140625" style="42"/>
    <col min="14611" max="14611" width="10.42578125" style="42" bestFit="1" customWidth="1"/>
    <col min="14612" max="14852" width="9.140625" style="42"/>
    <col min="14853" max="14853" width="18.7109375" style="42" bestFit="1" customWidth="1"/>
    <col min="14854" max="14854" width="9.140625" style="42"/>
    <col min="14855" max="14855" width="10.28515625" style="42" customWidth="1"/>
    <col min="14856" max="14856" width="12.7109375" style="42" bestFit="1" customWidth="1"/>
    <col min="14857" max="14857" width="10.85546875" style="42" customWidth="1"/>
    <col min="14858" max="14858" width="19.140625" style="42" bestFit="1" customWidth="1"/>
    <col min="14859" max="14859" width="9.140625" style="42"/>
    <col min="14860" max="14860" width="9.42578125" style="42" customWidth="1"/>
    <col min="14861" max="14861" width="11.140625" style="42" customWidth="1"/>
    <col min="14862" max="14862" width="10.42578125" style="42" bestFit="1" customWidth="1"/>
    <col min="14863" max="14863" width="19.140625" style="42" bestFit="1" customWidth="1"/>
    <col min="14864" max="14864" width="9.140625" style="42"/>
    <col min="14865" max="14865" width="9.5703125" style="42" customWidth="1"/>
    <col min="14866" max="14866" width="9.140625" style="42"/>
    <col min="14867" max="14867" width="10.42578125" style="42" bestFit="1" customWidth="1"/>
    <col min="14868" max="15108" width="9.140625" style="42"/>
    <col min="15109" max="15109" width="18.7109375" style="42" bestFit="1" customWidth="1"/>
    <col min="15110" max="15110" width="9.140625" style="42"/>
    <col min="15111" max="15111" width="10.28515625" style="42" customWidth="1"/>
    <col min="15112" max="15112" width="12.7109375" style="42" bestFit="1" customWidth="1"/>
    <col min="15113" max="15113" width="10.85546875" style="42" customWidth="1"/>
    <col min="15114" max="15114" width="19.140625" style="42" bestFit="1" customWidth="1"/>
    <col min="15115" max="15115" width="9.140625" style="42"/>
    <col min="15116" max="15116" width="9.42578125" style="42" customWidth="1"/>
    <col min="15117" max="15117" width="11.140625" style="42" customWidth="1"/>
    <col min="15118" max="15118" width="10.42578125" style="42" bestFit="1" customWidth="1"/>
    <col min="15119" max="15119" width="19.140625" style="42" bestFit="1" customWidth="1"/>
    <col min="15120" max="15120" width="9.140625" style="42"/>
    <col min="15121" max="15121" width="9.5703125" style="42" customWidth="1"/>
    <col min="15122" max="15122" width="9.140625" style="42"/>
    <col min="15123" max="15123" width="10.42578125" style="42" bestFit="1" customWidth="1"/>
    <col min="15124" max="15364" width="9.140625" style="42"/>
    <col min="15365" max="15365" width="18.7109375" style="42" bestFit="1" customWidth="1"/>
    <col min="15366" max="15366" width="9.140625" style="42"/>
    <col min="15367" max="15367" width="10.28515625" style="42" customWidth="1"/>
    <col min="15368" max="15368" width="12.7109375" style="42" bestFit="1" customWidth="1"/>
    <col min="15369" max="15369" width="10.85546875" style="42" customWidth="1"/>
    <col min="15370" max="15370" width="19.140625" style="42" bestFit="1" customWidth="1"/>
    <col min="15371" max="15371" width="9.140625" style="42"/>
    <col min="15372" max="15372" width="9.42578125" style="42" customWidth="1"/>
    <col min="15373" max="15373" width="11.140625" style="42" customWidth="1"/>
    <col min="15374" max="15374" width="10.42578125" style="42" bestFit="1" customWidth="1"/>
    <col min="15375" max="15375" width="19.140625" style="42" bestFit="1" customWidth="1"/>
    <col min="15376" max="15376" width="9.140625" style="42"/>
    <col min="15377" max="15377" width="9.5703125" style="42" customWidth="1"/>
    <col min="15378" max="15378" width="9.140625" style="42"/>
    <col min="15379" max="15379" width="10.42578125" style="42" bestFit="1" customWidth="1"/>
    <col min="15380" max="15620" width="9.140625" style="42"/>
    <col min="15621" max="15621" width="18.7109375" style="42" bestFit="1" customWidth="1"/>
    <col min="15622" max="15622" width="9.140625" style="42"/>
    <col min="15623" max="15623" width="10.28515625" style="42" customWidth="1"/>
    <col min="15624" max="15624" width="12.7109375" style="42" bestFit="1" customWidth="1"/>
    <col min="15625" max="15625" width="10.85546875" style="42" customWidth="1"/>
    <col min="15626" max="15626" width="19.140625" style="42" bestFit="1" customWidth="1"/>
    <col min="15627" max="15627" width="9.140625" style="42"/>
    <col min="15628" max="15628" width="9.42578125" style="42" customWidth="1"/>
    <col min="15629" max="15629" width="11.140625" style="42" customWidth="1"/>
    <col min="15630" max="15630" width="10.42578125" style="42" bestFit="1" customWidth="1"/>
    <col min="15631" max="15631" width="19.140625" style="42" bestFit="1" customWidth="1"/>
    <col min="15632" max="15632" width="9.140625" style="42"/>
    <col min="15633" max="15633" width="9.5703125" style="42" customWidth="1"/>
    <col min="15634" max="15634" width="9.140625" style="42"/>
    <col min="15635" max="15635" width="10.42578125" style="42" bestFit="1" customWidth="1"/>
    <col min="15636" max="15876" width="9.140625" style="42"/>
    <col min="15877" max="15877" width="18.7109375" style="42" bestFit="1" customWidth="1"/>
    <col min="15878" max="15878" width="9.140625" style="42"/>
    <col min="15879" max="15879" width="10.28515625" style="42" customWidth="1"/>
    <col min="15880" max="15880" width="12.7109375" style="42" bestFit="1" customWidth="1"/>
    <col min="15881" max="15881" width="10.85546875" style="42" customWidth="1"/>
    <col min="15882" max="15882" width="19.140625" style="42" bestFit="1" customWidth="1"/>
    <col min="15883" max="15883" width="9.140625" style="42"/>
    <col min="15884" max="15884" width="9.42578125" style="42" customWidth="1"/>
    <col min="15885" max="15885" width="11.140625" style="42" customWidth="1"/>
    <col min="15886" max="15886" width="10.42578125" style="42" bestFit="1" customWidth="1"/>
    <col min="15887" max="15887" width="19.140625" style="42" bestFit="1" customWidth="1"/>
    <col min="15888" max="15888" width="9.140625" style="42"/>
    <col min="15889" max="15889" width="9.5703125" style="42" customWidth="1"/>
    <col min="15890" max="15890" width="9.140625" style="42"/>
    <col min="15891" max="15891" width="10.42578125" style="42" bestFit="1" customWidth="1"/>
    <col min="15892" max="16132" width="9.140625" style="42"/>
    <col min="16133" max="16133" width="18.7109375" style="42" bestFit="1" customWidth="1"/>
    <col min="16134" max="16134" width="9.140625" style="42"/>
    <col min="16135" max="16135" width="10.28515625" style="42" customWidth="1"/>
    <col min="16136" max="16136" width="12.7109375" style="42" bestFit="1" customWidth="1"/>
    <col min="16137" max="16137" width="10.85546875" style="42" customWidth="1"/>
    <col min="16138" max="16138" width="19.140625" style="42" bestFit="1" customWidth="1"/>
    <col min="16139" max="16139" width="9.140625" style="42"/>
    <col min="16140" max="16140" width="9.42578125" style="42" customWidth="1"/>
    <col min="16141" max="16141" width="11.140625" style="42" customWidth="1"/>
    <col min="16142" max="16142" width="10.42578125" style="42" bestFit="1" customWidth="1"/>
    <col min="16143" max="16143" width="19.140625" style="42" bestFit="1" customWidth="1"/>
    <col min="16144" max="16144" width="9.140625" style="42"/>
    <col min="16145" max="16145" width="9.5703125" style="42" customWidth="1"/>
    <col min="16146" max="16146" width="9.140625" style="42"/>
    <col min="16147" max="16147" width="10.42578125" style="42" bestFit="1" customWidth="1"/>
    <col min="16148" max="16384" width="9.140625" style="42"/>
  </cols>
  <sheetData>
    <row r="1" spans="1:22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O1" s="243"/>
      <c r="Q1" s="41"/>
      <c r="S1" s="41" t="s">
        <v>0</v>
      </c>
      <c r="T1" s="41"/>
      <c r="U1" s="41"/>
      <c r="V1" s="41"/>
    </row>
    <row r="2" spans="1:22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O2" s="243"/>
      <c r="S2" s="41" t="s">
        <v>1</v>
      </c>
      <c r="T2" s="41"/>
      <c r="U2" s="41"/>
      <c r="V2" s="41"/>
    </row>
    <row r="3" spans="1:22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O3" s="244"/>
      <c r="Q3" s="43"/>
      <c r="S3" s="43" t="s">
        <v>2</v>
      </c>
      <c r="T3" s="43"/>
      <c r="U3" s="43"/>
      <c r="V3" s="43"/>
    </row>
    <row r="4" spans="1:22" ht="18" x14ac:dyDescent="0.25">
      <c r="C4" s="272" t="s">
        <v>124</v>
      </c>
      <c r="D4" s="272"/>
      <c r="E4" s="272"/>
      <c r="F4" s="272"/>
      <c r="G4" s="41"/>
      <c r="H4" s="41"/>
      <c r="K4" s="272" t="s">
        <v>124</v>
      </c>
      <c r="L4" s="272"/>
      <c r="M4" s="272"/>
      <c r="N4" s="272"/>
      <c r="O4" s="243"/>
      <c r="Q4" s="272" t="s">
        <v>124</v>
      </c>
      <c r="R4" s="272"/>
      <c r="S4" s="272"/>
      <c r="T4" s="272"/>
      <c r="U4" s="41"/>
      <c r="V4" s="41"/>
    </row>
    <row r="5" spans="1:22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O5" s="218"/>
      <c r="Q5" s="181"/>
      <c r="S5" s="44" t="s">
        <v>5</v>
      </c>
      <c r="T5" s="45"/>
      <c r="U5" s="45"/>
      <c r="V5" s="45"/>
    </row>
    <row r="6" spans="1:22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50" t="s">
        <v>130</v>
      </c>
      <c r="O6" s="51" t="s">
        <v>131</v>
      </c>
      <c r="P6" s="51" t="s">
        <v>19</v>
      </c>
      <c r="Q6" s="46"/>
      <c r="R6" s="47" t="s">
        <v>6</v>
      </c>
      <c r="S6" s="48" t="s">
        <v>7</v>
      </c>
      <c r="T6" s="48" t="s">
        <v>8</v>
      </c>
      <c r="U6" s="49" t="s">
        <v>9</v>
      </c>
      <c r="V6" s="52"/>
    </row>
    <row r="7" spans="1:22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219"/>
      <c r="P7" s="200"/>
      <c r="Q7" s="53" t="s">
        <v>10</v>
      </c>
      <c r="R7" s="54"/>
      <c r="S7" s="54"/>
      <c r="T7" s="54"/>
      <c r="U7" s="55"/>
    </row>
    <row r="8" spans="1:22" ht="18" x14ac:dyDescent="0.25">
      <c r="A8" s="56" t="s">
        <v>11</v>
      </c>
      <c r="B8" s="57">
        <v>511</v>
      </c>
      <c r="C8" s="58">
        <v>671</v>
      </c>
      <c r="D8" s="60">
        <v>45372</v>
      </c>
      <c r="E8" s="118">
        <v>0</v>
      </c>
      <c r="F8" s="119">
        <v>-35</v>
      </c>
      <c r="G8" s="120">
        <f t="shared" ref="G8:G16" si="0">D8/B8</f>
        <v>88.790606653620358</v>
      </c>
      <c r="H8" s="61">
        <f>D8+E8+F8</f>
        <v>45337</v>
      </c>
      <c r="I8" s="121"/>
      <c r="J8" s="122"/>
      <c r="K8" s="81">
        <v>13</v>
      </c>
      <c r="L8" s="58">
        <v>24</v>
      </c>
      <c r="M8" s="58">
        <v>1713</v>
      </c>
      <c r="N8" s="62">
        <v>0</v>
      </c>
      <c r="O8" s="81">
        <v>0</v>
      </c>
      <c r="P8" s="81">
        <f>SUM(M8:N8)</f>
        <v>1713</v>
      </c>
      <c r="Q8" s="56" t="s">
        <v>11</v>
      </c>
      <c r="R8" s="59">
        <f t="shared" ref="R8:S15" si="1">B8+K8</f>
        <v>524</v>
      </c>
      <c r="S8" s="59">
        <f t="shared" si="1"/>
        <v>695</v>
      </c>
      <c r="T8" s="59">
        <f>H8+P8</f>
        <v>47050</v>
      </c>
      <c r="U8" s="62">
        <f>T8/R8</f>
        <v>89.790076335877856</v>
      </c>
    </row>
    <row r="9" spans="1:22" ht="18" x14ac:dyDescent="0.25">
      <c r="A9" s="64" t="s">
        <v>12</v>
      </c>
      <c r="B9" s="63">
        <v>564</v>
      </c>
      <c r="C9" s="65">
        <v>816</v>
      </c>
      <c r="D9" s="123">
        <v>54833</v>
      </c>
      <c r="E9" s="118">
        <v>0</v>
      </c>
      <c r="F9" s="119">
        <v>0</v>
      </c>
      <c r="G9" s="124">
        <f t="shared" si="0"/>
        <v>97.221631205673759</v>
      </c>
      <c r="H9" s="61">
        <f t="shared" ref="H9:H15" si="2">D9+E9+F9</f>
        <v>54833</v>
      </c>
      <c r="I9" s="121"/>
      <c r="J9" s="122"/>
      <c r="K9" s="81">
        <v>9</v>
      </c>
      <c r="L9" s="65">
        <v>17</v>
      </c>
      <c r="M9" s="58">
        <v>1318</v>
      </c>
      <c r="N9" s="62">
        <v>0</v>
      </c>
      <c r="O9" s="81">
        <v>0</v>
      </c>
      <c r="P9" s="81">
        <f t="shared" ref="P9:P15" si="3">SUM(M9:N9)</f>
        <v>1318</v>
      </c>
      <c r="Q9" s="64" t="s">
        <v>12</v>
      </c>
      <c r="R9" s="63">
        <f t="shared" si="1"/>
        <v>573</v>
      </c>
      <c r="S9" s="63">
        <f t="shared" si="1"/>
        <v>833</v>
      </c>
      <c r="T9" s="63">
        <f t="shared" ref="T9:T15" si="4">H9+P9</f>
        <v>56151</v>
      </c>
      <c r="U9" s="62">
        <f t="shared" ref="U9:U15" si="5">T9/R9</f>
        <v>97.994764397905755</v>
      </c>
    </row>
    <row r="10" spans="1:22" ht="18" x14ac:dyDescent="0.25">
      <c r="A10" s="64" t="s">
        <v>13</v>
      </c>
      <c r="B10" s="63">
        <v>720</v>
      </c>
      <c r="C10" s="65">
        <v>948</v>
      </c>
      <c r="D10" s="123">
        <v>65778</v>
      </c>
      <c r="E10" s="118">
        <v>0</v>
      </c>
      <c r="F10" s="119">
        <v>-54</v>
      </c>
      <c r="G10" s="124">
        <f t="shared" si="0"/>
        <v>91.358333333333334</v>
      </c>
      <c r="H10" s="61">
        <f t="shared" si="2"/>
        <v>65724</v>
      </c>
      <c r="I10" s="121"/>
      <c r="J10" s="122"/>
      <c r="K10" s="81">
        <v>14</v>
      </c>
      <c r="L10" s="65">
        <v>25</v>
      </c>
      <c r="M10" s="58">
        <v>1828</v>
      </c>
      <c r="N10" s="62">
        <v>0</v>
      </c>
      <c r="O10" s="81">
        <v>0</v>
      </c>
      <c r="P10" s="81">
        <f t="shared" si="3"/>
        <v>1828</v>
      </c>
      <c r="Q10" s="64" t="s">
        <v>13</v>
      </c>
      <c r="R10" s="63">
        <f t="shared" si="1"/>
        <v>734</v>
      </c>
      <c r="S10" s="63">
        <f t="shared" si="1"/>
        <v>973</v>
      </c>
      <c r="T10" s="63">
        <f t="shared" si="4"/>
        <v>67552</v>
      </c>
      <c r="U10" s="62">
        <f t="shared" si="5"/>
        <v>92.032697547683924</v>
      </c>
    </row>
    <row r="11" spans="1:22" ht="18" x14ac:dyDescent="0.25">
      <c r="A11" s="64" t="s">
        <v>14</v>
      </c>
      <c r="B11" s="63">
        <v>741</v>
      </c>
      <c r="C11" s="65">
        <v>1027</v>
      </c>
      <c r="D11" s="123">
        <v>69295</v>
      </c>
      <c r="E11" s="118">
        <v>0</v>
      </c>
      <c r="F11" s="119">
        <v>-69</v>
      </c>
      <c r="G11" s="124">
        <f t="shared" si="0"/>
        <v>93.515519568151149</v>
      </c>
      <c r="H11" s="61">
        <f t="shared" si="2"/>
        <v>69226</v>
      </c>
      <c r="I11" s="121">
        <v>0</v>
      </c>
      <c r="J11" s="122"/>
      <c r="K11" s="81">
        <v>17</v>
      </c>
      <c r="L11" s="65">
        <v>31</v>
      </c>
      <c r="M11" s="58">
        <v>1903</v>
      </c>
      <c r="N11" s="62">
        <v>0</v>
      </c>
      <c r="O11" s="81">
        <v>0</v>
      </c>
      <c r="P11" s="81">
        <f t="shared" si="3"/>
        <v>1903</v>
      </c>
      <c r="Q11" s="64" t="s">
        <v>14</v>
      </c>
      <c r="R11" s="63">
        <f t="shared" si="1"/>
        <v>758</v>
      </c>
      <c r="S11" s="63">
        <f t="shared" si="1"/>
        <v>1058</v>
      </c>
      <c r="T11" s="63">
        <f t="shared" si="4"/>
        <v>71129</v>
      </c>
      <c r="U11" s="62">
        <f t="shared" si="5"/>
        <v>93.837730870712406</v>
      </c>
    </row>
    <row r="12" spans="1:22" ht="18" x14ac:dyDescent="0.25">
      <c r="A12" s="64" t="s">
        <v>15</v>
      </c>
      <c r="B12" s="63">
        <v>163</v>
      </c>
      <c r="C12" s="65">
        <v>257</v>
      </c>
      <c r="D12" s="123">
        <v>17388</v>
      </c>
      <c r="E12" s="118">
        <v>0</v>
      </c>
      <c r="F12" s="119">
        <v>-10</v>
      </c>
      <c r="G12" s="124">
        <f t="shared" si="0"/>
        <v>106.67484662576688</v>
      </c>
      <c r="H12" s="61">
        <f t="shared" si="2"/>
        <v>17378</v>
      </c>
      <c r="I12" s="121"/>
      <c r="J12" s="122"/>
      <c r="K12" s="81">
        <v>7</v>
      </c>
      <c r="L12" s="65">
        <v>14</v>
      </c>
      <c r="M12" s="58">
        <v>958</v>
      </c>
      <c r="N12" s="62">
        <v>0</v>
      </c>
      <c r="O12" s="81">
        <v>0</v>
      </c>
      <c r="P12" s="81">
        <f t="shared" si="3"/>
        <v>958</v>
      </c>
      <c r="Q12" s="64" t="s">
        <v>15</v>
      </c>
      <c r="R12" s="63">
        <f t="shared" si="1"/>
        <v>170</v>
      </c>
      <c r="S12" s="63">
        <f t="shared" si="1"/>
        <v>271</v>
      </c>
      <c r="T12" s="63">
        <f t="shared" si="4"/>
        <v>18336</v>
      </c>
      <c r="U12" s="62">
        <f t="shared" si="5"/>
        <v>107.85882352941177</v>
      </c>
    </row>
    <row r="13" spans="1:22" ht="18" x14ac:dyDescent="0.25">
      <c r="A13" s="64" t="s">
        <v>16</v>
      </c>
      <c r="B13" s="63">
        <v>599</v>
      </c>
      <c r="C13" s="65">
        <v>770</v>
      </c>
      <c r="D13" s="123">
        <v>53974</v>
      </c>
      <c r="E13" s="118">
        <v>0</v>
      </c>
      <c r="F13" s="119">
        <v>13</v>
      </c>
      <c r="G13" s="124">
        <f t="shared" si="0"/>
        <v>90.106844741235392</v>
      </c>
      <c r="H13" s="61">
        <v>53961</v>
      </c>
      <c r="I13" s="121"/>
      <c r="J13" s="122"/>
      <c r="K13" s="81">
        <v>17</v>
      </c>
      <c r="L13" s="65">
        <v>23</v>
      </c>
      <c r="M13" s="58">
        <v>1628</v>
      </c>
      <c r="N13" s="62">
        <v>0</v>
      </c>
      <c r="O13" s="81">
        <v>0</v>
      </c>
      <c r="P13" s="81">
        <f t="shared" si="3"/>
        <v>1628</v>
      </c>
      <c r="Q13" s="64" t="s">
        <v>16</v>
      </c>
      <c r="R13" s="63">
        <f t="shared" si="1"/>
        <v>616</v>
      </c>
      <c r="S13" s="63">
        <f t="shared" si="1"/>
        <v>793</v>
      </c>
      <c r="T13" s="63">
        <f t="shared" si="4"/>
        <v>55589</v>
      </c>
      <c r="U13" s="62">
        <f t="shared" si="5"/>
        <v>90.241883116883116</v>
      </c>
    </row>
    <row r="14" spans="1:22" ht="18" x14ac:dyDescent="0.25">
      <c r="A14" s="64" t="s">
        <v>17</v>
      </c>
      <c r="B14" s="63">
        <v>219</v>
      </c>
      <c r="C14" s="65">
        <v>295</v>
      </c>
      <c r="D14" s="123">
        <v>19375</v>
      </c>
      <c r="E14" s="118">
        <v>0</v>
      </c>
      <c r="F14" s="119">
        <v>0</v>
      </c>
      <c r="G14" s="124">
        <f t="shared" si="0"/>
        <v>88.470319634703202</v>
      </c>
      <c r="H14" s="61">
        <f t="shared" si="2"/>
        <v>19375</v>
      </c>
      <c r="I14" s="121"/>
      <c r="J14" s="122"/>
      <c r="K14" s="81">
        <v>2</v>
      </c>
      <c r="L14" s="65">
        <v>5</v>
      </c>
      <c r="M14" s="58">
        <v>344</v>
      </c>
      <c r="N14" s="62">
        <v>0</v>
      </c>
      <c r="O14" s="81">
        <v>0</v>
      </c>
      <c r="P14" s="81">
        <f t="shared" si="3"/>
        <v>344</v>
      </c>
      <c r="Q14" s="64" t="s">
        <v>17</v>
      </c>
      <c r="R14" s="63">
        <f t="shared" si="1"/>
        <v>221</v>
      </c>
      <c r="S14" s="63">
        <f t="shared" si="1"/>
        <v>300</v>
      </c>
      <c r="T14" s="63">
        <f t="shared" si="4"/>
        <v>19719</v>
      </c>
      <c r="U14" s="62">
        <f t="shared" si="5"/>
        <v>89.226244343891409</v>
      </c>
    </row>
    <row r="15" spans="1:22" ht="18.75" thickBot="1" x14ac:dyDescent="0.3">
      <c r="A15" s="66" t="s">
        <v>18</v>
      </c>
      <c r="B15" s="67">
        <v>703</v>
      </c>
      <c r="C15" s="68">
        <v>978</v>
      </c>
      <c r="D15" s="125">
        <v>71065</v>
      </c>
      <c r="E15" s="126">
        <v>0</v>
      </c>
      <c r="F15" s="127">
        <v>-6</v>
      </c>
      <c r="G15" s="128">
        <f t="shared" si="0"/>
        <v>101.0881934566145</v>
      </c>
      <c r="H15" s="61">
        <f t="shared" si="2"/>
        <v>71059</v>
      </c>
      <c r="I15" s="172"/>
      <c r="J15" s="173"/>
      <c r="K15" s="75">
        <v>19</v>
      </c>
      <c r="L15" s="68">
        <v>30</v>
      </c>
      <c r="M15" s="180">
        <v>2277</v>
      </c>
      <c r="N15" s="185">
        <v>0</v>
      </c>
      <c r="O15" s="75">
        <v>24</v>
      </c>
      <c r="P15" s="81">
        <f t="shared" si="3"/>
        <v>2277</v>
      </c>
      <c r="Q15" s="89" t="s">
        <v>18</v>
      </c>
      <c r="R15" s="69">
        <f t="shared" si="1"/>
        <v>722</v>
      </c>
      <c r="S15" s="69">
        <f t="shared" si="1"/>
        <v>1008</v>
      </c>
      <c r="T15" s="69">
        <f t="shared" si="4"/>
        <v>73336</v>
      </c>
      <c r="U15" s="185">
        <f t="shared" si="5"/>
        <v>101.57340720221606</v>
      </c>
    </row>
    <row r="16" spans="1:22" ht="18.75" thickBot="1" x14ac:dyDescent="0.3">
      <c r="A16" s="70" t="s">
        <v>19</v>
      </c>
      <c r="B16" s="71">
        <f>SUM(B8:B15)</f>
        <v>4220</v>
      </c>
      <c r="C16" s="71">
        <f>SUM(C8:C15)</f>
        <v>5762</v>
      </c>
      <c r="D16" s="129">
        <f>SUM(D8:D15)</f>
        <v>397080</v>
      </c>
      <c r="E16" s="71">
        <f>SUM(E8:E15)</f>
        <v>0</v>
      </c>
      <c r="F16" s="73">
        <f>SUM(F8:F15)</f>
        <v>-161</v>
      </c>
      <c r="G16" s="130">
        <f t="shared" si="0"/>
        <v>94.094786729857816</v>
      </c>
      <c r="H16" s="129">
        <f t="shared" ref="H16:P16" si="6">SUM(H8:H15)</f>
        <v>396893</v>
      </c>
      <c r="I16" s="166">
        <f t="shared" si="6"/>
        <v>0</v>
      </c>
      <c r="J16" s="72">
        <f t="shared" si="6"/>
        <v>0</v>
      </c>
      <c r="K16" s="196">
        <f t="shared" si="6"/>
        <v>98</v>
      </c>
      <c r="L16" s="186">
        <f t="shared" si="6"/>
        <v>169</v>
      </c>
      <c r="M16" s="186">
        <f t="shared" si="6"/>
        <v>11969</v>
      </c>
      <c r="N16" s="72">
        <f t="shared" si="6"/>
        <v>0</v>
      </c>
      <c r="O16" s="72">
        <f t="shared" si="6"/>
        <v>24</v>
      </c>
      <c r="P16" s="188">
        <f t="shared" si="6"/>
        <v>11969</v>
      </c>
      <c r="Q16" s="192" t="s">
        <v>19</v>
      </c>
      <c r="R16" s="193">
        <f>SUM(R8:R15)</f>
        <v>4318</v>
      </c>
      <c r="S16" s="193">
        <f>SUM(S8:S15)</f>
        <v>5931</v>
      </c>
      <c r="T16" s="193">
        <f>SUM(T8:T15)</f>
        <v>408862</v>
      </c>
      <c r="U16" s="72">
        <f>T16/R16</f>
        <v>94.687818434460397</v>
      </c>
    </row>
    <row r="17" spans="1:22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4"/>
      <c r="R17" s="75"/>
      <c r="S17" s="75"/>
      <c r="T17" s="75"/>
      <c r="U17" s="75"/>
    </row>
    <row r="18" spans="1:22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7"/>
      <c r="P18" s="78"/>
      <c r="Q18" s="76" t="s">
        <v>20</v>
      </c>
      <c r="R18" s="77"/>
      <c r="S18" s="77"/>
      <c r="T18" s="77"/>
      <c r="U18" s="78"/>
    </row>
    <row r="19" spans="1:22" ht="18" x14ac:dyDescent="0.25">
      <c r="A19" s="79" t="s">
        <v>21</v>
      </c>
      <c r="B19" s="57">
        <v>1064</v>
      </c>
      <c r="C19" s="58">
        <v>1488</v>
      </c>
      <c r="D19" s="60">
        <v>105315</v>
      </c>
      <c r="E19" s="134">
        <v>0</v>
      </c>
      <c r="F19" s="119">
        <v>-15</v>
      </c>
      <c r="G19" s="121">
        <f t="shared" ref="G19:G32" si="7">D19/B19</f>
        <v>98.98026315789474</v>
      </c>
      <c r="H19" s="119">
        <f>SUM(D19:F19)</f>
        <v>105300</v>
      </c>
      <c r="I19" s="132"/>
      <c r="J19" s="133"/>
      <c r="K19" s="81">
        <v>23</v>
      </c>
      <c r="L19" s="58">
        <v>31</v>
      </c>
      <c r="M19" s="58">
        <v>2267</v>
      </c>
      <c r="N19" s="62">
        <v>0</v>
      </c>
      <c r="O19" s="81">
        <v>0</v>
      </c>
      <c r="P19" s="81">
        <f>SUM(M19:N19)</f>
        <v>2267</v>
      </c>
      <c r="Q19" s="79" t="s">
        <v>21</v>
      </c>
      <c r="R19" s="59">
        <f t="shared" ref="R19:R31" si="8">B19+K19</f>
        <v>1087</v>
      </c>
      <c r="S19" s="59">
        <f t="shared" ref="S19:S31" si="9">C19+L19</f>
        <v>1519</v>
      </c>
      <c r="T19" s="59">
        <f t="shared" ref="T19:T31" si="10">H19+P19</f>
        <v>107567</v>
      </c>
      <c r="U19" s="62">
        <f t="shared" ref="U19:U32" si="11">T19/R19</f>
        <v>98.957681692732294</v>
      </c>
      <c r="V19" s="82"/>
    </row>
    <row r="20" spans="1:22" ht="18" x14ac:dyDescent="0.25">
      <c r="A20" s="79" t="s">
        <v>22</v>
      </c>
      <c r="B20" s="59">
        <v>567</v>
      </c>
      <c r="C20" s="58">
        <v>830</v>
      </c>
      <c r="D20" s="60">
        <v>57438</v>
      </c>
      <c r="E20" s="134">
        <v>0</v>
      </c>
      <c r="F20" s="119">
        <v>-61</v>
      </c>
      <c r="G20" s="135">
        <f t="shared" si="7"/>
        <v>101.3015873015873</v>
      </c>
      <c r="H20" s="83">
        <f t="shared" ref="H20:H31" si="12">SUM(D20:F20)</f>
        <v>57377</v>
      </c>
      <c r="I20" s="121"/>
      <c r="J20" s="136"/>
      <c r="K20" s="81">
        <v>24</v>
      </c>
      <c r="L20" s="65">
        <v>36</v>
      </c>
      <c r="M20" s="65">
        <v>2804</v>
      </c>
      <c r="N20" s="80">
        <v>0</v>
      </c>
      <c r="O20" s="81">
        <v>0</v>
      </c>
      <c r="P20" s="81">
        <f t="shared" ref="P20:P31" si="13">SUM(M20:N20)</f>
        <v>2804</v>
      </c>
      <c r="Q20" s="79" t="s">
        <v>22</v>
      </c>
      <c r="R20" s="63">
        <f t="shared" si="8"/>
        <v>591</v>
      </c>
      <c r="S20" s="63">
        <f t="shared" si="9"/>
        <v>866</v>
      </c>
      <c r="T20" s="63">
        <f t="shared" si="10"/>
        <v>60181</v>
      </c>
      <c r="U20" s="80">
        <f t="shared" si="11"/>
        <v>101.82910321489001</v>
      </c>
      <c r="V20" s="82"/>
    </row>
    <row r="21" spans="1:22" ht="18" x14ac:dyDescent="0.25">
      <c r="A21" s="56" t="s">
        <v>23</v>
      </c>
      <c r="B21" s="84">
        <v>407</v>
      </c>
      <c r="C21" s="85">
        <v>631</v>
      </c>
      <c r="D21" s="137">
        <v>44344</v>
      </c>
      <c r="E21" s="138">
        <v>0</v>
      </c>
      <c r="F21" s="139">
        <v>-14</v>
      </c>
      <c r="G21" s="135">
        <f t="shared" si="7"/>
        <v>108.95331695331696</v>
      </c>
      <c r="H21" s="83">
        <f t="shared" si="12"/>
        <v>44330</v>
      </c>
      <c r="I21" s="121"/>
      <c r="J21" s="136"/>
      <c r="K21" s="81">
        <v>7</v>
      </c>
      <c r="L21" s="85">
        <v>15</v>
      </c>
      <c r="M21" s="85">
        <v>1134</v>
      </c>
      <c r="N21" s="80">
        <v>0</v>
      </c>
      <c r="O21" s="81">
        <v>0</v>
      </c>
      <c r="P21" s="81">
        <f t="shared" si="13"/>
        <v>1134</v>
      </c>
      <c r="Q21" s="56" t="s">
        <v>23</v>
      </c>
      <c r="R21" s="63">
        <f t="shared" si="8"/>
        <v>414</v>
      </c>
      <c r="S21" s="63">
        <f t="shared" si="9"/>
        <v>646</v>
      </c>
      <c r="T21" s="63">
        <f t="shared" si="10"/>
        <v>45464</v>
      </c>
      <c r="U21" s="80">
        <f t="shared" si="11"/>
        <v>109.81642512077295</v>
      </c>
    </row>
    <row r="22" spans="1:22" ht="18" x14ac:dyDescent="0.25">
      <c r="A22" s="64" t="s">
        <v>24</v>
      </c>
      <c r="B22" s="86">
        <v>536</v>
      </c>
      <c r="C22" s="87">
        <v>741</v>
      </c>
      <c r="D22" s="140">
        <v>51738</v>
      </c>
      <c r="E22" s="141">
        <v>0</v>
      </c>
      <c r="F22" s="142">
        <v>-34</v>
      </c>
      <c r="G22" s="135">
        <f t="shared" si="7"/>
        <v>96.526119402985074</v>
      </c>
      <c r="H22" s="83">
        <f t="shared" si="12"/>
        <v>51704</v>
      </c>
      <c r="I22" s="135"/>
      <c r="J22" s="143"/>
      <c r="K22" s="88">
        <v>8</v>
      </c>
      <c r="L22" s="87">
        <v>10</v>
      </c>
      <c r="M22" s="87">
        <v>655</v>
      </c>
      <c r="N22" s="80">
        <v>0</v>
      </c>
      <c r="O22" s="81">
        <v>0</v>
      </c>
      <c r="P22" s="81">
        <f t="shared" si="13"/>
        <v>655</v>
      </c>
      <c r="Q22" s="64" t="s">
        <v>24</v>
      </c>
      <c r="R22" s="63">
        <f t="shared" si="8"/>
        <v>544</v>
      </c>
      <c r="S22" s="63">
        <f t="shared" si="9"/>
        <v>751</v>
      </c>
      <c r="T22" s="63">
        <f t="shared" si="10"/>
        <v>52359</v>
      </c>
      <c r="U22" s="80">
        <f t="shared" si="11"/>
        <v>96.248161764705884</v>
      </c>
    </row>
    <row r="23" spans="1:22" ht="18" x14ac:dyDescent="0.25">
      <c r="A23" s="64" t="s">
        <v>25</v>
      </c>
      <c r="B23" s="86">
        <v>339</v>
      </c>
      <c r="C23" s="87">
        <v>466</v>
      </c>
      <c r="D23" s="140">
        <v>33766</v>
      </c>
      <c r="E23" s="141">
        <v>0</v>
      </c>
      <c r="F23" s="142">
        <v>0</v>
      </c>
      <c r="G23" s="135">
        <f t="shared" si="7"/>
        <v>99.604719764011804</v>
      </c>
      <c r="H23" s="83">
        <f t="shared" si="12"/>
        <v>33766</v>
      </c>
      <c r="I23" s="135"/>
      <c r="J23" s="143"/>
      <c r="K23" s="88">
        <v>7</v>
      </c>
      <c r="L23" s="87">
        <v>11</v>
      </c>
      <c r="M23" s="87">
        <v>734</v>
      </c>
      <c r="N23" s="80">
        <v>0</v>
      </c>
      <c r="O23" s="81">
        <v>-14</v>
      </c>
      <c r="P23" s="81">
        <f t="shared" si="13"/>
        <v>734</v>
      </c>
      <c r="Q23" s="64" t="s">
        <v>25</v>
      </c>
      <c r="R23" s="63">
        <f t="shared" si="8"/>
        <v>346</v>
      </c>
      <c r="S23" s="63">
        <f t="shared" si="9"/>
        <v>477</v>
      </c>
      <c r="T23" s="63">
        <f t="shared" si="10"/>
        <v>34500</v>
      </c>
      <c r="U23" s="80">
        <f t="shared" si="11"/>
        <v>99.710982658959537</v>
      </c>
    </row>
    <row r="24" spans="1:22" ht="18" x14ac:dyDescent="0.25">
      <c r="A24" s="64" t="s">
        <v>26</v>
      </c>
      <c r="B24" s="86">
        <v>258</v>
      </c>
      <c r="C24" s="87">
        <v>414</v>
      </c>
      <c r="D24" s="140">
        <v>30097</v>
      </c>
      <c r="E24" s="141">
        <v>0</v>
      </c>
      <c r="F24" s="142">
        <v>-14</v>
      </c>
      <c r="G24" s="135">
        <f t="shared" si="7"/>
        <v>116.65503875968992</v>
      </c>
      <c r="H24" s="83">
        <f t="shared" si="12"/>
        <v>30083</v>
      </c>
      <c r="I24" s="135"/>
      <c r="J24" s="143"/>
      <c r="K24" s="88">
        <v>8</v>
      </c>
      <c r="L24" s="87">
        <v>12</v>
      </c>
      <c r="M24" s="87">
        <v>936</v>
      </c>
      <c r="N24" s="80">
        <v>0</v>
      </c>
      <c r="O24" s="81">
        <v>0</v>
      </c>
      <c r="P24" s="81">
        <f t="shared" si="13"/>
        <v>936</v>
      </c>
      <c r="Q24" s="64" t="s">
        <v>26</v>
      </c>
      <c r="R24" s="63">
        <f t="shared" si="8"/>
        <v>266</v>
      </c>
      <c r="S24" s="63">
        <f t="shared" si="9"/>
        <v>426</v>
      </c>
      <c r="T24" s="63">
        <f t="shared" si="10"/>
        <v>31019</v>
      </c>
      <c r="U24" s="80">
        <f t="shared" si="11"/>
        <v>116.61278195488721</v>
      </c>
    </row>
    <row r="25" spans="1:22" ht="18" x14ac:dyDescent="0.25">
      <c r="A25" s="64" t="s">
        <v>27</v>
      </c>
      <c r="B25" s="86">
        <v>566</v>
      </c>
      <c r="C25" s="87">
        <v>805</v>
      </c>
      <c r="D25" s="140">
        <v>57715</v>
      </c>
      <c r="E25" s="141">
        <v>0</v>
      </c>
      <c r="F25" s="142">
        <v>0</v>
      </c>
      <c r="G25" s="135">
        <f t="shared" si="7"/>
        <v>101.96996466431095</v>
      </c>
      <c r="H25" s="83">
        <f t="shared" si="12"/>
        <v>57715</v>
      </c>
      <c r="I25" s="135"/>
      <c r="J25" s="143"/>
      <c r="K25" s="88">
        <v>25</v>
      </c>
      <c r="L25" s="87">
        <v>44</v>
      </c>
      <c r="M25" s="87">
        <v>3185</v>
      </c>
      <c r="N25" s="80">
        <v>0</v>
      </c>
      <c r="O25" s="81">
        <v>0</v>
      </c>
      <c r="P25" s="81">
        <f t="shared" si="13"/>
        <v>3185</v>
      </c>
      <c r="Q25" s="64" t="s">
        <v>27</v>
      </c>
      <c r="R25" s="63">
        <f t="shared" si="8"/>
        <v>591</v>
      </c>
      <c r="S25" s="63">
        <f t="shared" si="9"/>
        <v>849</v>
      </c>
      <c r="T25" s="63">
        <f t="shared" si="10"/>
        <v>60900</v>
      </c>
      <c r="U25" s="80">
        <f t="shared" si="11"/>
        <v>103.04568527918782</v>
      </c>
    </row>
    <row r="26" spans="1:22" ht="18" x14ac:dyDescent="0.25">
      <c r="A26" s="64" t="s">
        <v>28</v>
      </c>
      <c r="B26" s="86">
        <v>634</v>
      </c>
      <c r="C26" s="87">
        <v>883</v>
      </c>
      <c r="D26" s="140">
        <v>66920</v>
      </c>
      <c r="E26" s="141">
        <v>0</v>
      </c>
      <c r="F26" s="142">
        <v>-114</v>
      </c>
      <c r="G26" s="135">
        <f t="shared" si="7"/>
        <v>105.55205047318611</v>
      </c>
      <c r="H26" s="83">
        <f t="shared" si="12"/>
        <v>66806</v>
      </c>
      <c r="I26" s="135"/>
      <c r="J26" s="143"/>
      <c r="K26" s="88">
        <v>15</v>
      </c>
      <c r="L26" s="87">
        <v>22</v>
      </c>
      <c r="M26" s="87">
        <v>1557</v>
      </c>
      <c r="N26" s="80">
        <v>0</v>
      </c>
      <c r="O26" s="81">
        <v>0</v>
      </c>
      <c r="P26" s="81">
        <f t="shared" si="13"/>
        <v>1557</v>
      </c>
      <c r="Q26" s="64" t="s">
        <v>28</v>
      </c>
      <c r="R26" s="63">
        <f t="shared" si="8"/>
        <v>649</v>
      </c>
      <c r="S26" s="63">
        <f t="shared" si="9"/>
        <v>905</v>
      </c>
      <c r="T26" s="63">
        <f t="shared" si="10"/>
        <v>68363</v>
      </c>
      <c r="U26" s="80">
        <f t="shared" si="11"/>
        <v>105.33590138674884</v>
      </c>
    </row>
    <row r="27" spans="1:22" ht="18" x14ac:dyDescent="0.25">
      <c r="A27" s="64" t="s">
        <v>29</v>
      </c>
      <c r="B27" s="86">
        <v>795</v>
      </c>
      <c r="C27" s="87">
        <v>1239</v>
      </c>
      <c r="D27" s="140">
        <v>85880</v>
      </c>
      <c r="E27" s="141">
        <v>0</v>
      </c>
      <c r="F27" s="142">
        <v>-77</v>
      </c>
      <c r="G27" s="135">
        <f t="shared" si="7"/>
        <v>108.0251572327044</v>
      </c>
      <c r="H27" s="83">
        <f t="shared" si="12"/>
        <v>85803</v>
      </c>
      <c r="I27" s="135"/>
      <c r="J27" s="143"/>
      <c r="K27" s="88">
        <v>11</v>
      </c>
      <c r="L27" s="87">
        <v>17</v>
      </c>
      <c r="M27" s="87">
        <v>1302</v>
      </c>
      <c r="N27" s="80">
        <v>0</v>
      </c>
      <c r="O27" s="81">
        <v>0</v>
      </c>
      <c r="P27" s="81">
        <f t="shared" si="13"/>
        <v>1302</v>
      </c>
      <c r="Q27" s="64" t="s">
        <v>29</v>
      </c>
      <c r="R27" s="63">
        <f t="shared" si="8"/>
        <v>806</v>
      </c>
      <c r="S27" s="63">
        <f t="shared" si="9"/>
        <v>1256</v>
      </c>
      <c r="T27" s="63">
        <f t="shared" si="10"/>
        <v>87105</v>
      </c>
      <c r="U27" s="80">
        <f t="shared" si="11"/>
        <v>108.07071960297766</v>
      </c>
    </row>
    <row r="28" spans="1:22" ht="18" x14ac:dyDescent="0.25">
      <c r="A28" s="64" t="s">
        <v>30</v>
      </c>
      <c r="B28" s="86">
        <v>503</v>
      </c>
      <c r="C28" s="87">
        <v>715</v>
      </c>
      <c r="D28" s="140">
        <v>47976</v>
      </c>
      <c r="E28" s="141">
        <v>0</v>
      </c>
      <c r="F28" s="142">
        <v>-46</v>
      </c>
      <c r="G28" s="135">
        <f t="shared" si="7"/>
        <v>95.379721669980114</v>
      </c>
      <c r="H28" s="83">
        <f t="shared" si="12"/>
        <v>47930</v>
      </c>
      <c r="I28" s="135"/>
      <c r="J28" s="143"/>
      <c r="K28" s="88">
        <v>6</v>
      </c>
      <c r="L28" s="87">
        <v>8</v>
      </c>
      <c r="M28" s="87">
        <v>527</v>
      </c>
      <c r="N28" s="80">
        <v>0</v>
      </c>
      <c r="O28" s="81">
        <v>0</v>
      </c>
      <c r="P28" s="81">
        <f t="shared" si="13"/>
        <v>527</v>
      </c>
      <c r="Q28" s="64" t="s">
        <v>30</v>
      </c>
      <c r="R28" s="63">
        <f t="shared" si="8"/>
        <v>509</v>
      </c>
      <c r="S28" s="63">
        <f t="shared" si="9"/>
        <v>723</v>
      </c>
      <c r="T28" s="63">
        <f t="shared" si="10"/>
        <v>48457</v>
      </c>
      <c r="U28" s="80">
        <f t="shared" si="11"/>
        <v>95.200392927308442</v>
      </c>
    </row>
    <row r="29" spans="1:22" ht="18" x14ac:dyDescent="0.25">
      <c r="A29" s="64" t="s">
        <v>31</v>
      </c>
      <c r="B29" s="86">
        <v>345</v>
      </c>
      <c r="C29" s="87">
        <v>533</v>
      </c>
      <c r="D29" s="140">
        <v>36081</v>
      </c>
      <c r="E29" s="141">
        <v>0</v>
      </c>
      <c r="F29" s="142">
        <v>-39</v>
      </c>
      <c r="G29" s="135">
        <f t="shared" si="7"/>
        <v>104.58260869565217</v>
      </c>
      <c r="H29" s="83">
        <f t="shared" si="12"/>
        <v>36042</v>
      </c>
      <c r="I29" s="135"/>
      <c r="J29" s="143"/>
      <c r="K29" s="88">
        <v>9</v>
      </c>
      <c r="L29" s="87">
        <v>16</v>
      </c>
      <c r="M29" s="87">
        <v>1040</v>
      </c>
      <c r="N29" s="80">
        <v>0</v>
      </c>
      <c r="O29" s="81">
        <v>0</v>
      </c>
      <c r="P29" s="81">
        <f t="shared" si="13"/>
        <v>1040</v>
      </c>
      <c r="Q29" s="64" t="s">
        <v>31</v>
      </c>
      <c r="R29" s="63">
        <f t="shared" si="8"/>
        <v>354</v>
      </c>
      <c r="S29" s="63">
        <f t="shared" si="9"/>
        <v>549</v>
      </c>
      <c r="T29" s="63">
        <f t="shared" si="10"/>
        <v>37082</v>
      </c>
      <c r="U29" s="80">
        <f t="shared" si="11"/>
        <v>104.75141242937853</v>
      </c>
    </row>
    <row r="30" spans="1:22" ht="18" x14ac:dyDescent="0.25">
      <c r="A30" s="89" t="s">
        <v>32</v>
      </c>
      <c r="B30" s="86">
        <v>504</v>
      </c>
      <c r="C30" s="90">
        <v>686</v>
      </c>
      <c r="D30" s="144">
        <v>46813</v>
      </c>
      <c r="E30" s="145">
        <v>0</v>
      </c>
      <c r="F30" s="146">
        <v>-1</v>
      </c>
      <c r="G30" s="135">
        <f t="shared" si="7"/>
        <v>92.882936507936506</v>
      </c>
      <c r="H30" s="83">
        <f t="shared" si="12"/>
        <v>46812</v>
      </c>
      <c r="I30" s="147"/>
      <c r="J30" s="148"/>
      <c r="K30" s="91">
        <v>13</v>
      </c>
      <c r="L30" s="87">
        <v>25</v>
      </c>
      <c r="M30" s="87">
        <v>1609</v>
      </c>
      <c r="N30" s="80">
        <v>0</v>
      </c>
      <c r="O30" s="81">
        <v>0</v>
      </c>
      <c r="P30" s="81">
        <f t="shared" si="13"/>
        <v>1609</v>
      </c>
      <c r="Q30" s="89" t="s">
        <v>32</v>
      </c>
      <c r="R30" s="63">
        <f t="shared" si="8"/>
        <v>517</v>
      </c>
      <c r="S30" s="63">
        <f t="shared" si="9"/>
        <v>711</v>
      </c>
      <c r="T30" s="63">
        <f t="shared" si="10"/>
        <v>48421</v>
      </c>
      <c r="U30" s="80">
        <f t="shared" si="11"/>
        <v>93.657640232108321</v>
      </c>
    </row>
    <row r="31" spans="1:22" ht="18.75" thickBot="1" x14ac:dyDescent="0.3">
      <c r="A31" s="89" t="s">
        <v>33</v>
      </c>
      <c r="B31" s="92">
        <v>140</v>
      </c>
      <c r="C31" s="90">
        <v>187</v>
      </c>
      <c r="D31" s="144">
        <v>13940</v>
      </c>
      <c r="E31" s="145">
        <v>0</v>
      </c>
      <c r="F31" s="146">
        <v>-15</v>
      </c>
      <c r="G31" s="149">
        <f t="shared" si="7"/>
        <v>99.571428571428569</v>
      </c>
      <c r="H31" s="93">
        <f t="shared" si="12"/>
        <v>13925</v>
      </c>
      <c r="I31" s="147"/>
      <c r="J31" s="148"/>
      <c r="K31" s="91">
        <v>6</v>
      </c>
      <c r="L31" s="90">
        <v>10</v>
      </c>
      <c r="M31" s="90">
        <v>639</v>
      </c>
      <c r="N31" s="187">
        <v>0</v>
      </c>
      <c r="O31" s="75">
        <v>0</v>
      </c>
      <c r="P31" s="75">
        <f t="shared" si="13"/>
        <v>639</v>
      </c>
      <c r="Q31" s="89" t="s">
        <v>33</v>
      </c>
      <c r="R31" s="69">
        <f t="shared" si="8"/>
        <v>146</v>
      </c>
      <c r="S31" s="69">
        <f t="shared" si="9"/>
        <v>197</v>
      </c>
      <c r="T31" s="69">
        <f t="shared" si="10"/>
        <v>14564</v>
      </c>
      <c r="U31" s="187">
        <f t="shared" si="11"/>
        <v>99.753424657534254</v>
      </c>
    </row>
    <row r="32" spans="1:22" ht="18.75" thickBot="1" x14ac:dyDescent="0.3">
      <c r="A32" s="70" t="s">
        <v>34</v>
      </c>
      <c r="B32" s="94">
        <f>SUM(B19:B31)</f>
        <v>6658</v>
      </c>
      <c r="C32" s="94">
        <f>SUM(C19:C31)</f>
        <v>9618</v>
      </c>
      <c r="D32" s="150">
        <f>SUM(D19:D31)</f>
        <v>678023</v>
      </c>
      <c r="E32" s="94">
        <f>SUM(E19:E31)</f>
        <v>0</v>
      </c>
      <c r="F32" s="103">
        <f>SUM(F19:F31)</f>
        <v>-430</v>
      </c>
      <c r="G32" s="131">
        <f t="shared" si="7"/>
        <v>101.83583658756383</v>
      </c>
      <c r="H32" s="197">
        <f t="shared" ref="H32:P32" si="14">SUM(H19:H31)</f>
        <v>677593</v>
      </c>
      <c r="I32" s="166">
        <f t="shared" si="14"/>
        <v>0</v>
      </c>
      <c r="J32" s="72">
        <f t="shared" si="14"/>
        <v>0</v>
      </c>
      <c r="K32" s="196">
        <f t="shared" si="14"/>
        <v>162</v>
      </c>
      <c r="L32" s="186">
        <f t="shared" si="14"/>
        <v>257</v>
      </c>
      <c r="M32" s="186">
        <f t="shared" si="14"/>
        <v>18389</v>
      </c>
      <c r="N32" s="186">
        <f t="shared" si="14"/>
        <v>0</v>
      </c>
      <c r="O32" s="186">
        <f t="shared" si="14"/>
        <v>-14</v>
      </c>
      <c r="P32" s="188">
        <f t="shared" si="14"/>
        <v>18389</v>
      </c>
      <c r="Q32" s="192" t="s">
        <v>34</v>
      </c>
      <c r="R32" s="175">
        <f>SUM(R19:R31)</f>
        <v>6820</v>
      </c>
      <c r="S32" s="175">
        <f>SUM(S19:S31)</f>
        <v>9875</v>
      </c>
      <c r="T32" s="175">
        <f>SUM(T19:T31)</f>
        <v>695982</v>
      </c>
      <c r="U32" s="72">
        <f t="shared" si="11"/>
        <v>102.05014662756598</v>
      </c>
    </row>
    <row r="33" spans="1:21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75"/>
      <c r="P33" s="75"/>
      <c r="Q33" s="74"/>
      <c r="R33" s="96"/>
      <c r="S33" s="96"/>
      <c r="T33" s="96"/>
      <c r="U33" s="75"/>
    </row>
    <row r="34" spans="1:21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7"/>
      <c r="P34" s="98"/>
      <c r="Q34" s="53" t="s">
        <v>35</v>
      </c>
      <c r="R34" s="97"/>
      <c r="S34" s="97"/>
      <c r="T34" s="97"/>
      <c r="U34" s="98"/>
    </row>
    <row r="35" spans="1:21" ht="18" x14ac:dyDescent="0.25">
      <c r="A35" s="64" t="s">
        <v>36</v>
      </c>
      <c r="B35" s="141">
        <v>837</v>
      </c>
      <c r="C35" s="87">
        <v>1266</v>
      </c>
      <c r="D35" s="142">
        <v>81963</v>
      </c>
      <c r="E35" s="138">
        <v>0</v>
      </c>
      <c r="F35" s="137">
        <v>-32</v>
      </c>
      <c r="G35" s="124">
        <f t="shared" ref="G35:G47" si="15">D35/B35</f>
        <v>97.924731182795696</v>
      </c>
      <c r="H35" s="139">
        <f t="shared" ref="H35:H46" si="16">SUM(D35:F35)</f>
        <v>81931</v>
      </c>
      <c r="I35" s="88"/>
      <c r="J35" s="143"/>
      <c r="K35" s="81">
        <v>21</v>
      </c>
      <c r="L35" s="85">
        <v>40</v>
      </c>
      <c r="M35" s="85">
        <v>2584</v>
      </c>
      <c r="N35" s="62">
        <v>0</v>
      </c>
      <c r="O35" s="81">
        <v>0</v>
      </c>
      <c r="P35" s="81">
        <f>SUM(M35:N35)</f>
        <v>2584</v>
      </c>
      <c r="Q35" s="56" t="s">
        <v>36</v>
      </c>
      <c r="R35" s="59">
        <f t="shared" ref="R35:R46" si="17">B35+K35</f>
        <v>858</v>
      </c>
      <c r="S35" s="59">
        <f t="shared" ref="S35:S46" si="18">C35+L35</f>
        <v>1306</v>
      </c>
      <c r="T35" s="59">
        <f t="shared" ref="T35:T46" si="19">H35+P35</f>
        <v>84515</v>
      </c>
      <c r="U35" s="62">
        <f t="shared" ref="U35:U46" si="20">T35/R35</f>
        <v>98.502331002331005</v>
      </c>
    </row>
    <row r="36" spans="1:21" ht="18" x14ac:dyDescent="0.25">
      <c r="A36" s="64" t="s">
        <v>37</v>
      </c>
      <c r="B36" s="141">
        <v>841</v>
      </c>
      <c r="C36" s="87">
        <v>1273</v>
      </c>
      <c r="D36" s="142">
        <v>81958</v>
      </c>
      <c r="E36" s="141">
        <v>0</v>
      </c>
      <c r="F36" s="140">
        <v>0</v>
      </c>
      <c r="G36" s="151">
        <f t="shared" si="15"/>
        <v>97.45303210463733</v>
      </c>
      <c r="H36" s="142">
        <f t="shared" si="16"/>
        <v>81958</v>
      </c>
      <c r="I36" s="88"/>
      <c r="J36" s="143"/>
      <c r="K36" s="88">
        <v>26</v>
      </c>
      <c r="L36" s="87">
        <v>35</v>
      </c>
      <c r="M36" s="87">
        <v>2287</v>
      </c>
      <c r="N36" s="80">
        <v>0</v>
      </c>
      <c r="O36" s="88">
        <v>0</v>
      </c>
      <c r="P36" s="88">
        <f t="shared" ref="P36:P46" si="21">SUM(M36:N36)</f>
        <v>2287</v>
      </c>
      <c r="Q36" s="64" t="s">
        <v>37</v>
      </c>
      <c r="R36" s="63">
        <f t="shared" si="17"/>
        <v>867</v>
      </c>
      <c r="S36" s="63">
        <f t="shared" si="18"/>
        <v>1308</v>
      </c>
      <c r="T36" s="63">
        <f t="shared" si="19"/>
        <v>84245</v>
      </c>
      <c r="U36" s="80">
        <f t="shared" si="20"/>
        <v>97.168396770472896</v>
      </c>
    </row>
    <row r="37" spans="1:21" ht="18" x14ac:dyDescent="0.25">
      <c r="A37" s="64" t="s">
        <v>38</v>
      </c>
      <c r="B37" s="141">
        <v>441</v>
      </c>
      <c r="C37" s="87">
        <v>647</v>
      </c>
      <c r="D37" s="142">
        <v>43650</v>
      </c>
      <c r="E37" s="141">
        <v>0</v>
      </c>
      <c r="F37" s="140">
        <v>0</v>
      </c>
      <c r="G37" s="151">
        <f t="shared" si="15"/>
        <v>98.979591836734699</v>
      </c>
      <c r="H37" s="142">
        <f t="shared" si="16"/>
        <v>43650</v>
      </c>
      <c r="I37" s="88"/>
      <c r="J37" s="143"/>
      <c r="K37" s="88">
        <v>10</v>
      </c>
      <c r="L37" s="87">
        <v>18</v>
      </c>
      <c r="M37" s="87">
        <v>1188</v>
      </c>
      <c r="N37" s="80">
        <v>0</v>
      </c>
      <c r="O37" s="88">
        <v>0</v>
      </c>
      <c r="P37" s="88">
        <f t="shared" si="21"/>
        <v>1188</v>
      </c>
      <c r="Q37" s="64" t="s">
        <v>38</v>
      </c>
      <c r="R37" s="63">
        <f t="shared" si="17"/>
        <v>451</v>
      </c>
      <c r="S37" s="63">
        <f t="shared" si="18"/>
        <v>665</v>
      </c>
      <c r="T37" s="63">
        <f t="shared" si="19"/>
        <v>44838</v>
      </c>
      <c r="U37" s="80">
        <f t="shared" si="20"/>
        <v>99.419068736141909</v>
      </c>
    </row>
    <row r="38" spans="1:21" ht="18" x14ac:dyDescent="0.25">
      <c r="A38" s="64" t="s">
        <v>39</v>
      </c>
      <c r="B38" s="141">
        <v>837</v>
      </c>
      <c r="C38" s="87">
        <v>1035</v>
      </c>
      <c r="D38" s="142">
        <v>72162</v>
      </c>
      <c r="E38" s="141">
        <v>0</v>
      </c>
      <c r="F38" s="140">
        <v>-23</v>
      </c>
      <c r="G38" s="151">
        <f t="shared" si="15"/>
        <v>86.215053763440864</v>
      </c>
      <c r="H38" s="142">
        <f t="shared" si="16"/>
        <v>72139</v>
      </c>
      <c r="I38" s="88"/>
      <c r="J38" s="143"/>
      <c r="K38" s="88">
        <v>18</v>
      </c>
      <c r="L38" s="87">
        <v>28</v>
      </c>
      <c r="M38" s="87">
        <v>2067</v>
      </c>
      <c r="N38" s="80">
        <v>0</v>
      </c>
      <c r="O38" s="88">
        <v>0</v>
      </c>
      <c r="P38" s="88">
        <f t="shared" si="21"/>
        <v>2067</v>
      </c>
      <c r="Q38" s="64" t="s">
        <v>39</v>
      </c>
      <c r="R38" s="63">
        <f t="shared" si="17"/>
        <v>855</v>
      </c>
      <c r="S38" s="63">
        <f t="shared" si="18"/>
        <v>1063</v>
      </c>
      <c r="T38" s="63">
        <f t="shared" si="19"/>
        <v>74206</v>
      </c>
      <c r="U38" s="80">
        <f t="shared" si="20"/>
        <v>86.790643274853807</v>
      </c>
    </row>
    <row r="39" spans="1:21" ht="18" x14ac:dyDescent="0.25">
      <c r="A39" s="64" t="s">
        <v>40</v>
      </c>
      <c r="B39" s="141">
        <v>320</v>
      </c>
      <c r="C39" s="87">
        <v>480</v>
      </c>
      <c r="D39" s="142">
        <v>31457</v>
      </c>
      <c r="E39" s="141">
        <v>0</v>
      </c>
      <c r="F39" s="140">
        <v>0</v>
      </c>
      <c r="G39" s="151">
        <f t="shared" si="15"/>
        <v>98.303124999999994</v>
      </c>
      <c r="H39" s="142">
        <f t="shared" si="16"/>
        <v>31457</v>
      </c>
      <c r="I39" s="88"/>
      <c r="J39" s="143"/>
      <c r="K39" s="88">
        <v>16</v>
      </c>
      <c r="L39" s="87">
        <v>22</v>
      </c>
      <c r="M39" s="87">
        <v>1439</v>
      </c>
      <c r="N39" s="80">
        <v>0</v>
      </c>
      <c r="O39" s="88">
        <v>0</v>
      </c>
      <c r="P39" s="88">
        <f t="shared" si="21"/>
        <v>1439</v>
      </c>
      <c r="Q39" s="64" t="s">
        <v>40</v>
      </c>
      <c r="R39" s="63">
        <f t="shared" si="17"/>
        <v>336</v>
      </c>
      <c r="S39" s="63">
        <f t="shared" si="18"/>
        <v>502</v>
      </c>
      <c r="T39" s="63">
        <f t="shared" si="19"/>
        <v>32896</v>
      </c>
      <c r="U39" s="80">
        <f t="shared" si="20"/>
        <v>97.904761904761898</v>
      </c>
    </row>
    <row r="40" spans="1:21" ht="18" x14ac:dyDescent="0.25">
      <c r="A40" s="64" t="s">
        <v>41</v>
      </c>
      <c r="B40" s="141">
        <v>508</v>
      </c>
      <c r="C40" s="87">
        <v>664</v>
      </c>
      <c r="D40" s="142">
        <v>45999</v>
      </c>
      <c r="E40" s="141">
        <v>0</v>
      </c>
      <c r="F40" s="140">
        <v>0</v>
      </c>
      <c r="G40" s="151">
        <f t="shared" si="15"/>
        <v>90.5492125984252</v>
      </c>
      <c r="H40" s="142">
        <f t="shared" si="16"/>
        <v>45999</v>
      </c>
      <c r="I40" s="88"/>
      <c r="J40" s="143"/>
      <c r="K40" s="88">
        <v>15</v>
      </c>
      <c r="L40" s="87">
        <v>28</v>
      </c>
      <c r="M40" s="87">
        <v>1842</v>
      </c>
      <c r="N40" s="80">
        <v>0</v>
      </c>
      <c r="O40" s="88">
        <v>0</v>
      </c>
      <c r="P40" s="88">
        <f t="shared" si="21"/>
        <v>1842</v>
      </c>
      <c r="Q40" s="64" t="s">
        <v>41</v>
      </c>
      <c r="R40" s="63">
        <f t="shared" si="17"/>
        <v>523</v>
      </c>
      <c r="S40" s="63">
        <f t="shared" si="18"/>
        <v>692</v>
      </c>
      <c r="T40" s="63">
        <f t="shared" si="19"/>
        <v>47841</v>
      </c>
      <c r="U40" s="80">
        <f t="shared" si="20"/>
        <v>91.474187380497128</v>
      </c>
    </row>
    <row r="41" spans="1:21" ht="18" x14ac:dyDescent="0.25">
      <c r="A41" s="64" t="s">
        <v>42</v>
      </c>
      <c r="B41" s="141">
        <v>729</v>
      </c>
      <c r="C41" s="87">
        <v>1044</v>
      </c>
      <c r="D41" s="142">
        <v>70268</v>
      </c>
      <c r="E41" s="141">
        <v>0</v>
      </c>
      <c r="F41" s="140">
        <v>0</v>
      </c>
      <c r="G41" s="151">
        <f t="shared" si="15"/>
        <v>96.389574759945134</v>
      </c>
      <c r="H41" s="142">
        <f t="shared" si="16"/>
        <v>70268</v>
      </c>
      <c r="I41" s="88"/>
      <c r="J41" s="143"/>
      <c r="K41" s="88">
        <v>18</v>
      </c>
      <c r="L41" s="87">
        <v>33</v>
      </c>
      <c r="M41" s="87">
        <v>2406</v>
      </c>
      <c r="N41" s="80">
        <v>0</v>
      </c>
      <c r="O41" s="88">
        <v>0</v>
      </c>
      <c r="P41" s="88">
        <f t="shared" si="21"/>
        <v>2406</v>
      </c>
      <c r="Q41" s="64" t="s">
        <v>42</v>
      </c>
      <c r="R41" s="63">
        <f t="shared" si="17"/>
        <v>747</v>
      </c>
      <c r="S41" s="63">
        <f t="shared" si="18"/>
        <v>1077</v>
      </c>
      <c r="T41" s="63">
        <f t="shared" si="19"/>
        <v>72674</v>
      </c>
      <c r="U41" s="80">
        <f t="shared" si="20"/>
        <v>97.287817938420346</v>
      </c>
    </row>
    <row r="42" spans="1:21" ht="18" x14ac:dyDescent="0.25">
      <c r="A42" s="64" t="s">
        <v>43</v>
      </c>
      <c r="B42" s="141">
        <v>545</v>
      </c>
      <c r="C42" s="87">
        <v>788</v>
      </c>
      <c r="D42" s="142">
        <v>51136</v>
      </c>
      <c r="E42" s="141">
        <v>0</v>
      </c>
      <c r="F42" s="140">
        <v>0</v>
      </c>
      <c r="G42" s="151">
        <f t="shared" si="15"/>
        <v>93.827522935779811</v>
      </c>
      <c r="H42" s="142">
        <f t="shared" si="16"/>
        <v>51136</v>
      </c>
      <c r="I42" s="88"/>
      <c r="J42" s="143"/>
      <c r="K42" s="88">
        <v>10</v>
      </c>
      <c r="L42" s="87">
        <v>24</v>
      </c>
      <c r="M42" s="87">
        <v>1703</v>
      </c>
      <c r="N42" s="80">
        <v>0</v>
      </c>
      <c r="O42" s="88">
        <v>0</v>
      </c>
      <c r="P42" s="88">
        <f t="shared" si="21"/>
        <v>1703</v>
      </c>
      <c r="Q42" s="64" t="s">
        <v>43</v>
      </c>
      <c r="R42" s="63">
        <f t="shared" si="17"/>
        <v>555</v>
      </c>
      <c r="S42" s="63">
        <f t="shared" si="18"/>
        <v>812</v>
      </c>
      <c r="T42" s="63">
        <f t="shared" si="19"/>
        <v>52839</v>
      </c>
      <c r="U42" s="80">
        <f t="shared" si="20"/>
        <v>95.205405405405401</v>
      </c>
    </row>
    <row r="43" spans="1:21" ht="18" x14ac:dyDescent="0.25">
      <c r="A43" s="64" t="s">
        <v>44</v>
      </c>
      <c r="B43" s="141">
        <v>318</v>
      </c>
      <c r="C43" s="87">
        <v>453</v>
      </c>
      <c r="D43" s="142">
        <v>30732</v>
      </c>
      <c r="E43" s="141">
        <v>0</v>
      </c>
      <c r="F43" s="140">
        <v>-20</v>
      </c>
      <c r="G43" s="151">
        <f t="shared" si="15"/>
        <v>96.64150943396227</v>
      </c>
      <c r="H43" s="142">
        <f t="shared" si="16"/>
        <v>30712</v>
      </c>
      <c r="I43" s="88"/>
      <c r="J43" s="143"/>
      <c r="K43" s="88">
        <v>10</v>
      </c>
      <c r="L43" s="87">
        <v>12</v>
      </c>
      <c r="M43" s="87">
        <v>734</v>
      </c>
      <c r="N43" s="80">
        <v>0</v>
      </c>
      <c r="O43" s="88">
        <v>0</v>
      </c>
      <c r="P43" s="88">
        <f t="shared" si="21"/>
        <v>734</v>
      </c>
      <c r="Q43" s="64" t="s">
        <v>44</v>
      </c>
      <c r="R43" s="63">
        <f t="shared" si="17"/>
        <v>328</v>
      </c>
      <c r="S43" s="63">
        <f t="shared" si="18"/>
        <v>465</v>
      </c>
      <c r="T43" s="63">
        <f t="shared" si="19"/>
        <v>31446</v>
      </c>
      <c r="U43" s="80">
        <f t="shared" si="20"/>
        <v>95.871951219512198</v>
      </c>
    </row>
    <row r="44" spans="1:21" ht="18" x14ac:dyDescent="0.25">
      <c r="A44" s="64" t="s">
        <v>45</v>
      </c>
      <c r="B44" s="141">
        <v>527</v>
      </c>
      <c r="C44" s="87">
        <v>827</v>
      </c>
      <c r="D44" s="142">
        <v>56017</v>
      </c>
      <c r="E44" s="141">
        <v>0</v>
      </c>
      <c r="F44" s="140">
        <v>0</v>
      </c>
      <c r="G44" s="151">
        <f t="shared" si="15"/>
        <v>106.29411764705883</v>
      </c>
      <c r="H44" s="142">
        <f t="shared" si="16"/>
        <v>56017</v>
      </c>
      <c r="I44" s="88"/>
      <c r="J44" s="143"/>
      <c r="K44" s="88">
        <v>20</v>
      </c>
      <c r="L44" s="87">
        <v>35</v>
      </c>
      <c r="M44" s="87">
        <v>2370</v>
      </c>
      <c r="N44" s="80">
        <v>0</v>
      </c>
      <c r="O44" s="88">
        <v>-14</v>
      </c>
      <c r="P44" s="88">
        <f t="shared" si="21"/>
        <v>2370</v>
      </c>
      <c r="Q44" s="64" t="s">
        <v>45</v>
      </c>
      <c r="R44" s="63">
        <f t="shared" si="17"/>
        <v>547</v>
      </c>
      <c r="S44" s="63">
        <f t="shared" si="18"/>
        <v>862</v>
      </c>
      <c r="T44" s="63">
        <f t="shared" si="19"/>
        <v>58387</v>
      </c>
      <c r="U44" s="80">
        <f t="shared" si="20"/>
        <v>106.74040219378428</v>
      </c>
    </row>
    <row r="45" spans="1:21" ht="18" x14ac:dyDescent="0.25">
      <c r="A45" s="89" t="s">
        <v>46</v>
      </c>
      <c r="B45" s="141">
        <v>473</v>
      </c>
      <c r="C45" s="87">
        <v>698</v>
      </c>
      <c r="D45" s="142">
        <v>45100</v>
      </c>
      <c r="E45" s="141">
        <v>0</v>
      </c>
      <c r="F45" s="140">
        <v>-14</v>
      </c>
      <c r="G45" s="151">
        <f t="shared" si="15"/>
        <v>95.348837209302332</v>
      </c>
      <c r="H45" s="142">
        <f t="shared" si="16"/>
        <v>45086</v>
      </c>
      <c r="I45" s="91"/>
      <c r="J45" s="148"/>
      <c r="K45" s="91">
        <v>14</v>
      </c>
      <c r="L45" s="90">
        <v>23</v>
      </c>
      <c r="M45" s="90">
        <v>1749</v>
      </c>
      <c r="N45" s="80">
        <v>0</v>
      </c>
      <c r="O45" s="88">
        <v>0</v>
      </c>
      <c r="P45" s="88">
        <f t="shared" si="21"/>
        <v>1749</v>
      </c>
      <c r="Q45" s="89" t="s">
        <v>46</v>
      </c>
      <c r="R45" s="63">
        <f t="shared" si="17"/>
        <v>487</v>
      </c>
      <c r="S45" s="63">
        <f t="shared" si="18"/>
        <v>721</v>
      </c>
      <c r="T45" s="63">
        <f t="shared" si="19"/>
        <v>46835</v>
      </c>
      <c r="U45" s="80">
        <f t="shared" si="20"/>
        <v>96.170431211498979</v>
      </c>
    </row>
    <row r="46" spans="1:21" ht="18.75" thickBot="1" x14ac:dyDescent="0.3">
      <c r="A46" s="89" t="s">
        <v>47</v>
      </c>
      <c r="B46" s="152">
        <v>280</v>
      </c>
      <c r="C46" s="108">
        <v>391</v>
      </c>
      <c r="D46" s="153">
        <v>25912</v>
      </c>
      <c r="E46" s="145">
        <v>0</v>
      </c>
      <c r="F46" s="144">
        <v>-46</v>
      </c>
      <c r="G46" s="154">
        <f t="shared" si="15"/>
        <v>92.542857142857144</v>
      </c>
      <c r="H46" s="153">
        <f t="shared" si="16"/>
        <v>25866</v>
      </c>
      <c r="I46" s="91"/>
      <c r="J46" s="148"/>
      <c r="K46" s="91">
        <v>5</v>
      </c>
      <c r="L46" s="90">
        <v>10</v>
      </c>
      <c r="M46" s="90">
        <v>668</v>
      </c>
      <c r="N46" s="187">
        <v>0</v>
      </c>
      <c r="O46" s="91">
        <v>0</v>
      </c>
      <c r="P46" s="91">
        <f t="shared" si="21"/>
        <v>668</v>
      </c>
      <c r="Q46" s="89" t="s">
        <v>47</v>
      </c>
      <c r="R46" s="69">
        <f t="shared" si="17"/>
        <v>285</v>
      </c>
      <c r="S46" s="69">
        <f t="shared" si="18"/>
        <v>401</v>
      </c>
      <c r="T46" s="69">
        <f t="shared" si="19"/>
        <v>26534</v>
      </c>
      <c r="U46" s="187">
        <f t="shared" si="20"/>
        <v>93.101754385964909</v>
      </c>
    </row>
    <row r="47" spans="1:21" ht="18.75" thickBot="1" x14ac:dyDescent="0.3">
      <c r="A47" s="70" t="s">
        <v>48</v>
      </c>
      <c r="B47" s="94">
        <f>SUM(B35:B46)</f>
        <v>6656</v>
      </c>
      <c r="C47" s="94">
        <f>SUM(C35:C46)</f>
        <v>9566</v>
      </c>
      <c r="D47" s="150">
        <f>SUM(D35:D46)</f>
        <v>636354</v>
      </c>
      <c r="E47" s="94">
        <f>SUM(E35:E46)</f>
        <v>0</v>
      </c>
      <c r="F47" s="103">
        <f>SUM(F35:F46)</f>
        <v>-135</v>
      </c>
      <c r="G47" s="131">
        <f t="shared" si="15"/>
        <v>95.606069711538467</v>
      </c>
      <c r="H47" s="197">
        <f t="shared" ref="H47:P47" si="22">SUM(H35:H46)</f>
        <v>636219</v>
      </c>
      <c r="I47" s="166">
        <f t="shared" si="22"/>
        <v>0</v>
      </c>
      <c r="J47" s="72">
        <f t="shared" si="22"/>
        <v>0</v>
      </c>
      <c r="K47" s="196">
        <f t="shared" si="22"/>
        <v>183</v>
      </c>
      <c r="L47" s="186">
        <f t="shared" si="22"/>
        <v>308</v>
      </c>
      <c r="M47" s="186">
        <f t="shared" si="22"/>
        <v>21037</v>
      </c>
      <c r="N47" s="186">
        <f t="shared" si="22"/>
        <v>0</v>
      </c>
      <c r="O47" s="186">
        <f t="shared" si="22"/>
        <v>-14</v>
      </c>
      <c r="P47" s="188">
        <f t="shared" si="22"/>
        <v>21037</v>
      </c>
      <c r="Q47" s="192" t="s">
        <v>48</v>
      </c>
      <c r="R47" s="175">
        <f>SUM(R35:R46)</f>
        <v>6839</v>
      </c>
      <c r="S47" s="175">
        <f>SUM(S35:S46)</f>
        <v>9874</v>
      </c>
      <c r="T47" s="175">
        <f>SUM(T35:T46)</f>
        <v>657256</v>
      </c>
      <c r="U47" s="72">
        <f>T47/R47</f>
        <v>96.104108787834477</v>
      </c>
    </row>
    <row r="48" spans="1:21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75"/>
      <c r="P48" s="75"/>
      <c r="Q48" s="191"/>
      <c r="R48" s="96"/>
      <c r="S48" s="96"/>
      <c r="T48" s="96"/>
      <c r="U48" s="75"/>
    </row>
    <row r="49" spans="1:21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7"/>
      <c r="P49" s="98"/>
      <c r="Q49" s="53" t="s">
        <v>49</v>
      </c>
      <c r="R49" s="97"/>
      <c r="S49" s="97"/>
      <c r="T49" s="97"/>
      <c r="U49" s="98"/>
    </row>
    <row r="50" spans="1:21" ht="18" x14ac:dyDescent="0.25">
      <c r="A50" s="56" t="s">
        <v>50</v>
      </c>
      <c r="B50" s="156">
        <v>437</v>
      </c>
      <c r="C50" s="157">
        <v>638</v>
      </c>
      <c r="D50" s="156">
        <v>45223</v>
      </c>
      <c r="E50" s="84">
        <v>0</v>
      </c>
      <c r="F50" s="139">
        <v>-8</v>
      </c>
      <c r="G50" s="177">
        <f t="shared" ref="G50:G57" si="23">D50/B50</f>
        <v>103.48512585812357</v>
      </c>
      <c r="H50" s="159">
        <f>SUM(D50:F50)</f>
        <v>45215</v>
      </c>
      <c r="I50" s="132"/>
      <c r="J50" s="133"/>
      <c r="K50" s="81">
        <v>11</v>
      </c>
      <c r="L50" s="85">
        <v>23</v>
      </c>
      <c r="M50" s="85">
        <v>1538</v>
      </c>
      <c r="N50" s="62">
        <v>0</v>
      </c>
      <c r="O50" s="81">
        <v>0</v>
      </c>
      <c r="P50" s="81">
        <f>SUM(M50:N50)</f>
        <v>1538</v>
      </c>
      <c r="Q50" s="56" t="s">
        <v>50</v>
      </c>
      <c r="R50" s="59">
        <f t="shared" ref="R50:S56" si="24">B50+K50</f>
        <v>448</v>
      </c>
      <c r="S50" s="59">
        <f t="shared" si="24"/>
        <v>661</v>
      </c>
      <c r="T50" s="59">
        <f t="shared" ref="T50:T56" si="25">H50+P50</f>
        <v>46753</v>
      </c>
      <c r="U50" s="62">
        <f t="shared" ref="U50:U56" si="26">T50/R50</f>
        <v>104.359375</v>
      </c>
    </row>
    <row r="51" spans="1:21" ht="18" x14ac:dyDescent="0.25">
      <c r="A51" s="64" t="s">
        <v>51</v>
      </c>
      <c r="B51" s="141">
        <v>673</v>
      </c>
      <c r="C51" s="160">
        <v>825</v>
      </c>
      <c r="D51" s="141">
        <v>60682</v>
      </c>
      <c r="E51" s="86">
        <v>0</v>
      </c>
      <c r="F51" s="142">
        <v>0</v>
      </c>
      <c r="G51" s="158">
        <f t="shared" si="23"/>
        <v>90.166419019316493</v>
      </c>
      <c r="H51" s="159">
        <f t="shared" ref="H51:H56" si="27">SUM(D51:F51)</f>
        <v>60682</v>
      </c>
      <c r="I51" s="135"/>
      <c r="J51" s="143"/>
      <c r="K51" s="88">
        <v>10</v>
      </c>
      <c r="L51" s="87">
        <v>18</v>
      </c>
      <c r="M51" s="87">
        <v>1543</v>
      </c>
      <c r="N51" s="80">
        <v>0</v>
      </c>
      <c r="O51" s="81">
        <v>-28</v>
      </c>
      <c r="P51" s="81">
        <f t="shared" ref="P51:P56" si="28">SUM(M51:N51)</f>
        <v>1543</v>
      </c>
      <c r="Q51" s="64" t="s">
        <v>51</v>
      </c>
      <c r="R51" s="63">
        <f t="shared" si="24"/>
        <v>683</v>
      </c>
      <c r="S51" s="63">
        <f t="shared" si="24"/>
        <v>843</v>
      </c>
      <c r="T51" s="63">
        <f t="shared" si="25"/>
        <v>62225</v>
      </c>
      <c r="U51" s="80">
        <f t="shared" si="26"/>
        <v>91.105417276720345</v>
      </c>
    </row>
    <row r="52" spans="1:21" ht="18" x14ac:dyDescent="0.25">
      <c r="A52" s="64" t="s">
        <v>52</v>
      </c>
      <c r="B52" s="141">
        <v>1419</v>
      </c>
      <c r="C52" s="160">
        <v>1911</v>
      </c>
      <c r="D52" s="141">
        <v>127915</v>
      </c>
      <c r="E52" s="86">
        <v>0</v>
      </c>
      <c r="F52" s="142">
        <v>-102</v>
      </c>
      <c r="G52" s="158">
        <f t="shared" si="23"/>
        <v>90.144467935165608</v>
      </c>
      <c r="H52" s="159">
        <f t="shared" si="27"/>
        <v>127813</v>
      </c>
      <c r="I52" s="135"/>
      <c r="J52" s="143"/>
      <c r="K52" s="88">
        <v>36</v>
      </c>
      <c r="L52" s="87">
        <v>50</v>
      </c>
      <c r="M52" s="87">
        <v>3388</v>
      </c>
      <c r="N52" s="80">
        <v>0</v>
      </c>
      <c r="O52" s="81">
        <v>0</v>
      </c>
      <c r="P52" s="81">
        <f t="shared" si="28"/>
        <v>3388</v>
      </c>
      <c r="Q52" s="64" t="s">
        <v>52</v>
      </c>
      <c r="R52" s="63">
        <f t="shared" si="24"/>
        <v>1455</v>
      </c>
      <c r="S52" s="63">
        <f t="shared" si="24"/>
        <v>1961</v>
      </c>
      <c r="T52" s="63">
        <f t="shared" si="25"/>
        <v>131201</v>
      </c>
      <c r="U52" s="80">
        <f t="shared" si="26"/>
        <v>90.172508591065295</v>
      </c>
    </row>
    <row r="53" spans="1:21" ht="18" x14ac:dyDescent="0.25">
      <c r="A53" s="64" t="s">
        <v>53</v>
      </c>
      <c r="B53" s="141">
        <v>415</v>
      </c>
      <c r="C53" s="160">
        <v>562</v>
      </c>
      <c r="D53" s="141">
        <v>38674</v>
      </c>
      <c r="E53" s="86">
        <v>0</v>
      </c>
      <c r="F53" s="142">
        <v>-21</v>
      </c>
      <c r="G53" s="158">
        <f t="shared" si="23"/>
        <v>93.19036144578314</v>
      </c>
      <c r="H53" s="159">
        <f t="shared" si="27"/>
        <v>38653</v>
      </c>
      <c r="I53" s="135"/>
      <c r="J53" s="143"/>
      <c r="K53" s="88">
        <v>15</v>
      </c>
      <c r="L53" s="87">
        <v>29</v>
      </c>
      <c r="M53" s="87">
        <v>2348</v>
      </c>
      <c r="N53" s="80">
        <v>0</v>
      </c>
      <c r="O53" s="81">
        <v>0</v>
      </c>
      <c r="P53" s="81">
        <f t="shared" si="28"/>
        <v>2348</v>
      </c>
      <c r="Q53" s="64" t="s">
        <v>53</v>
      </c>
      <c r="R53" s="63">
        <f t="shared" si="24"/>
        <v>430</v>
      </c>
      <c r="S53" s="63">
        <f t="shared" si="24"/>
        <v>591</v>
      </c>
      <c r="T53" s="63">
        <f t="shared" si="25"/>
        <v>41001</v>
      </c>
      <c r="U53" s="80">
        <f t="shared" si="26"/>
        <v>95.351162790697671</v>
      </c>
    </row>
    <row r="54" spans="1:21" ht="18" x14ac:dyDescent="0.25">
      <c r="A54" s="64" t="s">
        <v>54</v>
      </c>
      <c r="B54" s="141">
        <v>460</v>
      </c>
      <c r="C54" s="160">
        <v>633</v>
      </c>
      <c r="D54" s="141">
        <v>44667</v>
      </c>
      <c r="E54" s="86">
        <v>0</v>
      </c>
      <c r="F54" s="142">
        <v>-48</v>
      </c>
      <c r="G54" s="158">
        <f t="shared" si="23"/>
        <v>97.102173913043472</v>
      </c>
      <c r="H54" s="159">
        <f t="shared" si="27"/>
        <v>44619</v>
      </c>
      <c r="I54" s="135"/>
      <c r="J54" s="143"/>
      <c r="K54" s="88">
        <v>11</v>
      </c>
      <c r="L54" s="87">
        <v>11</v>
      </c>
      <c r="M54" s="87">
        <v>704</v>
      </c>
      <c r="N54" s="80">
        <v>0</v>
      </c>
      <c r="O54" s="81">
        <v>0</v>
      </c>
      <c r="P54" s="81">
        <f t="shared" si="28"/>
        <v>704</v>
      </c>
      <c r="Q54" s="64" t="s">
        <v>54</v>
      </c>
      <c r="R54" s="63">
        <f t="shared" si="24"/>
        <v>471</v>
      </c>
      <c r="S54" s="63">
        <f t="shared" si="24"/>
        <v>644</v>
      </c>
      <c r="T54" s="63">
        <f t="shared" si="25"/>
        <v>45323</v>
      </c>
      <c r="U54" s="80">
        <f t="shared" si="26"/>
        <v>96.227176220806797</v>
      </c>
    </row>
    <row r="55" spans="1:21" ht="18" x14ac:dyDescent="0.25">
      <c r="A55" s="64" t="s">
        <v>55</v>
      </c>
      <c r="B55" s="141">
        <v>353</v>
      </c>
      <c r="C55" s="160">
        <v>472</v>
      </c>
      <c r="D55" s="141">
        <v>31998</v>
      </c>
      <c r="E55" s="86">
        <v>0</v>
      </c>
      <c r="F55" s="142">
        <v>0</v>
      </c>
      <c r="G55" s="158">
        <f t="shared" si="23"/>
        <v>90.645892351274782</v>
      </c>
      <c r="H55" s="159">
        <f t="shared" si="27"/>
        <v>31998</v>
      </c>
      <c r="I55" s="135"/>
      <c r="J55" s="143"/>
      <c r="K55" s="88">
        <v>8</v>
      </c>
      <c r="L55" s="87">
        <v>12</v>
      </c>
      <c r="M55" s="87">
        <v>736</v>
      </c>
      <c r="N55" s="80">
        <v>0</v>
      </c>
      <c r="O55" s="81">
        <v>0</v>
      </c>
      <c r="P55" s="81">
        <f t="shared" si="28"/>
        <v>736</v>
      </c>
      <c r="Q55" s="64" t="s">
        <v>55</v>
      </c>
      <c r="R55" s="63">
        <f t="shared" si="24"/>
        <v>361</v>
      </c>
      <c r="S55" s="63">
        <f t="shared" si="24"/>
        <v>484</v>
      </c>
      <c r="T55" s="63">
        <f t="shared" si="25"/>
        <v>32734</v>
      </c>
      <c r="U55" s="80">
        <f t="shared" si="26"/>
        <v>90.67590027700831</v>
      </c>
    </row>
    <row r="56" spans="1:21" ht="18.75" thickBot="1" x14ac:dyDescent="0.3">
      <c r="A56" s="64" t="s">
        <v>56</v>
      </c>
      <c r="B56" s="161">
        <v>709</v>
      </c>
      <c r="C56" s="162">
        <v>927</v>
      </c>
      <c r="D56" s="161">
        <v>61185</v>
      </c>
      <c r="E56" s="107">
        <v>0</v>
      </c>
      <c r="F56" s="153">
        <v>-14</v>
      </c>
      <c r="G56" s="158">
        <f t="shared" si="23"/>
        <v>86.297602256699577</v>
      </c>
      <c r="H56" s="159">
        <f t="shared" si="27"/>
        <v>61171</v>
      </c>
      <c r="I56" s="147"/>
      <c r="J56" s="148"/>
      <c r="K56" s="91">
        <v>21</v>
      </c>
      <c r="L56" s="90">
        <v>29</v>
      </c>
      <c r="M56" s="90">
        <v>1652</v>
      </c>
      <c r="N56" s="187">
        <v>0</v>
      </c>
      <c r="O56" s="75">
        <v>0</v>
      </c>
      <c r="P56" s="75">
        <f t="shared" si="28"/>
        <v>1652</v>
      </c>
      <c r="Q56" s="89" t="s">
        <v>56</v>
      </c>
      <c r="R56" s="69">
        <f t="shared" si="24"/>
        <v>730</v>
      </c>
      <c r="S56" s="69">
        <f t="shared" si="24"/>
        <v>956</v>
      </c>
      <c r="T56" s="69">
        <f t="shared" si="25"/>
        <v>62823</v>
      </c>
      <c r="U56" s="187">
        <f t="shared" si="26"/>
        <v>86.058904109589037</v>
      </c>
    </row>
    <row r="57" spans="1:21" ht="18.75" thickBot="1" x14ac:dyDescent="0.3">
      <c r="A57" s="70" t="s">
        <v>48</v>
      </c>
      <c r="B57" s="94">
        <f>SUM(B50:B56)</f>
        <v>4466</v>
      </c>
      <c r="C57" s="94">
        <f>SUM(C50:C56)</f>
        <v>5968</v>
      </c>
      <c r="D57" s="95">
        <f>SUM(D50:D56)</f>
        <v>410344</v>
      </c>
      <c r="E57" s="95">
        <f>SUM(E50:E56)</f>
        <v>0</v>
      </c>
      <c r="F57" s="95">
        <f>SUM(F50:F56)</f>
        <v>-193</v>
      </c>
      <c r="G57" s="72">
        <f t="shared" si="23"/>
        <v>91.881773399014776</v>
      </c>
      <c r="H57" s="150">
        <f>SUM(H50:H56)</f>
        <v>410151</v>
      </c>
      <c r="I57" s="166">
        <f t="shared" ref="I57:P57" si="29">SUM(I50:I56)</f>
        <v>0</v>
      </c>
      <c r="J57" s="72">
        <f t="shared" si="29"/>
        <v>0</v>
      </c>
      <c r="K57" s="196">
        <f t="shared" si="29"/>
        <v>112</v>
      </c>
      <c r="L57" s="186">
        <f t="shared" si="29"/>
        <v>172</v>
      </c>
      <c r="M57" s="186">
        <f t="shared" si="29"/>
        <v>11909</v>
      </c>
      <c r="N57" s="186">
        <f t="shared" si="29"/>
        <v>0</v>
      </c>
      <c r="O57" s="186">
        <f t="shared" si="29"/>
        <v>-28</v>
      </c>
      <c r="P57" s="188">
        <f t="shared" si="29"/>
        <v>11909</v>
      </c>
      <c r="Q57" s="192" t="s">
        <v>48</v>
      </c>
      <c r="R57" s="175">
        <f>SUM(R50:R56)</f>
        <v>4578</v>
      </c>
      <c r="S57" s="175">
        <f>SUM(S50:S56)</f>
        <v>6140</v>
      </c>
      <c r="T57" s="175">
        <f>SUM(T50:T56)</f>
        <v>422060</v>
      </c>
      <c r="U57" s="72">
        <f>T57/R57</f>
        <v>92.193097422455224</v>
      </c>
    </row>
    <row r="58" spans="1:21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75"/>
      <c r="P58" s="75"/>
      <c r="Q58" s="191"/>
      <c r="R58" s="96"/>
      <c r="S58" s="96"/>
      <c r="T58" s="96"/>
      <c r="U58" s="75"/>
    </row>
    <row r="59" spans="1:21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7"/>
      <c r="P59" s="98"/>
      <c r="Q59" s="53" t="s">
        <v>57</v>
      </c>
      <c r="R59" s="97"/>
      <c r="S59" s="97"/>
      <c r="T59" s="97"/>
      <c r="U59" s="98"/>
    </row>
    <row r="60" spans="1:21" ht="18" x14ac:dyDescent="0.25">
      <c r="A60" s="56" t="s">
        <v>58</v>
      </c>
      <c r="B60" s="156">
        <v>669</v>
      </c>
      <c r="C60" s="101">
        <v>1129</v>
      </c>
      <c r="D60" s="156">
        <v>76785</v>
      </c>
      <c r="E60" s="84">
        <v>0</v>
      </c>
      <c r="F60" s="139">
        <v>0</v>
      </c>
      <c r="G60" s="124">
        <f t="shared" ref="G60:G67" si="30">D60/B60</f>
        <v>114.77578475336323</v>
      </c>
      <c r="H60" s="163">
        <f>SUM(D60:F60)</f>
        <v>76785</v>
      </c>
      <c r="I60" s="132"/>
      <c r="J60" s="133"/>
      <c r="K60" s="81">
        <v>16</v>
      </c>
      <c r="L60" s="85">
        <v>24</v>
      </c>
      <c r="M60" s="85">
        <v>1653</v>
      </c>
      <c r="N60" s="62">
        <v>0</v>
      </c>
      <c r="O60" s="81">
        <v>0</v>
      </c>
      <c r="P60" s="81">
        <f>SUM(M60:N60)</f>
        <v>1653</v>
      </c>
      <c r="Q60" s="56" t="s">
        <v>58</v>
      </c>
      <c r="R60" s="59">
        <f t="shared" ref="R60:S66" si="31">B60+K60</f>
        <v>685</v>
      </c>
      <c r="S60" s="59">
        <f t="shared" si="31"/>
        <v>1153</v>
      </c>
      <c r="T60" s="59">
        <f t="shared" ref="T60:T66" si="32">H60+P60</f>
        <v>78438</v>
      </c>
      <c r="U60" s="62">
        <f t="shared" ref="U60:U66" si="33">T60/R60</f>
        <v>114.50802919708029</v>
      </c>
    </row>
    <row r="61" spans="1:21" ht="18" x14ac:dyDescent="0.25">
      <c r="A61" s="64" t="s">
        <v>59</v>
      </c>
      <c r="B61" s="141">
        <v>553</v>
      </c>
      <c r="C61" s="102">
        <v>870</v>
      </c>
      <c r="D61" s="141">
        <v>58145</v>
      </c>
      <c r="E61" s="86">
        <v>0</v>
      </c>
      <c r="F61" s="142">
        <v>-43</v>
      </c>
      <c r="G61" s="151">
        <f t="shared" si="30"/>
        <v>105.14466546112116</v>
      </c>
      <c r="H61" s="163">
        <f t="shared" ref="H61:H66" si="34">SUM(D61:F61)</f>
        <v>58102</v>
      </c>
      <c r="I61" s="135"/>
      <c r="J61" s="143"/>
      <c r="K61" s="88">
        <v>9</v>
      </c>
      <c r="L61" s="87">
        <v>21</v>
      </c>
      <c r="M61" s="87">
        <v>1546</v>
      </c>
      <c r="N61" s="80">
        <v>0</v>
      </c>
      <c r="O61" s="81">
        <v>0</v>
      </c>
      <c r="P61" s="81">
        <f t="shared" ref="P61:P66" si="35">SUM(M61:N61)</f>
        <v>1546</v>
      </c>
      <c r="Q61" s="64" t="s">
        <v>60</v>
      </c>
      <c r="R61" s="63">
        <f t="shared" si="31"/>
        <v>562</v>
      </c>
      <c r="S61" s="63">
        <f t="shared" si="31"/>
        <v>891</v>
      </c>
      <c r="T61" s="63">
        <f t="shared" si="32"/>
        <v>59648</v>
      </c>
      <c r="U61" s="80">
        <f t="shared" si="33"/>
        <v>106.13523131672598</v>
      </c>
    </row>
    <row r="62" spans="1:21" ht="18" x14ac:dyDescent="0.25">
      <c r="A62" s="64" t="s">
        <v>61</v>
      </c>
      <c r="B62" s="141">
        <v>714</v>
      </c>
      <c r="C62" s="102">
        <v>1135</v>
      </c>
      <c r="D62" s="141">
        <v>76567</v>
      </c>
      <c r="E62" s="86">
        <v>0</v>
      </c>
      <c r="F62" s="142">
        <v>0</v>
      </c>
      <c r="G62" s="151">
        <f t="shared" si="30"/>
        <v>107.23669467787114</v>
      </c>
      <c r="H62" s="163">
        <f t="shared" si="34"/>
        <v>76567</v>
      </c>
      <c r="I62" s="135"/>
      <c r="J62" s="143"/>
      <c r="K62" s="88">
        <v>18</v>
      </c>
      <c r="L62" s="87">
        <v>48</v>
      </c>
      <c r="M62" s="87">
        <v>3527</v>
      </c>
      <c r="N62" s="80">
        <v>0</v>
      </c>
      <c r="O62" s="81">
        <v>0</v>
      </c>
      <c r="P62" s="81">
        <f t="shared" si="35"/>
        <v>3527</v>
      </c>
      <c r="Q62" s="64"/>
      <c r="R62" s="63">
        <f t="shared" si="31"/>
        <v>732</v>
      </c>
      <c r="S62" s="63">
        <f t="shared" si="31"/>
        <v>1183</v>
      </c>
      <c r="T62" s="63">
        <f t="shared" si="32"/>
        <v>80094</v>
      </c>
      <c r="U62" s="80">
        <f t="shared" si="33"/>
        <v>109.41803278688525</v>
      </c>
    </row>
    <row r="63" spans="1:21" ht="18" x14ac:dyDescent="0.25">
      <c r="A63" s="64" t="s">
        <v>62</v>
      </c>
      <c r="B63" s="141">
        <v>467</v>
      </c>
      <c r="C63" s="102">
        <v>724</v>
      </c>
      <c r="D63" s="141">
        <v>46500</v>
      </c>
      <c r="E63" s="86">
        <v>0</v>
      </c>
      <c r="F63" s="142">
        <v>-26</v>
      </c>
      <c r="G63" s="151">
        <f t="shared" si="30"/>
        <v>99.571734475374726</v>
      </c>
      <c r="H63" s="163">
        <f t="shared" si="34"/>
        <v>46474</v>
      </c>
      <c r="I63" s="135"/>
      <c r="J63" s="143"/>
      <c r="K63" s="88">
        <v>7</v>
      </c>
      <c r="L63" s="87">
        <v>15</v>
      </c>
      <c r="M63" s="87">
        <v>844</v>
      </c>
      <c r="N63" s="80">
        <v>0</v>
      </c>
      <c r="O63" s="81">
        <v>0</v>
      </c>
      <c r="P63" s="81">
        <f t="shared" si="35"/>
        <v>844</v>
      </c>
      <c r="Q63" s="64" t="s">
        <v>62</v>
      </c>
      <c r="R63" s="63">
        <f t="shared" si="31"/>
        <v>474</v>
      </c>
      <c r="S63" s="63">
        <f t="shared" si="31"/>
        <v>739</v>
      </c>
      <c r="T63" s="63">
        <f t="shared" si="32"/>
        <v>47318</v>
      </c>
      <c r="U63" s="80">
        <f t="shared" si="33"/>
        <v>99.827004219409289</v>
      </c>
    </row>
    <row r="64" spans="1:21" ht="18" x14ac:dyDescent="0.25">
      <c r="A64" s="64" t="s">
        <v>63</v>
      </c>
      <c r="B64" s="141">
        <v>295</v>
      </c>
      <c r="C64" s="102">
        <v>466</v>
      </c>
      <c r="D64" s="141">
        <v>32136</v>
      </c>
      <c r="E64" s="86">
        <v>0</v>
      </c>
      <c r="F64" s="142">
        <v>0</v>
      </c>
      <c r="G64" s="151">
        <f t="shared" si="30"/>
        <v>108.93559322033899</v>
      </c>
      <c r="H64" s="163">
        <f t="shared" si="34"/>
        <v>32136</v>
      </c>
      <c r="I64" s="135"/>
      <c r="J64" s="143"/>
      <c r="K64" s="88">
        <v>5</v>
      </c>
      <c r="L64" s="87">
        <v>7</v>
      </c>
      <c r="M64" s="87">
        <v>467</v>
      </c>
      <c r="N64" s="80">
        <v>0</v>
      </c>
      <c r="O64" s="81">
        <v>0</v>
      </c>
      <c r="P64" s="81">
        <f t="shared" si="35"/>
        <v>467</v>
      </c>
      <c r="Q64" s="64" t="s">
        <v>63</v>
      </c>
      <c r="R64" s="63">
        <f t="shared" si="31"/>
        <v>300</v>
      </c>
      <c r="S64" s="63">
        <f t="shared" si="31"/>
        <v>473</v>
      </c>
      <c r="T64" s="63">
        <f t="shared" si="32"/>
        <v>32603</v>
      </c>
      <c r="U64" s="80">
        <f t="shared" si="33"/>
        <v>108.67666666666666</v>
      </c>
    </row>
    <row r="65" spans="1:21" ht="18" x14ac:dyDescent="0.25">
      <c r="A65" s="64" t="s">
        <v>64</v>
      </c>
      <c r="B65" s="141">
        <v>717</v>
      </c>
      <c r="C65" s="102">
        <v>1134</v>
      </c>
      <c r="D65" s="141">
        <v>77634</v>
      </c>
      <c r="E65" s="86">
        <v>0</v>
      </c>
      <c r="F65" s="142">
        <v>-14</v>
      </c>
      <c r="G65" s="151">
        <f t="shared" si="30"/>
        <v>108.27615062761507</v>
      </c>
      <c r="H65" s="163">
        <f t="shared" si="34"/>
        <v>77620</v>
      </c>
      <c r="I65" s="135"/>
      <c r="J65" s="143"/>
      <c r="K65" s="88">
        <v>8</v>
      </c>
      <c r="L65" s="87">
        <v>13</v>
      </c>
      <c r="M65" s="87">
        <v>1017</v>
      </c>
      <c r="N65" s="80">
        <v>0</v>
      </c>
      <c r="O65" s="81">
        <v>0</v>
      </c>
      <c r="P65" s="81">
        <f t="shared" si="35"/>
        <v>1017</v>
      </c>
      <c r="Q65" s="64" t="s">
        <v>65</v>
      </c>
      <c r="R65" s="63">
        <f t="shared" si="31"/>
        <v>725</v>
      </c>
      <c r="S65" s="63">
        <f t="shared" si="31"/>
        <v>1147</v>
      </c>
      <c r="T65" s="63">
        <f t="shared" si="32"/>
        <v>78637</v>
      </c>
      <c r="U65" s="80">
        <f t="shared" si="33"/>
        <v>108.46482758620689</v>
      </c>
    </row>
    <row r="66" spans="1:21" ht="18.75" thickBot="1" x14ac:dyDescent="0.3">
      <c r="A66" s="64" t="s">
        <v>66</v>
      </c>
      <c r="B66" s="161">
        <v>734</v>
      </c>
      <c r="C66" s="164">
        <v>1013</v>
      </c>
      <c r="D66" s="161">
        <v>68381</v>
      </c>
      <c r="E66" s="107">
        <v>0</v>
      </c>
      <c r="F66" s="153">
        <v>0</v>
      </c>
      <c r="G66" s="154">
        <f t="shared" si="30"/>
        <v>93.162125340599459</v>
      </c>
      <c r="H66" s="165">
        <f t="shared" si="34"/>
        <v>68381</v>
      </c>
      <c r="I66" s="147"/>
      <c r="J66" s="148"/>
      <c r="K66" s="91">
        <v>19</v>
      </c>
      <c r="L66" s="90">
        <v>30</v>
      </c>
      <c r="M66" s="90">
        <v>1952</v>
      </c>
      <c r="N66" s="187">
        <v>0</v>
      </c>
      <c r="O66" s="75">
        <v>0</v>
      </c>
      <c r="P66" s="75">
        <f t="shared" si="35"/>
        <v>1952</v>
      </c>
      <c r="Q66" s="89" t="s">
        <v>67</v>
      </c>
      <c r="R66" s="69">
        <f t="shared" si="31"/>
        <v>753</v>
      </c>
      <c r="S66" s="69">
        <f t="shared" si="31"/>
        <v>1043</v>
      </c>
      <c r="T66" s="69">
        <f t="shared" si="32"/>
        <v>70333</v>
      </c>
      <c r="U66" s="187">
        <f t="shared" si="33"/>
        <v>93.403718459495352</v>
      </c>
    </row>
    <row r="67" spans="1:21" ht="18.75" thickBot="1" x14ac:dyDescent="0.3">
      <c r="A67" s="70" t="s">
        <v>48</v>
      </c>
      <c r="B67" s="94">
        <f>SUM(B60:B66)</f>
        <v>4149</v>
      </c>
      <c r="C67" s="94">
        <f>SUM(C60:C66)</f>
        <v>6471</v>
      </c>
      <c r="D67" s="94">
        <f>SUM(D60:D66)</f>
        <v>436148</v>
      </c>
      <c r="E67" s="94">
        <f>SUM(E60:E66)</f>
        <v>0</v>
      </c>
      <c r="F67" s="150">
        <f>SUM(F60:F66)</f>
        <v>-83</v>
      </c>
      <c r="G67" s="130">
        <f t="shared" si="30"/>
        <v>105.12123403229694</v>
      </c>
      <c r="H67" s="150">
        <f t="shared" ref="H67:P67" si="36">SUM(H60:H66)</f>
        <v>436065</v>
      </c>
      <c r="I67" s="166">
        <f t="shared" si="36"/>
        <v>0</v>
      </c>
      <c r="J67" s="188">
        <f t="shared" si="36"/>
        <v>0</v>
      </c>
      <c r="K67" s="166">
        <f t="shared" si="36"/>
        <v>82</v>
      </c>
      <c r="L67" s="186">
        <f t="shared" si="36"/>
        <v>158</v>
      </c>
      <c r="M67" s="186">
        <f t="shared" si="36"/>
        <v>11006</v>
      </c>
      <c r="N67" s="186">
        <f t="shared" si="36"/>
        <v>0</v>
      </c>
      <c r="O67" s="186">
        <f t="shared" si="36"/>
        <v>0</v>
      </c>
      <c r="P67" s="188">
        <f t="shared" si="36"/>
        <v>11006</v>
      </c>
      <c r="Q67" s="192" t="s">
        <v>48</v>
      </c>
      <c r="R67" s="175">
        <f>SUM(R60:R66)</f>
        <v>4231</v>
      </c>
      <c r="S67" s="175">
        <f>SUM(S60:S66)</f>
        <v>6629</v>
      </c>
      <c r="T67" s="175">
        <f>SUM(T60:T66)</f>
        <v>447071</v>
      </c>
      <c r="U67" s="72">
        <f>T67/R67</f>
        <v>105.66556369652564</v>
      </c>
    </row>
    <row r="68" spans="1:21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75"/>
      <c r="P68" s="75"/>
      <c r="Q68" s="191"/>
      <c r="R68" s="96"/>
      <c r="S68" s="96"/>
      <c r="T68" s="96"/>
      <c r="U68" s="75"/>
    </row>
    <row r="69" spans="1:21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7"/>
      <c r="P69" s="98"/>
      <c r="Q69" s="53" t="s">
        <v>68</v>
      </c>
      <c r="R69" s="97"/>
      <c r="S69" s="97"/>
      <c r="T69" s="97"/>
      <c r="U69" s="98"/>
    </row>
    <row r="70" spans="1:21" ht="18" x14ac:dyDescent="0.25">
      <c r="A70" s="56" t="s">
        <v>69</v>
      </c>
      <c r="B70" s="156">
        <v>381</v>
      </c>
      <c r="C70" s="101">
        <v>631</v>
      </c>
      <c r="D70" s="156">
        <v>42074</v>
      </c>
      <c r="E70" s="84">
        <v>0</v>
      </c>
      <c r="F70" s="139">
        <v>-110</v>
      </c>
      <c r="G70" s="177">
        <f t="shared" ref="G70:G76" si="37">D70/B70</f>
        <v>110.43044619422572</v>
      </c>
      <c r="H70" s="159">
        <f t="shared" ref="H70:H75" si="38">SUM(D70:F70)</f>
        <v>41964</v>
      </c>
      <c r="I70" s="132"/>
      <c r="J70" s="133"/>
      <c r="K70" s="81">
        <v>14</v>
      </c>
      <c r="L70" s="85">
        <v>23</v>
      </c>
      <c r="M70" s="85">
        <v>1792</v>
      </c>
      <c r="N70" s="62">
        <v>0</v>
      </c>
      <c r="O70" s="81">
        <v>0</v>
      </c>
      <c r="P70" s="81">
        <f t="shared" ref="P70:P75" si="39">SUM(M70:N70)</f>
        <v>1792</v>
      </c>
      <c r="Q70" s="56" t="s">
        <v>69</v>
      </c>
      <c r="R70" s="59">
        <f t="shared" ref="R70:S75" si="40">B70+K70</f>
        <v>395</v>
      </c>
      <c r="S70" s="59">
        <f t="shared" si="40"/>
        <v>654</v>
      </c>
      <c r="T70" s="59">
        <f t="shared" ref="T70:T75" si="41">H70+P70</f>
        <v>43756</v>
      </c>
      <c r="U70" s="62">
        <f t="shared" ref="U70:U76" si="42">T70/R70</f>
        <v>110.7746835443038</v>
      </c>
    </row>
    <row r="71" spans="1:21" ht="18" x14ac:dyDescent="0.25">
      <c r="A71" s="64" t="s">
        <v>70</v>
      </c>
      <c r="B71" s="141">
        <v>656</v>
      </c>
      <c r="C71" s="102">
        <v>921</v>
      </c>
      <c r="D71" s="141">
        <v>62440</v>
      </c>
      <c r="E71" s="86">
        <v>0</v>
      </c>
      <c r="F71" s="142">
        <v>-92</v>
      </c>
      <c r="G71" s="158">
        <f t="shared" si="37"/>
        <v>95.182926829268297</v>
      </c>
      <c r="H71" s="159">
        <f t="shared" si="38"/>
        <v>62348</v>
      </c>
      <c r="I71" s="135"/>
      <c r="J71" s="143"/>
      <c r="K71" s="88">
        <v>26</v>
      </c>
      <c r="L71" s="87">
        <v>43</v>
      </c>
      <c r="M71" s="87">
        <v>2759</v>
      </c>
      <c r="N71" s="80">
        <v>0</v>
      </c>
      <c r="O71" s="81">
        <v>0</v>
      </c>
      <c r="P71" s="81">
        <f t="shared" si="39"/>
        <v>2759</v>
      </c>
      <c r="Q71" s="64" t="s">
        <v>70</v>
      </c>
      <c r="R71" s="63">
        <f t="shared" si="40"/>
        <v>682</v>
      </c>
      <c r="S71" s="63">
        <f t="shared" si="40"/>
        <v>964</v>
      </c>
      <c r="T71" s="63">
        <f t="shared" si="41"/>
        <v>65107</v>
      </c>
      <c r="U71" s="80">
        <f t="shared" si="42"/>
        <v>95.464809384164226</v>
      </c>
    </row>
    <row r="72" spans="1:21" ht="18" x14ac:dyDescent="0.25">
      <c r="A72" s="64" t="s">
        <v>68</v>
      </c>
      <c r="B72" s="141">
        <v>785</v>
      </c>
      <c r="C72" s="102">
        <v>1317</v>
      </c>
      <c r="D72" s="141">
        <v>87146</v>
      </c>
      <c r="E72" s="86">
        <v>0</v>
      </c>
      <c r="F72" s="142">
        <v>-188</v>
      </c>
      <c r="G72" s="158">
        <f t="shared" si="37"/>
        <v>111.01401273885351</v>
      </c>
      <c r="H72" s="159">
        <f t="shared" si="38"/>
        <v>86958</v>
      </c>
      <c r="I72" s="135"/>
      <c r="J72" s="143"/>
      <c r="K72" s="88">
        <v>20</v>
      </c>
      <c r="L72" s="87">
        <v>42</v>
      </c>
      <c r="M72" s="87">
        <v>2822</v>
      </c>
      <c r="N72" s="80">
        <v>0</v>
      </c>
      <c r="O72" s="81">
        <v>-12</v>
      </c>
      <c r="P72" s="81">
        <f t="shared" si="39"/>
        <v>2822</v>
      </c>
      <c r="Q72" s="64" t="s">
        <v>68</v>
      </c>
      <c r="R72" s="63">
        <f t="shared" si="40"/>
        <v>805</v>
      </c>
      <c r="S72" s="63">
        <f t="shared" si="40"/>
        <v>1359</v>
      </c>
      <c r="T72" s="63">
        <f t="shared" si="41"/>
        <v>89780</v>
      </c>
      <c r="U72" s="80">
        <f t="shared" si="42"/>
        <v>111.52795031055901</v>
      </c>
    </row>
    <row r="73" spans="1:21" ht="18" x14ac:dyDescent="0.25">
      <c r="A73" s="64" t="s">
        <v>71</v>
      </c>
      <c r="B73" s="141">
        <v>400</v>
      </c>
      <c r="C73" s="102">
        <v>572</v>
      </c>
      <c r="D73" s="141">
        <v>38242</v>
      </c>
      <c r="E73" s="86">
        <v>0</v>
      </c>
      <c r="F73" s="142">
        <v>-46</v>
      </c>
      <c r="G73" s="158">
        <f t="shared" si="37"/>
        <v>95.605000000000004</v>
      </c>
      <c r="H73" s="159">
        <f t="shared" si="38"/>
        <v>38196</v>
      </c>
      <c r="I73" s="135"/>
      <c r="J73" s="143"/>
      <c r="K73" s="88">
        <v>4</v>
      </c>
      <c r="L73" s="87">
        <v>11</v>
      </c>
      <c r="M73" s="87">
        <v>747</v>
      </c>
      <c r="N73" s="80">
        <v>0</v>
      </c>
      <c r="O73" s="81">
        <v>0</v>
      </c>
      <c r="P73" s="81">
        <f t="shared" si="39"/>
        <v>747</v>
      </c>
      <c r="Q73" s="64" t="s">
        <v>71</v>
      </c>
      <c r="R73" s="63">
        <f t="shared" si="40"/>
        <v>404</v>
      </c>
      <c r="S73" s="63">
        <f t="shared" si="40"/>
        <v>583</v>
      </c>
      <c r="T73" s="63">
        <f t="shared" si="41"/>
        <v>38943</v>
      </c>
      <c r="U73" s="80">
        <f t="shared" si="42"/>
        <v>96.393564356435647</v>
      </c>
    </row>
    <row r="74" spans="1:21" ht="18" x14ac:dyDescent="0.25">
      <c r="A74" s="64" t="s">
        <v>72</v>
      </c>
      <c r="B74" s="141">
        <v>489</v>
      </c>
      <c r="C74" s="102">
        <v>804</v>
      </c>
      <c r="D74" s="141">
        <v>54924</v>
      </c>
      <c r="E74" s="86">
        <v>0</v>
      </c>
      <c r="F74" s="142">
        <v>-42</v>
      </c>
      <c r="G74" s="158">
        <f t="shared" si="37"/>
        <v>112.31901840490798</v>
      </c>
      <c r="H74" s="159">
        <f t="shared" si="38"/>
        <v>54882</v>
      </c>
      <c r="I74" s="135"/>
      <c r="J74" s="143"/>
      <c r="K74" s="88">
        <v>15</v>
      </c>
      <c r="L74" s="87">
        <v>25</v>
      </c>
      <c r="M74" s="87">
        <v>1828</v>
      </c>
      <c r="N74" s="80">
        <v>0</v>
      </c>
      <c r="O74" s="81">
        <v>0</v>
      </c>
      <c r="P74" s="81">
        <f t="shared" si="39"/>
        <v>1828</v>
      </c>
      <c r="Q74" s="64" t="s">
        <v>72</v>
      </c>
      <c r="R74" s="63">
        <f t="shared" si="40"/>
        <v>504</v>
      </c>
      <c r="S74" s="63">
        <f t="shared" si="40"/>
        <v>829</v>
      </c>
      <c r="T74" s="63">
        <f t="shared" si="41"/>
        <v>56710</v>
      </c>
      <c r="U74" s="80">
        <f t="shared" si="42"/>
        <v>112.51984126984127</v>
      </c>
    </row>
    <row r="75" spans="1:21" ht="18.75" thickBot="1" x14ac:dyDescent="0.3">
      <c r="A75" s="66" t="s">
        <v>73</v>
      </c>
      <c r="B75" s="161">
        <v>383</v>
      </c>
      <c r="C75" s="164">
        <v>616</v>
      </c>
      <c r="D75" s="161">
        <v>40512</v>
      </c>
      <c r="E75" s="107">
        <v>0</v>
      </c>
      <c r="F75" s="153">
        <v>-64</v>
      </c>
      <c r="G75" s="158">
        <f t="shared" si="37"/>
        <v>105.77545691906005</v>
      </c>
      <c r="H75" s="159">
        <f t="shared" si="38"/>
        <v>40448</v>
      </c>
      <c r="I75" s="147"/>
      <c r="J75" s="148"/>
      <c r="K75" s="91">
        <v>15</v>
      </c>
      <c r="L75" s="90">
        <v>21</v>
      </c>
      <c r="M75" s="90">
        <v>1427</v>
      </c>
      <c r="N75" s="187">
        <v>0</v>
      </c>
      <c r="O75" s="75">
        <v>0</v>
      </c>
      <c r="P75" s="75">
        <f t="shared" si="39"/>
        <v>1427</v>
      </c>
      <c r="Q75" s="89" t="s">
        <v>73</v>
      </c>
      <c r="R75" s="69">
        <f t="shared" si="40"/>
        <v>398</v>
      </c>
      <c r="S75" s="69">
        <f t="shared" si="40"/>
        <v>637</v>
      </c>
      <c r="T75" s="69">
        <f t="shared" si="41"/>
        <v>41875</v>
      </c>
      <c r="U75" s="187">
        <f t="shared" si="42"/>
        <v>105.21356783919597</v>
      </c>
    </row>
    <row r="76" spans="1:21" ht="18.75" thickBot="1" x14ac:dyDescent="0.3">
      <c r="A76" s="70" t="s">
        <v>48</v>
      </c>
      <c r="B76" s="94">
        <f>SUM(B70:B75)</f>
        <v>3094</v>
      </c>
      <c r="C76" s="94">
        <f>SUM(C70:C75)</f>
        <v>4861</v>
      </c>
      <c r="D76" s="94">
        <f>SUM(D70:D75)</f>
        <v>325338</v>
      </c>
      <c r="E76" s="94">
        <f>SUM(E70:E75)</f>
        <v>0</v>
      </c>
      <c r="F76" s="94">
        <f>SUM(F70:F75)</f>
        <v>-542</v>
      </c>
      <c r="G76" s="72">
        <f t="shared" si="37"/>
        <v>105.15126050420169</v>
      </c>
      <c r="H76" s="150">
        <f t="shared" ref="H76:P76" si="43">SUM(H70:H75)</f>
        <v>324796</v>
      </c>
      <c r="I76" s="166">
        <f t="shared" si="43"/>
        <v>0</v>
      </c>
      <c r="J76" s="72">
        <f t="shared" si="43"/>
        <v>0</v>
      </c>
      <c r="K76" s="196">
        <f t="shared" si="43"/>
        <v>94</v>
      </c>
      <c r="L76" s="186">
        <f t="shared" si="43"/>
        <v>165</v>
      </c>
      <c r="M76" s="186">
        <f t="shared" si="43"/>
        <v>11375</v>
      </c>
      <c r="N76" s="186">
        <f t="shared" si="43"/>
        <v>0</v>
      </c>
      <c r="O76" s="186">
        <f t="shared" si="43"/>
        <v>-12</v>
      </c>
      <c r="P76" s="188">
        <f t="shared" si="43"/>
        <v>11375</v>
      </c>
      <c r="Q76" s="192" t="s">
        <v>48</v>
      </c>
      <c r="R76" s="175">
        <f>SUM(R70:R75)</f>
        <v>3188</v>
      </c>
      <c r="S76" s="175">
        <f>SUM(S70:S75)</f>
        <v>5026</v>
      </c>
      <c r="T76" s="175">
        <f>SUM(T70:T75)</f>
        <v>336171</v>
      </c>
      <c r="U76" s="72">
        <f t="shared" si="42"/>
        <v>105.44887076537013</v>
      </c>
    </row>
    <row r="77" spans="1:21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75"/>
      <c r="P77" s="75"/>
      <c r="Q77" s="191"/>
      <c r="R77" s="96"/>
      <c r="S77" s="96"/>
      <c r="T77" s="96"/>
      <c r="U77" s="75"/>
    </row>
    <row r="78" spans="1:21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7"/>
      <c r="P78" s="98"/>
      <c r="Q78" s="53" t="s">
        <v>74</v>
      </c>
      <c r="R78" s="97"/>
      <c r="S78" s="97"/>
      <c r="T78" s="97"/>
      <c r="U78" s="98"/>
    </row>
    <row r="79" spans="1:21" ht="18" x14ac:dyDescent="0.25">
      <c r="A79" s="56" t="s">
        <v>75</v>
      </c>
      <c r="B79" s="156">
        <v>213</v>
      </c>
      <c r="C79" s="101">
        <v>384</v>
      </c>
      <c r="D79" s="156">
        <v>28210</v>
      </c>
      <c r="E79" s="84">
        <v>0</v>
      </c>
      <c r="F79" s="139">
        <v>0</v>
      </c>
      <c r="G79" s="177">
        <f t="shared" ref="G79:G89" si="44">D79/B79</f>
        <v>132.44131455399062</v>
      </c>
      <c r="H79" s="159">
        <f>SUM(D79:F79)</f>
        <v>28210</v>
      </c>
      <c r="I79" s="132"/>
      <c r="J79" s="133"/>
      <c r="K79" s="81">
        <v>15</v>
      </c>
      <c r="L79" s="85">
        <v>34</v>
      </c>
      <c r="M79" s="85">
        <v>2195</v>
      </c>
      <c r="N79" s="62">
        <v>0</v>
      </c>
      <c r="O79" s="81">
        <v>0</v>
      </c>
      <c r="P79" s="81">
        <f>SUM(M79:N79)</f>
        <v>2195</v>
      </c>
      <c r="Q79" s="56" t="s">
        <v>75</v>
      </c>
      <c r="R79" s="59">
        <f t="shared" ref="R79:R88" si="45">B79+K79</f>
        <v>228</v>
      </c>
      <c r="S79" s="59">
        <f t="shared" ref="S79:S88" si="46">C79+L79</f>
        <v>418</v>
      </c>
      <c r="T79" s="59">
        <f t="shared" ref="T79:T88" si="47">H79+P79</f>
        <v>30405</v>
      </c>
      <c r="U79" s="62">
        <f t="shared" ref="U79:U88" si="48">T79/R79</f>
        <v>133.35526315789474</v>
      </c>
    </row>
    <row r="80" spans="1:21" ht="18" x14ac:dyDescent="0.25">
      <c r="A80" s="64" t="s">
        <v>76</v>
      </c>
      <c r="B80" s="141">
        <v>10</v>
      </c>
      <c r="C80" s="102">
        <v>12</v>
      </c>
      <c r="D80" s="141">
        <v>802</v>
      </c>
      <c r="E80" s="86">
        <v>0</v>
      </c>
      <c r="F80" s="142">
        <v>0</v>
      </c>
      <c r="G80" s="158">
        <f t="shared" si="44"/>
        <v>80.2</v>
      </c>
      <c r="H80" s="159">
        <f t="shared" ref="H80:H88" si="49">SUM(D80:F80)</f>
        <v>802</v>
      </c>
      <c r="I80" s="135"/>
      <c r="J80" s="143"/>
      <c r="K80" s="88">
        <v>1</v>
      </c>
      <c r="L80" s="87">
        <v>1</v>
      </c>
      <c r="M80" s="87">
        <v>64</v>
      </c>
      <c r="N80" s="80">
        <v>0</v>
      </c>
      <c r="O80" s="81">
        <v>0</v>
      </c>
      <c r="P80" s="81">
        <f t="shared" ref="P80:P88" si="50">SUM(M80:N80)</f>
        <v>64</v>
      </c>
      <c r="Q80" s="64" t="s">
        <v>76</v>
      </c>
      <c r="R80" s="63">
        <f t="shared" si="45"/>
        <v>11</v>
      </c>
      <c r="S80" s="63">
        <f t="shared" si="46"/>
        <v>13</v>
      </c>
      <c r="T80" s="63">
        <f t="shared" si="47"/>
        <v>866</v>
      </c>
      <c r="U80" s="80">
        <f t="shared" si="48"/>
        <v>78.727272727272734</v>
      </c>
    </row>
    <row r="81" spans="1:21" ht="18" x14ac:dyDescent="0.25">
      <c r="A81" s="64" t="s">
        <v>77</v>
      </c>
      <c r="B81" s="141">
        <v>567</v>
      </c>
      <c r="C81" s="102">
        <v>978</v>
      </c>
      <c r="D81" s="141">
        <v>67272</v>
      </c>
      <c r="E81" s="86">
        <v>0</v>
      </c>
      <c r="F81" s="142">
        <v>-56</v>
      </c>
      <c r="G81" s="158">
        <f t="shared" si="44"/>
        <v>118.64550264550265</v>
      </c>
      <c r="H81" s="159">
        <f t="shared" si="49"/>
        <v>67216</v>
      </c>
      <c r="I81" s="135"/>
      <c r="J81" s="143"/>
      <c r="K81" s="88">
        <v>15</v>
      </c>
      <c r="L81" s="87">
        <v>32</v>
      </c>
      <c r="M81" s="87">
        <v>2331</v>
      </c>
      <c r="N81" s="80">
        <v>0</v>
      </c>
      <c r="O81" s="81">
        <v>0</v>
      </c>
      <c r="P81" s="81">
        <f t="shared" si="50"/>
        <v>2331</v>
      </c>
      <c r="Q81" s="64" t="s">
        <v>77</v>
      </c>
      <c r="R81" s="63">
        <f t="shared" si="45"/>
        <v>582</v>
      </c>
      <c r="S81" s="63">
        <f t="shared" si="46"/>
        <v>1010</v>
      </c>
      <c r="T81" s="63">
        <f t="shared" si="47"/>
        <v>69547</v>
      </c>
      <c r="U81" s="80">
        <f t="shared" si="48"/>
        <v>119.49656357388317</v>
      </c>
    </row>
    <row r="82" spans="1:21" ht="18" x14ac:dyDescent="0.25">
      <c r="A82" s="64" t="s">
        <v>74</v>
      </c>
      <c r="B82" s="141">
        <v>867</v>
      </c>
      <c r="C82" s="102">
        <v>1500</v>
      </c>
      <c r="D82" s="141">
        <v>103751</v>
      </c>
      <c r="E82" s="86">
        <v>0</v>
      </c>
      <c r="F82" s="142">
        <v>0</v>
      </c>
      <c r="G82" s="158">
        <f t="shared" si="44"/>
        <v>119.66666666666667</v>
      </c>
      <c r="H82" s="159">
        <f t="shared" si="49"/>
        <v>103751</v>
      </c>
      <c r="I82" s="135"/>
      <c r="J82" s="143"/>
      <c r="K82" s="88">
        <v>25</v>
      </c>
      <c r="L82" s="87">
        <v>43</v>
      </c>
      <c r="M82" s="87">
        <v>3145</v>
      </c>
      <c r="N82" s="80">
        <v>0</v>
      </c>
      <c r="O82" s="81">
        <v>0</v>
      </c>
      <c r="P82" s="81">
        <f t="shared" si="50"/>
        <v>3145</v>
      </c>
      <c r="Q82" s="64" t="s">
        <v>74</v>
      </c>
      <c r="R82" s="63">
        <f t="shared" si="45"/>
        <v>892</v>
      </c>
      <c r="S82" s="63">
        <f t="shared" si="46"/>
        <v>1543</v>
      </c>
      <c r="T82" s="63">
        <f t="shared" si="47"/>
        <v>106896</v>
      </c>
      <c r="U82" s="80">
        <f t="shared" si="48"/>
        <v>119.83856502242152</v>
      </c>
    </row>
    <row r="83" spans="1:21" ht="18" x14ac:dyDescent="0.25">
      <c r="A83" s="64" t="s">
        <v>78</v>
      </c>
      <c r="B83" s="141">
        <v>662</v>
      </c>
      <c r="C83" s="102">
        <v>960</v>
      </c>
      <c r="D83" s="141">
        <v>63811</v>
      </c>
      <c r="E83" s="86">
        <v>0</v>
      </c>
      <c r="F83" s="142">
        <v>-24</v>
      </c>
      <c r="G83" s="158">
        <f t="shared" si="44"/>
        <v>96.391238670694861</v>
      </c>
      <c r="H83" s="159">
        <f t="shared" si="49"/>
        <v>63787</v>
      </c>
      <c r="I83" s="135"/>
      <c r="J83" s="143"/>
      <c r="K83" s="88">
        <v>6</v>
      </c>
      <c r="L83" s="87">
        <v>9</v>
      </c>
      <c r="M83" s="87">
        <v>612</v>
      </c>
      <c r="N83" s="80">
        <v>0</v>
      </c>
      <c r="O83" s="81">
        <v>0</v>
      </c>
      <c r="P83" s="81">
        <f t="shared" si="50"/>
        <v>612</v>
      </c>
      <c r="Q83" s="64" t="s">
        <v>78</v>
      </c>
      <c r="R83" s="63">
        <f t="shared" si="45"/>
        <v>668</v>
      </c>
      <c r="S83" s="63">
        <f t="shared" si="46"/>
        <v>969</v>
      </c>
      <c r="T83" s="63">
        <f t="shared" si="47"/>
        <v>64399</v>
      </c>
      <c r="U83" s="80">
        <f t="shared" si="48"/>
        <v>96.405688622754496</v>
      </c>
    </row>
    <row r="84" spans="1:21" ht="18" x14ac:dyDescent="0.25">
      <c r="A84" s="64" t="s">
        <v>79</v>
      </c>
      <c r="B84" s="141">
        <v>674</v>
      </c>
      <c r="C84" s="102">
        <v>1059</v>
      </c>
      <c r="D84" s="141">
        <v>74488</v>
      </c>
      <c r="E84" s="86">
        <v>0</v>
      </c>
      <c r="F84" s="142">
        <v>-42</v>
      </c>
      <c r="G84" s="158">
        <f t="shared" si="44"/>
        <v>110.51632047477744</v>
      </c>
      <c r="H84" s="159">
        <f t="shared" si="49"/>
        <v>74446</v>
      </c>
      <c r="I84" s="135"/>
      <c r="J84" s="143"/>
      <c r="K84" s="88">
        <v>25</v>
      </c>
      <c r="L84" s="87">
        <v>38</v>
      </c>
      <c r="M84" s="87">
        <v>2808</v>
      </c>
      <c r="N84" s="80">
        <v>0</v>
      </c>
      <c r="O84" s="81">
        <v>0</v>
      </c>
      <c r="P84" s="81">
        <f t="shared" si="50"/>
        <v>2808</v>
      </c>
      <c r="Q84" s="64" t="s">
        <v>79</v>
      </c>
      <c r="R84" s="63">
        <f t="shared" si="45"/>
        <v>699</v>
      </c>
      <c r="S84" s="63">
        <f t="shared" si="46"/>
        <v>1097</v>
      </c>
      <c r="T84" s="63">
        <f t="shared" si="47"/>
        <v>77254</v>
      </c>
      <c r="U84" s="80">
        <f t="shared" si="48"/>
        <v>110.52074391988555</v>
      </c>
    </row>
    <row r="85" spans="1:21" ht="18" x14ac:dyDescent="0.25">
      <c r="A85" s="64" t="s">
        <v>80</v>
      </c>
      <c r="B85" s="141">
        <v>251</v>
      </c>
      <c r="C85" s="102">
        <v>393</v>
      </c>
      <c r="D85" s="141">
        <v>27277</v>
      </c>
      <c r="E85" s="86">
        <v>0</v>
      </c>
      <c r="F85" s="142">
        <v>-44</v>
      </c>
      <c r="G85" s="158">
        <f t="shared" si="44"/>
        <v>108.67330677290836</v>
      </c>
      <c r="H85" s="159">
        <f t="shared" si="49"/>
        <v>27233</v>
      </c>
      <c r="I85" s="135"/>
      <c r="J85" s="143"/>
      <c r="K85" s="88">
        <v>2</v>
      </c>
      <c r="L85" s="87">
        <v>2</v>
      </c>
      <c r="M85" s="87">
        <v>128</v>
      </c>
      <c r="N85" s="80">
        <v>0</v>
      </c>
      <c r="O85" s="81">
        <v>0</v>
      </c>
      <c r="P85" s="81">
        <f t="shared" si="50"/>
        <v>128</v>
      </c>
      <c r="Q85" s="64" t="s">
        <v>80</v>
      </c>
      <c r="R85" s="63">
        <f t="shared" si="45"/>
        <v>253</v>
      </c>
      <c r="S85" s="63">
        <f t="shared" si="46"/>
        <v>395</v>
      </c>
      <c r="T85" s="63">
        <f t="shared" si="47"/>
        <v>27361</v>
      </c>
      <c r="U85" s="80">
        <f t="shared" si="48"/>
        <v>108.14624505928853</v>
      </c>
    </row>
    <row r="86" spans="1:21" ht="18" x14ac:dyDescent="0.25">
      <c r="A86" s="64" t="s">
        <v>81</v>
      </c>
      <c r="B86" s="141">
        <v>531</v>
      </c>
      <c r="C86" s="102">
        <v>859</v>
      </c>
      <c r="D86" s="141">
        <v>57611</v>
      </c>
      <c r="E86" s="86">
        <v>0</v>
      </c>
      <c r="F86" s="142">
        <v>-23</v>
      </c>
      <c r="G86" s="158">
        <f t="shared" si="44"/>
        <v>108.49529190207156</v>
      </c>
      <c r="H86" s="159">
        <f t="shared" si="49"/>
        <v>57588</v>
      </c>
      <c r="I86" s="135"/>
      <c r="J86" s="143"/>
      <c r="K86" s="88">
        <v>14</v>
      </c>
      <c r="L86" s="87">
        <v>20</v>
      </c>
      <c r="M86" s="87">
        <v>1464</v>
      </c>
      <c r="N86" s="80">
        <v>0</v>
      </c>
      <c r="O86" s="81">
        <v>-6</v>
      </c>
      <c r="P86" s="81">
        <f t="shared" si="50"/>
        <v>1464</v>
      </c>
      <c r="Q86" s="64" t="s">
        <v>81</v>
      </c>
      <c r="R86" s="63">
        <f t="shared" si="45"/>
        <v>545</v>
      </c>
      <c r="S86" s="63">
        <f t="shared" si="46"/>
        <v>879</v>
      </c>
      <c r="T86" s="63">
        <f t="shared" si="47"/>
        <v>59052</v>
      </c>
      <c r="U86" s="80">
        <f t="shared" si="48"/>
        <v>108.35229357798165</v>
      </c>
    </row>
    <row r="87" spans="1:21" ht="18" x14ac:dyDescent="0.25">
      <c r="A87" s="64" t="s">
        <v>82</v>
      </c>
      <c r="B87" s="141">
        <v>216</v>
      </c>
      <c r="C87" s="102">
        <v>351</v>
      </c>
      <c r="D87" s="141">
        <v>22636</v>
      </c>
      <c r="E87" s="86">
        <v>0</v>
      </c>
      <c r="F87" s="142">
        <v>0</v>
      </c>
      <c r="G87" s="158">
        <f t="shared" si="44"/>
        <v>104.79629629629629</v>
      </c>
      <c r="H87" s="159">
        <f t="shared" si="49"/>
        <v>22636</v>
      </c>
      <c r="I87" s="135"/>
      <c r="J87" s="143"/>
      <c r="K87" s="88">
        <v>6</v>
      </c>
      <c r="L87" s="87">
        <v>14</v>
      </c>
      <c r="M87" s="87">
        <v>857</v>
      </c>
      <c r="N87" s="80">
        <v>0</v>
      </c>
      <c r="O87" s="81">
        <v>0</v>
      </c>
      <c r="P87" s="81">
        <f t="shared" si="50"/>
        <v>857</v>
      </c>
      <c r="Q87" s="64" t="s">
        <v>82</v>
      </c>
      <c r="R87" s="63">
        <f t="shared" si="45"/>
        <v>222</v>
      </c>
      <c r="S87" s="63">
        <f t="shared" si="46"/>
        <v>365</v>
      </c>
      <c r="T87" s="63">
        <f t="shared" si="47"/>
        <v>23493</v>
      </c>
      <c r="U87" s="80">
        <f t="shared" si="48"/>
        <v>105.82432432432432</v>
      </c>
    </row>
    <row r="88" spans="1:21" ht="18.75" thickBot="1" x14ac:dyDescent="0.3">
      <c r="A88" s="66" t="s">
        <v>83</v>
      </c>
      <c r="B88" s="161">
        <v>907</v>
      </c>
      <c r="C88" s="164">
        <v>1302</v>
      </c>
      <c r="D88" s="161">
        <v>91889</v>
      </c>
      <c r="E88" s="107">
        <v>0</v>
      </c>
      <c r="F88" s="153">
        <v>-20</v>
      </c>
      <c r="G88" s="167">
        <f t="shared" si="44"/>
        <v>101.3109151047409</v>
      </c>
      <c r="H88" s="168">
        <f t="shared" si="49"/>
        <v>91869</v>
      </c>
      <c r="I88" s="147"/>
      <c r="J88" s="148"/>
      <c r="K88" s="91">
        <v>21</v>
      </c>
      <c r="L88" s="90">
        <v>31</v>
      </c>
      <c r="M88" s="90">
        <v>2425</v>
      </c>
      <c r="N88" s="187">
        <v>0</v>
      </c>
      <c r="O88" s="75">
        <v>0</v>
      </c>
      <c r="P88" s="75">
        <f t="shared" si="50"/>
        <v>2425</v>
      </c>
      <c r="Q88" s="89" t="s">
        <v>83</v>
      </c>
      <c r="R88" s="69">
        <f t="shared" si="45"/>
        <v>928</v>
      </c>
      <c r="S88" s="69">
        <f t="shared" si="46"/>
        <v>1333</v>
      </c>
      <c r="T88" s="69">
        <f t="shared" si="47"/>
        <v>94294</v>
      </c>
      <c r="U88" s="187">
        <f t="shared" si="48"/>
        <v>101.60991379310344</v>
      </c>
    </row>
    <row r="89" spans="1:21" ht="18.75" thickBot="1" x14ac:dyDescent="0.3">
      <c r="A89" s="70" t="s">
        <v>48</v>
      </c>
      <c r="B89" s="94">
        <f>SUM(B79:B88)</f>
        <v>4898</v>
      </c>
      <c r="C89" s="94">
        <f>SUM(C79:C88)</f>
        <v>7798</v>
      </c>
      <c r="D89" s="94">
        <f>SUM(D79:D88)</f>
        <v>537747</v>
      </c>
      <c r="E89" s="94">
        <f>SUM(E79:E88)</f>
        <v>0</v>
      </c>
      <c r="F89" s="150">
        <f>SUM(F79:F88)</f>
        <v>-209</v>
      </c>
      <c r="G89" s="166">
        <f t="shared" si="44"/>
        <v>109.78909759085342</v>
      </c>
      <c r="H89" s="169">
        <f t="shared" ref="H89:P89" si="51">SUM(H79:H88)</f>
        <v>537538</v>
      </c>
      <c r="I89" s="166">
        <f t="shared" si="51"/>
        <v>0</v>
      </c>
      <c r="J89" s="188">
        <f t="shared" si="51"/>
        <v>0</v>
      </c>
      <c r="K89" s="166">
        <f t="shared" si="51"/>
        <v>130</v>
      </c>
      <c r="L89" s="186">
        <f t="shared" si="51"/>
        <v>224</v>
      </c>
      <c r="M89" s="186">
        <f t="shared" si="51"/>
        <v>16029</v>
      </c>
      <c r="N89" s="186">
        <f t="shared" si="51"/>
        <v>0</v>
      </c>
      <c r="O89" s="186">
        <f t="shared" si="51"/>
        <v>-6</v>
      </c>
      <c r="P89" s="188">
        <f t="shared" si="51"/>
        <v>16029</v>
      </c>
      <c r="Q89" s="192" t="s">
        <v>48</v>
      </c>
      <c r="R89" s="175">
        <f>SUM(R79:R88)</f>
        <v>5028</v>
      </c>
      <c r="S89" s="175">
        <f>SUM(S79:S88)</f>
        <v>8022</v>
      </c>
      <c r="T89" s="175">
        <f>SUM(T79:T88)</f>
        <v>553567</v>
      </c>
      <c r="U89" s="72">
        <f>T89/R89</f>
        <v>110.09685759745426</v>
      </c>
    </row>
    <row r="90" spans="1:21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75"/>
      <c r="P90" s="75"/>
      <c r="Q90" s="191"/>
      <c r="R90" s="96"/>
      <c r="S90" s="96"/>
      <c r="T90" s="96"/>
      <c r="U90" s="75"/>
    </row>
    <row r="91" spans="1:21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7"/>
      <c r="P91" s="98"/>
      <c r="Q91" s="53" t="s">
        <v>84</v>
      </c>
      <c r="R91" s="97"/>
      <c r="S91" s="97"/>
      <c r="T91" s="97"/>
      <c r="U91" s="98"/>
    </row>
    <row r="92" spans="1:21" ht="18" x14ac:dyDescent="0.25">
      <c r="A92" s="56" t="s">
        <v>85</v>
      </c>
      <c r="B92" s="156">
        <v>352</v>
      </c>
      <c r="C92" s="101">
        <v>506</v>
      </c>
      <c r="D92" s="156">
        <v>33539</v>
      </c>
      <c r="E92" s="84">
        <v>0</v>
      </c>
      <c r="F92" s="139">
        <v>-20</v>
      </c>
      <c r="G92" s="177">
        <f t="shared" ref="G92:G101" si="52">D92/B92</f>
        <v>95.28125</v>
      </c>
      <c r="H92" s="159">
        <f>SUM(D92:F92)</f>
        <v>33519</v>
      </c>
      <c r="I92" s="132"/>
      <c r="J92" s="133"/>
      <c r="K92" s="81">
        <v>12</v>
      </c>
      <c r="L92" s="85">
        <v>13</v>
      </c>
      <c r="M92" s="85">
        <v>798</v>
      </c>
      <c r="N92" s="62">
        <v>0</v>
      </c>
      <c r="O92" s="81">
        <v>0</v>
      </c>
      <c r="P92" s="81">
        <f>SUM(M92:N92)</f>
        <v>798</v>
      </c>
      <c r="Q92" s="56" t="s">
        <v>85</v>
      </c>
      <c r="R92" s="59">
        <f t="shared" ref="R92:R100" si="53">B92+K92</f>
        <v>364</v>
      </c>
      <c r="S92" s="59">
        <f t="shared" ref="S92:S100" si="54">C92+L92</f>
        <v>519</v>
      </c>
      <c r="T92" s="59">
        <f t="shared" ref="T92:T100" si="55">H92+P92</f>
        <v>34317</v>
      </c>
      <c r="U92" s="62">
        <f t="shared" ref="U92:U100" si="56">T92/R92</f>
        <v>94.277472527472526</v>
      </c>
    </row>
    <row r="93" spans="1:21" ht="18" x14ac:dyDescent="0.25">
      <c r="A93" s="64" t="s">
        <v>86</v>
      </c>
      <c r="B93" s="141">
        <v>448</v>
      </c>
      <c r="C93" s="102">
        <v>575</v>
      </c>
      <c r="D93" s="141">
        <v>37857</v>
      </c>
      <c r="E93" s="86">
        <v>0</v>
      </c>
      <c r="F93" s="142">
        <v>-30</v>
      </c>
      <c r="G93" s="158">
        <f t="shared" si="52"/>
        <v>84.502232142857139</v>
      </c>
      <c r="H93" s="159">
        <f t="shared" ref="H93:H100" si="57">SUM(D93:F93)</f>
        <v>37827</v>
      </c>
      <c r="I93" s="135"/>
      <c r="J93" s="143"/>
      <c r="K93" s="88">
        <v>10</v>
      </c>
      <c r="L93" s="87">
        <v>10</v>
      </c>
      <c r="M93" s="87">
        <v>640</v>
      </c>
      <c r="N93" s="80">
        <v>0</v>
      </c>
      <c r="O93" s="81">
        <v>0</v>
      </c>
      <c r="P93" s="81">
        <f t="shared" ref="P93:P100" si="58">SUM(M93:N93)</f>
        <v>640</v>
      </c>
      <c r="Q93" s="64" t="s">
        <v>86</v>
      </c>
      <c r="R93" s="63">
        <f t="shared" si="53"/>
        <v>458</v>
      </c>
      <c r="S93" s="63">
        <f t="shared" si="54"/>
        <v>585</v>
      </c>
      <c r="T93" s="63">
        <f t="shared" si="55"/>
        <v>38467</v>
      </c>
      <c r="U93" s="80">
        <f t="shared" si="56"/>
        <v>83.989082969432317</v>
      </c>
    </row>
    <row r="94" spans="1:21" ht="18" x14ac:dyDescent="0.25">
      <c r="A94" s="64" t="s">
        <v>87</v>
      </c>
      <c r="B94" s="141">
        <v>273</v>
      </c>
      <c r="C94" s="102">
        <v>387</v>
      </c>
      <c r="D94" s="141">
        <v>24865</v>
      </c>
      <c r="E94" s="86">
        <v>0</v>
      </c>
      <c r="F94" s="142">
        <v>0</v>
      </c>
      <c r="G94" s="158">
        <f t="shared" si="52"/>
        <v>91.080586080586087</v>
      </c>
      <c r="H94" s="159">
        <f t="shared" si="57"/>
        <v>24865</v>
      </c>
      <c r="I94" s="135"/>
      <c r="J94" s="143"/>
      <c r="K94" s="88">
        <v>15</v>
      </c>
      <c r="L94" s="87">
        <v>19</v>
      </c>
      <c r="M94" s="87">
        <v>1165</v>
      </c>
      <c r="N94" s="80">
        <v>0</v>
      </c>
      <c r="O94" s="81">
        <v>0</v>
      </c>
      <c r="P94" s="81">
        <f t="shared" si="58"/>
        <v>1165</v>
      </c>
      <c r="Q94" s="64" t="s">
        <v>87</v>
      </c>
      <c r="R94" s="63">
        <f t="shared" si="53"/>
        <v>288</v>
      </c>
      <c r="S94" s="63">
        <f t="shared" si="54"/>
        <v>406</v>
      </c>
      <c r="T94" s="63">
        <f t="shared" si="55"/>
        <v>26030</v>
      </c>
      <c r="U94" s="80">
        <f t="shared" si="56"/>
        <v>90.381944444444443</v>
      </c>
    </row>
    <row r="95" spans="1:21" ht="18" x14ac:dyDescent="0.25">
      <c r="A95" s="64" t="s">
        <v>88</v>
      </c>
      <c r="B95" s="141">
        <v>140</v>
      </c>
      <c r="C95" s="102">
        <v>173</v>
      </c>
      <c r="D95" s="141">
        <v>11094</v>
      </c>
      <c r="E95" s="86">
        <v>0</v>
      </c>
      <c r="F95" s="142">
        <v>0</v>
      </c>
      <c r="G95" s="158">
        <f t="shared" si="52"/>
        <v>79.242857142857147</v>
      </c>
      <c r="H95" s="159">
        <f t="shared" si="57"/>
        <v>11094</v>
      </c>
      <c r="I95" s="135"/>
      <c r="J95" s="143"/>
      <c r="K95" s="88">
        <v>6</v>
      </c>
      <c r="L95" s="87">
        <v>6</v>
      </c>
      <c r="M95" s="87">
        <v>396</v>
      </c>
      <c r="N95" s="80">
        <v>0</v>
      </c>
      <c r="O95" s="81">
        <v>0</v>
      </c>
      <c r="P95" s="81">
        <f t="shared" si="58"/>
        <v>396</v>
      </c>
      <c r="Q95" s="64" t="s">
        <v>88</v>
      </c>
      <c r="R95" s="63">
        <f t="shared" si="53"/>
        <v>146</v>
      </c>
      <c r="S95" s="63">
        <f t="shared" si="54"/>
        <v>179</v>
      </c>
      <c r="T95" s="63">
        <f t="shared" si="55"/>
        <v>11490</v>
      </c>
      <c r="U95" s="80">
        <f t="shared" si="56"/>
        <v>78.698630136986296</v>
      </c>
    </row>
    <row r="96" spans="1:21" ht="18" x14ac:dyDescent="0.25">
      <c r="A96" s="64" t="s">
        <v>89</v>
      </c>
      <c r="B96" s="141">
        <v>345</v>
      </c>
      <c r="C96" s="102">
        <v>474</v>
      </c>
      <c r="D96" s="141">
        <v>30437</v>
      </c>
      <c r="E96" s="86">
        <v>0</v>
      </c>
      <c r="F96" s="142">
        <v>-66</v>
      </c>
      <c r="G96" s="158">
        <f t="shared" si="52"/>
        <v>88.223188405797103</v>
      </c>
      <c r="H96" s="159">
        <f t="shared" si="57"/>
        <v>30371</v>
      </c>
      <c r="I96" s="135"/>
      <c r="J96" s="143"/>
      <c r="K96" s="88">
        <v>3</v>
      </c>
      <c r="L96" s="87">
        <v>7</v>
      </c>
      <c r="M96" s="87">
        <v>478</v>
      </c>
      <c r="N96" s="80">
        <v>0</v>
      </c>
      <c r="O96" s="81">
        <v>0</v>
      </c>
      <c r="P96" s="81">
        <f t="shared" si="58"/>
        <v>478</v>
      </c>
      <c r="Q96" s="64" t="s">
        <v>89</v>
      </c>
      <c r="R96" s="63">
        <f t="shared" si="53"/>
        <v>348</v>
      </c>
      <c r="S96" s="63">
        <f t="shared" si="54"/>
        <v>481</v>
      </c>
      <c r="T96" s="63">
        <f t="shared" si="55"/>
        <v>30849</v>
      </c>
      <c r="U96" s="80">
        <f t="shared" si="56"/>
        <v>88.646551724137936</v>
      </c>
    </row>
    <row r="97" spans="1:21" ht="18" x14ac:dyDescent="0.25">
      <c r="A97" s="64" t="s">
        <v>90</v>
      </c>
      <c r="B97" s="141">
        <v>90</v>
      </c>
      <c r="C97" s="102">
        <v>140</v>
      </c>
      <c r="D97" s="141">
        <v>10065</v>
      </c>
      <c r="E97" s="86">
        <v>0</v>
      </c>
      <c r="F97" s="142">
        <v>-32</v>
      </c>
      <c r="G97" s="158">
        <f t="shared" si="52"/>
        <v>111.83333333333333</v>
      </c>
      <c r="H97" s="159">
        <f t="shared" si="57"/>
        <v>10033</v>
      </c>
      <c r="I97" s="135"/>
      <c r="J97" s="143"/>
      <c r="K97" s="88">
        <v>3</v>
      </c>
      <c r="L97" s="87">
        <v>5</v>
      </c>
      <c r="M97" s="87">
        <v>409</v>
      </c>
      <c r="N97" s="80">
        <v>0</v>
      </c>
      <c r="O97" s="81">
        <v>0</v>
      </c>
      <c r="P97" s="81">
        <f t="shared" si="58"/>
        <v>409</v>
      </c>
      <c r="Q97" s="64" t="s">
        <v>90</v>
      </c>
      <c r="R97" s="63">
        <f t="shared" si="53"/>
        <v>93</v>
      </c>
      <c r="S97" s="63">
        <f t="shared" si="54"/>
        <v>145</v>
      </c>
      <c r="T97" s="63">
        <f t="shared" si="55"/>
        <v>10442</v>
      </c>
      <c r="U97" s="80">
        <f t="shared" si="56"/>
        <v>112.27956989247312</v>
      </c>
    </row>
    <row r="98" spans="1:21" ht="18" x14ac:dyDescent="0.25">
      <c r="A98" s="64" t="s">
        <v>91</v>
      </c>
      <c r="B98" s="141">
        <v>1192</v>
      </c>
      <c r="C98" s="102">
        <v>1798</v>
      </c>
      <c r="D98" s="141">
        <v>120350</v>
      </c>
      <c r="E98" s="86">
        <v>0</v>
      </c>
      <c r="F98" s="142">
        <v>-78</v>
      </c>
      <c r="G98" s="158">
        <f t="shared" si="52"/>
        <v>100.96476510067114</v>
      </c>
      <c r="H98" s="159">
        <f t="shared" si="57"/>
        <v>120272</v>
      </c>
      <c r="I98" s="135"/>
      <c r="J98" s="143"/>
      <c r="K98" s="88">
        <v>37</v>
      </c>
      <c r="L98" s="87">
        <v>73</v>
      </c>
      <c r="M98" s="87">
        <v>5093</v>
      </c>
      <c r="N98" s="80">
        <v>0</v>
      </c>
      <c r="O98" s="81">
        <v>0</v>
      </c>
      <c r="P98" s="81">
        <f t="shared" si="58"/>
        <v>5093</v>
      </c>
      <c r="Q98" s="64" t="s">
        <v>91</v>
      </c>
      <c r="R98" s="63">
        <f t="shared" si="53"/>
        <v>1229</v>
      </c>
      <c r="S98" s="63">
        <f t="shared" si="54"/>
        <v>1871</v>
      </c>
      <c r="T98" s="63">
        <f t="shared" si="55"/>
        <v>125365</v>
      </c>
      <c r="U98" s="80">
        <f t="shared" si="56"/>
        <v>102.00569568755085</v>
      </c>
    </row>
    <row r="99" spans="1:21" ht="18.75" customHeight="1" x14ac:dyDescent="0.25">
      <c r="A99" s="109" t="s">
        <v>92</v>
      </c>
      <c r="B99" s="141">
        <v>380</v>
      </c>
      <c r="C99" s="102">
        <v>554</v>
      </c>
      <c r="D99" s="141">
        <v>36982</v>
      </c>
      <c r="E99" s="86">
        <v>0</v>
      </c>
      <c r="F99" s="142">
        <v>-25</v>
      </c>
      <c r="G99" s="158">
        <f t="shared" si="52"/>
        <v>97.321052631578951</v>
      </c>
      <c r="H99" s="159">
        <f t="shared" si="57"/>
        <v>36957</v>
      </c>
      <c r="I99" s="135"/>
      <c r="J99" s="143"/>
      <c r="K99" s="88">
        <v>8</v>
      </c>
      <c r="L99" s="87">
        <v>20</v>
      </c>
      <c r="M99" s="87">
        <v>1337</v>
      </c>
      <c r="N99" s="80">
        <v>0</v>
      </c>
      <c r="O99" s="81">
        <v>0</v>
      </c>
      <c r="P99" s="81">
        <f t="shared" si="58"/>
        <v>1337</v>
      </c>
      <c r="Q99" s="109" t="s">
        <v>92</v>
      </c>
      <c r="R99" s="63">
        <f t="shared" si="53"/>
        <v>388</v>
      </c>
      <c r="S99" s="63">
        <f t="shared" si="54"/>
        <v>574</v>
      </c>
      <c r="T99" s="63">
        <f t="shared" si="55"/>
        <v>38294</v>
      </c>
      <c r="U99" s="80">
        <f t="shared" si="56"/>
        <v>98.69587628865979</v>
      </c>
    </row>
    <row r="100" spans="1:21" ht="18.75" thickBot="1" x14ac:dyDescent="0.3">
      <c r="A100" s="64" t="s">
        <v>93</v>
      </c>
      <c r="B100" s="161">
        <v>562</v>
      </c>
      <c r="C100" s="164">
        <v>714</v>
      </c>
      <c r="D100" s="161">
        <v>47225</v>
      </c>
      <c r="E100" s="107">
        <v>0</v>
      </c>
      <c r="F100" s="153">
        <v>-45</v>
      </c>
      <c r="G100" s="158">
        <f t="shared" si="52"/>
        <v>84.030249110320284</v>
      </c>
      <c r="H100" s="159">
        <f t="shared" si="57"/>
        <v>47180</v>
      </c>
      <c r="I100" s="147"/>
      <c r="J100" s="148"/>
      <c r="K100" s="91">
        <v>9</v>
      </c>
      <c r="L100" s="90">
        <v>9</v>
      </c>
      <c r="M100" s="90">
        <v>580</v>
      </c>
      <c r="N100" s="187">
        <v>0</v>
      </c>
      <c r="O100" s="75">
        <v>0</v>
      </c>
      <c r="P100" s="75">
        <f t="shared" si="58"/>
        <v>580</v>
      </c>
      <c r="Q100" s="89" t="s">
        <v>93</v>
      </c>
      <c r="R100" s="69">
        <f t="shared" si="53"/>
        <v>571</v>
      </c>
      <c r="S100" s="69">
        <f t="shared" si="54"/>
        <v>723</v>
      </c>
      <c r="T100" s="69">
        <f t="shared" si="55"/>
        <v>47760</v>
      </c>
      <c r="U100" s="187">
        <f t="shared" si="56"/>
        <v>83.64273204903678</v>
      </c>
    </row>
    <row r="101" spans="1:21" ht="18.75" thickBot="1" x14ac:dyDescent="0.3">
      <c r="A101" s="70" t="s">
        <v>48</v>
      </c>
      <c r="B101" s="94">
        <f>SUM(B92:B100)</f>
        <v>3782</v>
      </c>
      <c r="C101" s="94">
        <f>SUM(C92:C100)</f>
        <v>5321</v>
      </c>
      <c r="D101" s="94">
        <f>SUM(D92:D100)</f>
        <v>352414</v>
      </c>
      <c r="E101" s="94">
        <f>SUM(E92:E100)</f>
        <v>0</v>
      </c>
      <c r="F101" s="94">
        <f>SUM(F92:F100)</f>
        <v>-296</v>
      </c>
      <c r="G101" s="72">
        <f t="shared" si="52"/>
        <v>93.181914331041781</v>
      </c>
      <c r="H101" s="150">
        <f t="shared" ref="H101:P101" si="59">SUM(H92:H100)</f>
        <v>352118</v>
      </c>
      <c r="I101" s="166">
        <f t="shared" si="59"/>
        <v>0</v>
      </c>
      <c r="J101" s="72">
        <f t="shared" si="59"/>
        <v>0</v>
      </c>
      <c r="K101" s="196">
        <f t="shared" si="59"/>
        <v>103</v>
      </c>
      <c r="L101" s="186">
        <f t="shared" si="59"/>
        <v>162</v>
      </c>
      <c r="M101" s="186">
        <f t="shared" si="59"/>
        <v>10896</v>
      </c>
      <c r="N101" s="186">
        <f t="shared" si="59"/>
        <v>0</v>
      </c>
      <c r="O101" s="186">
        <f t="shared" si="59"/>
        <v>0</v>
      </c>
      <c r="P101" s="188">
        <f t="shared" si="59"/>
        <v>10896</v>
      </c>
      <c r="Q101" s="192" t="s">
        <v>48</v>
      </c>
      <c r="R101" s="175">
        <f>SUM(R92:R100)</f>
        <v>3885</v>
      </c>
      <c r="S101" s="175">
        <f>SUM(S92:S100)</f>
        <v>5483</v>
      </c>
      <c r="T101" s="175">
        <f>SUM(T92:T100)</f>
        <v>363014</v>
      </c>
      <c r="U101" s="72">
        <f>T101/R101</f>
        <v>93.439897039897033</v>
      </c>
    </row>
    <row r="102" spans="1:21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75"/>
      <c r="P102" s="75"/>
      <c r="Q102" s="191"/>
      <c r="R102" s="96"/>
      <c r="S102" s="96"/>
      <c r="T102" s="96"/>
      <c r="U102" s="75"/>
    </row>
    <row r="103" spans="1:21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7"/>
      <c r="P103" s="98"/>
      <c r="Q103" s="76" t="s">
        <v>94</v>
      </c>
      <c r="R103" s="97"/>
      <c r="S103" s="97"/>
      <c r="T103" s="97"/>
      <c r="U103" s="98"/>
    </row>
    <row r="104" spans="1:21" ht="18" x14ac:dyDescent="0.25">
      <c r="A104" s="110" t="s">
        <v>95</v>
      </c>
      <c r="B104" s="170">
        <v>290</v>
      </c>
      <c r="C104" s="171">
        <v>374</v>
      </c>
      <c r="D104" s="170">
        <v>25835</v>
      </c>
      <c r="E104" s="201">
        <v>0</v>
      </c>
      <c r="F104" s="202">
        <v>0</v>
      </c>
      <c r="G104" s="177">
        <f t="shared" ref="G104:G118" si="60">D104/B104</f>
        <v>89.08620689655173</v>
      </c>
      <c r="H104" s="159">
        <f>SUM(D104:F104)</f>
        <v>25835</v>
      </c>
      <c r="I104" s="132"/>
      <c r="J104" s="133"/>
      <c r="K104" s="81">
        <v>6</v>
      </c>
      <c r="L104" s="85">
        <v>16</v>
      </c>
      <c r="M104" s="85">
        <v>1061</v>
      </c>
      <c r="N104" s="62">
        <v>0</v>
      </c>
      <c r="O104" s="81">
        <v>0</v>
      </c>
      <c r="P104" s="81">
        <f>SUM(M104:N104)</f>
        <v>1061</v>
      </c>
      <c r="Q104" s="110" t="s">
        <v>95</v>
      </c>
      <c r="R104" s="59">
        <f t="shared" ref="R104:R117" si="61">B104+K104</f>
        <v>296</v>
      </c>
      <c r="S104" s="59">
        <f t="shared" ref="S104:S117" si="62">C104+L104</f>
        <v>390</v>
      </c>
      <c r="T104" s="59">
        <f t="shared" ref="T104:T117" si="63">H104+P104</f>
        <v>26896</v>
      </c>
      <c r="U104" s="62">
        <f t="shared" ref="U104:U117" si="64">T104/R104</f>
        <v>90.86486486486487</v>
      </c>
    </row>
    <row r="105" spans="1:21" ht="18" x14ac:dyDescent="0.25">
      <c r="A105" s="111" t="s">
        <v>96</v>
      </c>
      <c r="B105" s="141">
        <v>365</v>
      </c>
      <c r="C105" s="142">
        <v>474</v>
      </c>
      <c r="D105" s="141">
        <v>32542</v>
      </c>
      <c r="E105" s="86">
        <v>0</v>
      </c>
      <c r="F105" s="142">
        <v>0</v>
      </c>
      <c r="G105" s="158">
        <f t="shared" si="60"/>
        <v>89.156164383561645</v>
      </c>
      <c r="H105" s="159">
        <f t="shared" ref="H105:H117" si="65">SUM(D105:F105)</f>
        <v>32542</v>
      </c>
      <c r="I105" s="135"/>
      <c r="J105" s="143"/>
      <c r="K105" s="88">
        <v>4</v>
      </c>
      <c r="L105" s="87">
        <v>7</v>
      </c>
      <c r="M105" s="87">
        <v>480</v>
      </c>
      <c r="N105" s="80">
        <v>0</v>
      </c>
      <c r="O105" s="81">
        <v>0</v>
      </c>
      <c r="P105" s="81">
        <f t="shared" ref="P105:P117" si="66">SUM(M105:N105)</f>
        <v>480</v>
      </c>
      <c r="Q105" s="111" t="s">
        <v>96</v>
      </c>
      <c r="R105" s="63">
        <f t="shared" si="61"/>
        <v>369</v>
      </c>
      <c r="S105" s="63">
        <f t="shared" si="62"/>
        <v>481</v>
      </c>
      <c r="T105" s="63">
        <f t="shared" si="63"/>
        <v>33022</v>
      </c>
      <c r="U105" s="80">
        <f t="shared" si="64"/>
        <v>89.490514905149055</v>
      </c>
    </row>
    <row r="106" spans="1:21" ht="18" x14ac:dyDescent="0.25">
      <c r="A106" s="111" t="s">
        <v>97</v>
      </c>
      <c r="B106" s="138">
        <v>48</v>
      </c>
      <c r="C106" s="163">
        <v>63</v>
      </c>
      <c r="D106" s="138">
        <v>4212</v>
      </c>
      <c r="E106" s="84">
        <v>0</v>
      </c>
      <c r="F106" s="139">
        <v>0</v>
      </c>
      <c r="G106" s="158">
        <f t="shared" si="60"/>
        <v>87.75</v>
      </c>
      <c r="H106" s="159">
        <f t="shared" si="65"/>
        <v>4212</v>
      </c>
      <c r="I106" s="135"/>
      <c r="J106" s="143"/>
      <c r="K106" s="88">
        <v>1</v>
      </c>
      <c r="L106" s="87">
        <v>4</v>
      </c>
      <c r="M106" s="87">
        <v>269</v>
      </c>
      <c r="N106" s="80">
        <v>0</v>
      </c>
      <c r="O106" s="81">
        <v>0</v>
      </c>
      <c r="P106" s="81">
        <f t="shared" si="66"/>
        <v>269</v>
      </c>
      <c r="Q106" s="111" t="s">
        <v>97</v>
      </c>
      <c r="R106" s="63">
        <f t="shared" si="61"/>
        <v>49</v>
      </c>
      <c r="S106" s="63">
        <f t="shared" si="62"/>
        <v>67</v>
      </c>
      <c r="T106" s="63">
        <f t="shared" si="63"/>
        <v>4481</v>
      </c>
      <c r="U106" s="80">
        <f t="shared" si="64"/>
        <v>91.448979591836732</v>
      </c>
    </row>
    <row r="107" spans="1:21" ht="18" x14ac:dyDescent="0.25">
      <c r="A107" s="111" t="s">
        <v>98</v>
      </c>
      <c r="B107" s="141">
        <v>507</v>
      </c>
      <c r="C107" s="102">
        <v>631</v>
      </c>
      <c r="D107" s="141">
        <v>41459</v>
      </c>
      <c r="E107" s="86">
        <v>0</v>
      </c>
      <c r="F107" s="142">
        <v>0</v>
      </c>
      <c r="G107" s="158">
        <f t="shared" si="60"/>
        <v>81.773175542406307</v>
      </c>
      <c r="H107" s="159">
        <f t="shared" si="65"/>
        <v>41459</v>
      </c>
      <c r="I107" s="135"/>
      <c r="J107" s="143"/>
      <c r="K107" s="88">
        <v>9</v>
      </c>
      <c r="L107" s="87">
        <v>11</v>
      </c>
      <c r="M107" s="87">
        <v>719</v>
      </c>
      <c r="N107" s="80">
        <v>0</v>
      </c>
      <c r="O107" s="81">
        <v>0</v>
      </c>
      <c r="P107" s="81">
        <f t="shared" si="66"/>
        <v>719</v>
      </c>
      <c r="Q107" s="111" t="s">
        <v>98</v>
      </c>
      <c r="R107" s="63">
        <f t="shared" si="61"/>
        <v>516</v>
      </c>
      <c r="S107" s="63">
        <f t="shared" si="62"/>
        <v>642</v>
      </c>
      <c r="T107" s="63">
        <f t="shared" si="63"/>
        <v>42178</v>
      </c>
      <c r="U107" s="80">
        <f t="shared" si="64"/>
        <v>81.740310077519382</v>
      </c>
    </row>
    <row r="108" spans="1:21" ht="18" x14ac:dyDescent="0.25">
      <c r="A108" s="64" t="s">
        <v>99</v>
      </c>
      <c r="B108" s="141">
        <v>354</v>
      </c>
      <c r="C108" s="102">
        <v>463</v>
      </c>
      <c r="D108" s="141">
        <v>30032</v>
      </c>
      <c r="E108" s="86">
        <v>0</v>
      </c>
      <c r="F108" s="142">
        <v>0</v>
      </c>
      <c r="G108" s="158">
        <f t="shared" si="60"/>
        <v>84.836158192090394</v>
      </c>
      <c r="H108" s="159">
        <f t="shared" si="65"/>
        <v>30032</v>
      </c>
      <c r="I108" s="135"/>
      <c r="J108" s="143"/>
      <c r="K108" s="88">
        <v>4</v>
      </c>
      <c r="L108" s="87">
        <v>6</v>
      </c>
      <c r="M108" s="87">
        <v>337</v>
      </c>
      <c r="N108" s="80">
        <v>0</v>
      </c>
      <c r="O108" s="81">
        <v>0</v>
      </c>
      <c r="P108" s="81">
        <f t="shared" si="66"/>
        <v>337</v>
      </c>
      <c r="Q108" s="64" t="s">
        <v>99</v>
      </c>
      <c r="R108" s="63">
        <f t="shared" si="61"/>
        <v>358</v>
      </c>
      <c r="S108" s="63">
        <f t="shared" si="62"/>
        <v>469</v>
      </c>
      <c r="T108" s="63">
        <f t="shared" si="63"/>
        <v>30369</v>
      </c>
      <c r="U108" s="80">
        <f t="shared" si="64"/>
        <v>84.82960893854748</v>
      </c>
    </row>
    <row r="109" spans="1:21" ht="18" x14ac:dyDescent="0.25">
      <c r="A109" s="64" t="s">
        <v>100</v>
      </c>
      <c r="B109" s="141">
        <v>414</v>
      </c>
      <c r="C109" s="102">
        <v>584</v>
      </c>
      <c r="D109" s="141">
        <v>42667</v>
      </c>
      <c r="E109" s="86">
        <v>0</v>
      </c>
      <c r="F109" s="142">
        <v>-22</v>
      </c>
      <c r="G109" s="158">
        <f t="shared" si="60"/>
        <v>103.06038647342996</v>
      </c>
      <c r="H109" s="159">
        <f t="shared" si="65"/>
        <v>42645</v>
      </c>
      <c r="I109" s="135"/>
      <c r="J109" s="143"/>
      <c r="K109" s="88">
        <v>3</v>
      </c>
      <c r="L109" s="87">
        <v>10</v>
      </c>
      <c r="M109" s="87">
        <v>764</v>
      </c>
      <c r="N109" s="80">
        <v>0</v>
      </c>
      <c r="O109" s="81">
        <v>0</v>
      </c>
      <c r="P109" s="81">
        <f t="shared" si="66"/>
        <v>764</v>
      </c>
      <c r="Q109" s="64" t="s">
        <v>100</v>
      </c>
      <c r="R109" s="63">
        <f t="shared" si="61"/>
        <v>417</v>
      </c>
      <c r="S109" s="63">
        <f t="shared" si="62"/>
        <v>594</v>
      </c>
      <c r="T109" s="63">
        <f t="shared" si="63"/>
        <v>43409</v>
      </c>
      <c r="U109" s="80">
        <f t="shared" si="64"/>
        <v>104.09832134292566</v>
      </c>
    </row>
    <row r="110" spans="1:21" ht="18" x14ac:dyDescent="0.25">
      <c r="A110" s="64" t="s">
        <v>101</v>
      </c>
      <c r="B110" s="141">
        <v>586</v>
      </c>
      <c r="C110" s="102">
        <v>832</v>
      </c>
      <c r="D110" s="141">
        <v>55722</v>
      </c>
      <c r="E110" s="86">
        <v>0</v>
      </c>
      <c r="F110" s="142">
        <v>-30</v>
      </c>
      <c r="G110" s="158">
        <f t="shared" si="60"/>
        <v>95.088737201365191</v>
      </c>
      <c r="H110" s="159">
        <f t="shared" si="65"/>
        <v>55692</v>
      </c>
      <c r="I110" s="135"/>
      <c r="J110" s="143"/>
      <c r="K110" s="88">
        <v>7</v>
      </c>
      <c r="L110" s="87">
        <v>13</v>
      </c>
      <c r="M110" s="87">
        <v>794</v>
      </c>
      <c r="N110" s="80">
        <v>0</v>
      </c>
      <c r="O110" s="81">
        <v>0</v>
      </c>
      <c r="P110" s="81">
        <f t="shared" si="66"/>
        <v>794</v>
      </c>
      <c r="Q110" s="64" t="s">
        <v>101</v>
      </c>
      <c r="R110" s="63">
        <f t="shared" si="61"/>
        <v>593</v>
      </c>
      <c r="S110" s="63">
        <f t="shared" si="62"/>
        <v>845</v>
      </c>
      <c r="T110" s="63">
        <f t="shared" si="63"/>
        <v>56486</v>
      </c>
      <c r="U110" s="80">
        <f t="shared" si="64"/>
        <v>95.254637436762224</v>
      </c>
    </row>
    <row r="111" spans="1:21" ht="18" x14ac:dyDescent="0.25">
      <c r="A111" s="64" t="s">
        <v>102</v>
      </c>
      <c r="B111" s="141">
        <v>520</v>
      </c>
      <c r="C111" s="102">
        <v>728</v>
      </c>
      <c r="D111" s="141">
        <v>50348</v>
      </c>
      <c r="E111" s="86">
        <v>0</v>
      </c>
      <c r="F111" s="142">
        <v>-14</v>
      </c>
      <c r="G111" s="158">
        <f t="shared" si="60"/>
        <v>96.823076923076925</v>
      </c>
      <c r="H111" s="159">
        <f t="shared" si="65"/>
        <v>50334</v>
      </c>
      <c r="I111" s="135"/>
      <c r="J111" s="143"/>
      <c r="K111" s="88">
        <v>9</v>
      </c>
      <c r="L111" s="87">
        <v>19</v>
      </c>
      <c r="M111" s="87">
        <v>1337</v>
      </c>
      <c r="N111" s="80">
        <v>0</v>
      </c>
      <c r="O111" s="81">
        <v>0</v>
      </c>
      <c r="P111" s="81">
        <f t="shared" si="66"/>
        <v>1337</v>
      </c>
      <c r="Q111" s="64" t="s">
        <v>102</v>
      </c>
      <c r="R111" s="63">
        <f t="shared" si="61"/>
        <v>529</v>
      </c>
      <c r="S111" s="63">
        <f t="shared" si="62"/>
        <v>747</v>
      </c>
      <c r="T111" s="63">
        <f t="shared" si="63"/>
        <v>51671</v>
      </c>
      <c r="U111" s="80">
        <f t="shared" si="64"/>
        <v>97.67674858223063</v>
      </c>
    </row>
    <row r="112" spans="1:21" ht="18" x14ac:dyDescent="0.25">
      <c r="A112" s="64" t="s">
        <v>103</v>
      </c>
      <c r="B112" s="141">
        <v>482</v>
      </c>
      <c r="C112" s="102">
        <v>719</v>
      </c>
      <c r="D112" s="141">
        <v>46941</v>
      </c>
      <c r="E112" s="86">
        <v>0</v>
      </c>
      <c r="F112" s="142">
        <v>-8</v>
      </c>
      <c r="G112" s="158">
        <f t="shared" si="60"/>
        <v>97.387966804979257</v>
      </c>
      <c r="H112" s="159">
        <f t="shared" si="65"/>
        <v>46933</v>
      </c>
      <c r="I112" s="135"/>
      <c r="J112" s="143"/>
      <c r="K112" s="88">
        <v>9</v>
      </c>
      <c r="L112" s="87">
        <v>24</v>
      </c>
      <c r="M112" s="87">
        <v>1620</v>
      </c>
      <c r="N112" s="80">
        <v>0</v>
      </c>
      <c r="O112" s="81">
        <v>0</v>
      </c>
      <c r="P112" s="81">
        <f t="shared" si="66"/>
        <v>1620</v>
      </c>
      <c r="Q112" s="64" t="s">
        <v>103</v>
      </c>
      <c r="R112" s="63">
        <f t="shared" si="61"/>
        <v>491</v>
      </c>
      <c r="S112" s="63">
        <f t="shared" si="62"/>
        <v>743</v>
      </c>
      <c r="T112" s="63">
        <f t="shared" si="63"/>
        <v>48553</v>
      </c>
      <c r="U112" s="80">
        <f t="shared" si="64"/>
        <v>98.885947046843171</v>
      </c>
    </row>
    <row r="113" spans="1:21" ht="18" x14ac:dyDescent="0.25">
      <c r="A113" s="64" t="s">
        <v>104</v>
      </c>
      <c r="B113" s="141">
        <v>560</v>
      </c>
      <c r="C113" s="102">
        <v>763</v>
      </c>
      <c r="D113" s="141">
        <v>50325</v>
      </c>
      <c r="E113" s="86">
        <v>0</v>
      </c>
      <c r="F113" s="142">
        <v>-14</v>
      </c>
      <c r="G113" s="158">
        <f t="shared" si="60"/>
        <v>89.866071428571431</v>
      </c>
      <c r="H113" s="159">
        <f t="shared" si="65"/>
        <v>50311</v>
      </c>
      <c r="I113" s="135"/>
      <c r="J113" s="143"/>
      <c r="K113" s="88">
        <v>12</v>
      </c>
      <c r="L113" s="87">
        <v>19</v>
      </c>
      <c r="M113" s="87">
        <v>1345</v>
      </c>
      <c r="N113" s="80">
        <v>0</v>
      </c>
      <c r="O113" s="81">
        <v>0</v>
      </c>
      <c r="P113" s="81">
        <f t="shared" si="66"/>
        <v>1345</v>
      </c>
      <c r="Q113" s="64" t="s">
        <v>104</v>
      </c>
      <c r="R113" s="63">
        <f t="shared" si="61"/>
        <v>572</v>
      </c>
      <c r="S113" s="63">
        <f t="shared" si="62"/>
        <v>782</v>
      </c>
      <c r="T113" s="63">
        <f t="shared" si="63"/>
        <v>51656</v>
      </c>
      <c r="U113" s="80">
        <f t="shared" si="64"/>
        <v>90.307692307692307</v>
      </c>
    </row>
    <row r="114" spans="1:21" ht="18" x14ac:dyDescent="0.25">
      <c r="A114" s="64" t="s">
        <v>105</v>
      </c>
      <c r="B114" s="141">
        <v>641</v>
      </c>
      <c r="C114" s="102">
        <v>895</v>
      </c>
      <c r="D114" s="141">
        <v>58966</v>
      </c>
      <c r="E114" s="86">
        <v>0</v>
      </c>
      <c r="F114" s="142">
        <v>-12</v>
      </c>
      <c r="G114" s="158">
        <f t="shared" si="60"/>
        <v>91.990639625585018</v>
      </c>
      <c r="H114" s="159">
        <f t="shared" si="65"/>
        <v>58954</v>
      </c>
      <c r="I114" s="135"/>
      <c r="J114" s="143"/>
      <c r="K114" s="88">
        <v>11</v>
      </c>
      <c r="L114" s="87">
        <v>23</v>
      </c>
      <c r="M114" s="87">
        <v>1460</v>
      </c>
      <c r="N114" s="80">
        <v>0</v>
      </c>
      <c r="O114" s="81">
        <v>0</v>
      </c>
      <c r="P114" s="81">
        <f t="shared" si="66"/>
        <v>1460</v>
      </c>
      <c r="Q114" s="64" t="s">
        <v>105</v>
      </c>
      <c r="R114" s="63">
        <f t="shared" si="61"/>
        <v>652</v>
      </c>
      <c r="S114" s="63">
        <f t="shared" si="62"/>
        <v>918</v>
      </c>
      <c r="T114" s="63">
        <f t="shared" si="63"/>
        <v>60414</v>
      </c>
      <c r="U114" s="80">
        <f t="shared" si="64"/>
        <v>92.659509202453989</v>
      </c>
    </row>
    <row r="115" spans="1:21" ht="18" x14ac:dyDescent="0.25">
      <c r="A115" s="64" t="s">
        <v>106</v>
      </c>
      <c r="B115" s="141">
        <v>1457</v>
      </c>
      <c r="C115" s="102">
        <v>2011</v>
      </c>
      <c r="D115" s="141">
        <v>134378</v>
      </c>
      <c r="E115" s="86">
        <v>0</v>
      </c>
      <c r="F115" s="142">
        <v>-14</v>
      </c>
      <c r="G115" s="158">
        <f t="shared" si="60"/>
        <v>92.229238160603984</v>
      </c>
      <c r="H115" s="159">
        <f t="shared" si="65"/>
        <v>134364</v>
      </c>
      <c r="I115" s="135"/>
      <c r="J115" s="143"/>
      <c r="K115" s="88">
        <v>37</v>
      </c>
      <c r="L115" s="87">
        <v>55</v>
      </c>
      <c r="M115" s="87">
        <v>3469</v>
      </c>
      <c r="N115" s="80">
        <v>0</v>
      </c>
      <c r="O115" s="81">
        <v>0</v>
      </c>
      <c r="P115" s="81">
        <f t="shared" si="66"/>
        <v>3469</v>
      </c>
      <c r="Q115" s="64" t="s">
        <v>106</v>
      </c>
      <c r="R115" s="63">
        <f t="shared" si="61"/>
        <v>1494</v>
      </c>
      <c r="S115" s="63">
        <f t="shared" si="62"/>
        <v>2066</v>
      </c>
      <c r="T115" s="63">
        <f t="shared" si="63"/>
        <v>137833</v>
      </c>
      <c r="U115" s="80">
        <f t="shared" si="64"/>
        <v>92.257697456492636</v>
      </c>
    </row>
    <row r="116" spans="1:21" ht="18" x14ac:dyDescent="0.25">
      <c r="A116" s="64" t="s">
        <v>107</v>
      </c>
      <c r="B116" s="141">
        <v>316</v>
      </c>
      <c r="C116" s="102">
        <v>414</v>
      </c>
      <c r="D116" s="141">
        <v>27123</v>
      </c>
      <c r="E116" s="86">
        <v>0</v>
      </c>
      <c r="F116" s="142">
        <v>-14</v>
      </c>
      <c r="G116" s="158">
        <f t="shared" si="60"/>
        <v>85.832278481012665</v>
      </c>
      <c r="H116" s="159">
        <f t="shared" si="65"/>
        <v>27109</v>
      </c>
      <c r="I116" s="135"/>
      <c r="J116" s="143"/>
      <c r="K116" s="88">
        <v>2</v>
      </c>
      <c r="L116" s="87">
        <v>4</v>
      </c>
      <c r="M116" s="87">
        <v>290</v>
      </c>
      <c r="N116" s="80">
        <v>0</v>
      </c>
      <c r="O116" s="81">
        <v>0</v>
      </c>
      <c r="P116" s="81">
        <f t="shared" si="66"/>
        <v>290</v>
      </c>
      <c r="Q116" s="64" t="s">
        <v>107</v>
      </c>
      <c r="R116" s="63">
        <f t="shared" si="61"/>
        <v>318</v>
      </c>
      <c r="S116" s="63">
        <f t="shared" si="62"/>
        <v>418</v>
      </c>
      <c r="T116" s="63">
        <f t="shared" si="63"/>
        <v>27399</v>
      </c>
      <c r="U116" s="80">
        <f t="shared" si="64"/>
        <v>86.160377358490564</v>
      </c>
    </row>
    <row r="117" spans="1:21" ht="18.75" thickBot="1" x14ac:dyDescent="0.3">
      <c r="A117" s="64" t="s">
        <v>108</v>
      </c>
      <c r="B117" s="161">
        <v>599</v>
      </c>
      <c r="C117" s="164">
        <v>771</v>
      </c>
      <c r="D117" s="161">
        <v>51728</v>
      </c>
      <c r="E117" s="107">
        <v>0</v>
      </c>
      <c r="F117" s="153">
        <v>-20</v>
      </c>
      <c r="G117" s="158">
        <f t="shared" si="60"/>
        <v>86.357262103505846</v>
      </c>
      <c r="H117" s="159">
        <f t="shared" si="65"/>
        <v>51708</v>
      </c>
      <c r="I117" s="147"/>
      <c r="J117" s="148"/>
      <c r="K117" s="91">
        <v>6</v>
      </c>
      <c r="L117" s="90">
        <v>10</v>
      </c>
      <c r="M117" s="90">
        <v>745</v>
      </c>
      <c r="N117" s="187">
        <v>0</v>
      </c>
      <c r="O117" s="75">
        <v>0</v>
      </c>
      <c r="P117" s="75">
        <f t="shared" si="66"/>
        <v>745</v>
      </c>
      <c r="Q117" s="89" t="s">
        <v>108</v>
      </c>
      <c r="R117" s="69">
        <f t="shared" si="61"/>
        <v>605</v>
      </c>
      <c r="S117" s="69">
        <f t="shared" si="62"/>
        <v>781</v>
      </c>
      <c r="T117" s="69">
        <f t="shared" si="63"/>
        <v>52453</v>
      </c>
      <c r="U117" s="187">
        <f t="shared" si="64"/>
        <v>86.699173553719007</v>
      </c>
    </row>
    <row r="118" spans="1:21" ht="18.75" thickBot="1" x14ac:dyDescent="0.3">
      <c r="A118" s="70" t="s">
        <v>48</v>
      </c>
      <c r="B118" s="94">
        <f>SUM(B104:B117)</f>
        <v>7139</v>
      </c>
      <c r="C118" s="94">
        <f>SUM(C104:C117)</f>
        <v>9722</v>
      </c>
      <c r="D118" s="94">
        <f>SUM(D104:D117)</f>
        <v>652278</v>
      </c>
      <c r="E118" s="94">
        <f>SUM(E104:E117)</f>
        <v>0</v>
      </c>
      <c r="F118" s="94">
        <f>SUM(F104:F117)</f>
        <v>-148</v>
      </c>
      <c r="G118" s="72">
        <f t="shared" si="60"/>
        <v>91.368258859784277</v>
      </c>
      <c r="H118" s="150">
        <f t="shared" ref="H118:P118" si="67">SUM(H104:H117)</f>
        <v>652130</v>
      </c>
      <c r="I118" s="166">
        <f t="shared" si="67"/>
        <v>0</v>
      </c>
      <c r="J118" s="72">
        <f t="shared" si="67"/>
        <v>0</v>
      </c>
      <c r="K118" s="196">
        <f t="shared" si="67"/>
        <v>120</v>
      </c>
      <c r="L118" s="186">
        <f t="shared" si="67"/>
        <v>221</v>
      </c>
      <c r="M118" s="186">
        <f t="shared" si="67"/>
        <v>14690</v>
      </c>
      <c r="N118" s="186">
        <f t="shared" si="67"/>
        <v>0</v>
      </c>
      <c r="O118" s="186">
        <f t="shared" si="67"/>
        <v>0</v>
      </c>
      <c r="P118" s="188">
        <f t="shared" si="67"/>
        <v>14690</v>
      </c>
      <c r="Q118" s="192" t="s">
        <v>48</v>
      </c>
      <c r="R118" s="175">
        <f>SUM(R104:R117)</f>
        <v>7259</v>
      </c>
      <c r="S118" s="175">
        <f>SUM(S104:S117)</f>
        <v>9943</v>
      </c>
      <c r="T118" s="175">
        <f>SUM(T104:T117)</f>
        <v>666820</v>
      </c>
      <c r="U118" s="72">
        <f>T118/R118</f>
        <v>91.861137897782058</v>
      </c>
    </row>
    <row r="119" spans="1:21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75"/>
      <c r="P119" s="75"/>
      <c r="Q119" s="191"/>
      <c r="R119" s="96"/>
      <c r="S119" s="96"/>
      <c r="T119" s="96"/>
      <c r="U119" s="75"/>
    </row>
    <row r="120" spans="1:21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7"/>
      <c r="P120" s="98"/>
      <c r="Q120" s="53" t="s">
        <v>109</v>
      </c>
      <c r="R120" s="97"/>
      <c r="S120" s="97"/>
      <c r="T120" s="97"/>
      <c r="U120" s="98"/>
    </row>
    <row r="121" spans="1:21" ht="18" x14ac:dyDescent="0.25">
      <c r="A121" s="56" t="s">
        <v>110</v>
      </c>
      <c r="B121" s="156">
        <v>209</v>
      </c>
      <c r="C121" s="100">
        <v>352</v>
      </c>
      <c r="D121" s="100">
        <v>24422</v>
      </c>
      <c r="E121" s="84">
        <v>0</v>
      </c>
      <c r="F121" s="139">
        <v>-66</v>
      </c>
      <c r="G121" s="177">
        <f t="shared" ref="G121:G130" si="68">D121/B121</f>
        <v>116.85167464114832</v>
      </c>
      <c r="H121" s="159">
        <f>SUM(D121:F121)</f>
        <v>24356</v>
      </c>
      <c r="I121" s="132"/>
      <c r="J121" s="133"/>
      <c r="K121" s="81">
        <v>8</v>
      </c>
      <c r="L121" s="85">
        <v>18</v>
      </c>
      <c r="M121" s="85">
        <v>1254</v>
      </c>
      <c r="N121" s="62">
        <v>0</v>
      </c>
      <c r="O121" s="81">
        <v>0</v>
      </c>
      <c r="P121" s="81">
        <f>SUM(M121:N121)</f>
        <v>1254</v>
      </c>
      <c r="Q121" s="56" t="s">
        <v>110</v>
      </c>
      <c r="R121" s="59">
        <f t="shared" ref="R121:R129" si="69">B121+K121</f>
        <v>217</v>
      </c>
      <c r="S121" s="59">
        <f t="shared" ref="S121:S129" si="70">C121+L121</f>
        <v>370</v>
      </c>
      <c r="T121" s="59">
        <f t="shared" ref="T121:T129" si="71">H121+P121</f>
        <v>25610</v>
      </c>
      <c r="U121" s="62">
        <f t="shared" ref="U121:U129" si="72">T121/R121</f>
        <v>118.0184331797235</v>
      </c>
    </row>
    <row r="122" spans="1:21" ht="18" x14ac:dyDescent="0.25">
      <c r="A122" s="64" t="s">
        <v>111</v>
      </c>
      <c r="B122" s="138">
        <v>383</v>
      </c>
      <c r="C122" s="163">
        <v>501</v>
      </c>
      <c r="D122" s="138">
        <v>33569</v>
      </c>
      <c r="E122" s="84">
        <v>0</v>
      </c>
      <c r="F122" s="139">
        <v>0</v>
      </c>
      <c r="G122" s="158">
        <f t="shared" si="68"/>
        <v>87.647519582245437</v>
      </c>
      <c r="H122" s="159">
        <f t="shared" ref="H122:H129" si="73">SUM(D122:F122)</f>
        <v>33569</v>
      </c>
      <c r="I122" s="135"/>
      <c r="J122" s="143"/>
      <c r="K122" s="81">
        <v>11</v>
      </c>
      <c r="L122" s="85">
        <v>17</v>
      </c>
      <c r="M122" s="85">
        <v>1232</v>
      </c>
      <c r="N122" s="80">
        <v>0</v>
      </c>
      <c r="O122" s="81">
        <v>0</v>
      </c>
      <c r="P122" s="81">
        <f t="shared" ref="P122:P129" si="74">SUM(M122:N122)</f>
        <v>1232</v>
      </c>
      <c r="Q122" s="64" t="s">
        <v>111</v>
      </c>
      <c r="R122" s="63">
        <f t="shared" si="69"/>
        <v>394</v>
      </c>
      <c r="S122" s="63">
        <f t="shared" si="70"/>
        <v>518</v>
      </c>
      <c r="T122" s="63">
        <f t="shared" si="71"/>
        <v>34801</v>
      </c>
      <c r="U122" s="80">
        <f t="shared" si="72"/>
        <v>88.327411167512693</v>
      </c>
    </row>
    <row r="123" spans="1:21" ht="18" x14ac:dyDescent="0.25">
      <c r="A123" s="64" t="s">
        <v>112</v>
      </c>
      <c r="B123" s="141">
        <v>207</v>
      </c>
      <c r="C123" s="102">
        <v>298</v>
      </c>
      <c r="D123" s="141">
        <v>19461</v>
      </c>
      <c r="E123" s="86">
        <v>0</v>
      </c>
      <c r="F123" s="142">
        <v>-90</v>
      </c>
      <c r="G123" s="158">
        <f t="shared" si="68"/>
        <v>94.014492753623188</v>
      </c>
      <c r="H123" s="159">
        <f t="shared" si="73"/>
        <v>19371</v>
      </c>
      <c r="I123" s="135"/>
      <c r="J123" s="143"/>
      <c r="K123" s="81">
        <v>4</v>
      </c>
      <c r="L123" s="85">
        <v>6</v>
      </c>
      <c r="M123" s="85">
        <v>418</v>
      </c>
      <c r="N123" s="80">
        <v>0</v>
      </c>
      <c r="O123" s="81">
        <v>0</v>
      </c>
      <c r="P123" s="81">
        <f t="shared" si="74"/>
        <v>418</v>
      </c>
      <c r="Q123" s="64" t="s">
        <v>112</v>
      </c>
      <c r="R123" s="63">
        <f t="shared" si="69"/>
        <v>211</v>
      </c>
      <c r="S123" s="63">
        <f t="shared" si="70"/>
        <v>304</v>
      </c>
      <c r="T123" s="63">
        <f t="shared" si="71"/>
        <v>19789</v>
      </c>
      <c r="U123" s="80">
        <f t="shared" si="72"/>
        <v>93.786729857819907</v>
      </c>
    </row>
    <row r="124" spans="1:21" ht="18" x14ac:dyDescent="0.25">
      <c r="A124" s="64" t="s">
        <v>113</v>
      </c>
      <c r="B124" s="141">
        <v>423</v>
      </c>
      <c r="C124" s="102">
        <v>556</v>
      </c>
      <c r="D124" s="141">
        <v>38605</v>
      </c>
      <c r="E124" s="86">
        <v>0</v>
      </c>
      <c r="F124" s="142">
        <v>-77</v>
      </c>
      <c r="G124" s="158">
        <f t="shared" si="68"/>
        <v>91.26477541371159</v>
      </c>
      <c r="H124" s="159">
        <f t="shared" si="73"/>
        <v>38528</v>
      </c>
      <c r="I124" s="135"/>
      <c r="J124" s="143"/>
      <c r="K124" s="88">
        <v>8</v>
      </c>
      <c r="L124" s="87">
        <v>10</v>
      </c>
      <c r="M124" s="87">
        <v>726</v>
      </c>
      <c r="N124" s="80">
        <v>0</v>
      </c>
      <c r="O124" s="81">
        <v>0</v>
      </c>
      <c r="P124" s="81">
        <f t="shared" si="74"/>
        <v>726</v>
      </c>
      <c r="Q124" s="64" t="s">
        <v>113</v>
      </c>
      <c r="R124" s="63">
        <f t="shared" si="69"/>
        <v>431</v>
      </c>
      <c r="S124" s="63">
        <f t="shared" si="70"/>
        <v>566</v>
      </c>
      <c r="T124" s="63">
        <f t="shared" si="71"/>
        <v>39254</v>
      </c>
      <c r="U124" s="80">
        <f t="shared" si="72"/>
        <v>91.076566125290029</v>
      </c>
    </row>
    <row r="125" spans="1:21" ht="18" x14ac:dyDescent="0.25">
      <c r="A125" s="64" t="s">
        <v>114</v>
      </c>
      <c r="B125" s="141">
        <v>763</v>
      </c>
      <c r="C125" s="102">
        <v>1077</v>
      </c>
      <c r="D125" s="141">
        <v>74052</v>
      </c>
      <c r="E125" s="86">
        <v>0</v>
      </c>
      <c r="F125" s="142">
        <v>-28</v>
      </c>
      <c r="G125" s="158">
        <f t="shared" si="68"/>
        <v>97.053735255570118</v>
      </c>
      <c r="H125" s="159">
        <f t="shared" si="73"/>
        <v>74024</v>
      </c>
      <c r="I125" s="135"/>
      <c r="J125" s="143"/>
      <c r="K125" s="88">
        <v>16</v>
      </c>
      <c r="L125" s="87">
        <v>27</v>
      </c>
      <c r="M125" s="87">
        <v>1754</v>
      </c>
      <c r="N125" s="80">
        <v>0</v>
      </c>
      <c r="O125" s="81">
        <v>0</v>
      </c>
      <c r="P125" s="81">
        <f t="shared" si="74"/>
        <v>1754</v>
      </c>
      <c r="Q125" s="64" t="s">
        <v>114</v>
      </c>
      <c r="R125" s="63">
        <f t="shared" si="69"/>
        <v>779</v>
      </c>
      <c r="S125" s="63">
        <f t="shared" si="70"/>
        <v>1104</v>
      </c>
      <c r="T125" s="63">
        <f t="shared" si="71"/>
        <v>75778</v>
      </c>
      <c r="U125" s="80">
        <f t="shared" si="72"/>
        <v>97.275994865211814</v>
      </c>
    </row>
    <row r="126" spans="1:21" ht="18" x14ac:dyDescent="0.25">
      <c r="A126" s="64" t="s">
        <v>115</v>
      </c>
      <c r="B126" s="141">
        <v>1125</v>
      </c>
      <c r="C126" s="102">
        <v>1776</v>
      </c>
      <c r="D126" s="141">
        <v>117996</v>
      </c>
      <c r="E126" s="86">
        <v>0</v>
      </c>
      <c r="F126" s="142">
        <v>-40</v>
      </c>
      <c r="G126" s="158">
        <f t="shared" si="68"/>
        <v>104.88533333333334</v>
      </c>
      <c r="H126" s="159">
        <f t="shared" si="73"/>
        <v>117956</v>
      </c>
      <c r="I126" s="135"/>
      <c r="J126" s="143"/>
      <c r="K126" s="88">
        <v>34</v>
      </c>
      <c r="L126" s="87">
        <v>52</v>
      </c>
      <c r="M126" s="87">
        <v>3636</v>
      </c>
      <c r="N126" s="80">
        <v>0</v>
      </c>
      <c r="O126" s="81">
        <v>0</v>
      </c>
      <c r="P126" s="81">
        <f t="shared" si="74"/>
        <v>3636</v>
      </c>
      <c r="Q126" s="64" t="s">
        <v>115</v>
      </c>
      <c r="R126" s="63">
        <f t="shared" si="69"/>
        <v>1159</v>
      </c>
      <c r="S126" s="63">
        <f t="shared" si="70"/>
        <v>1828</v>
      </c>
      <c r="T126" s="63">
        <f t="shared" si="71"/>
        <v>121592</v>
      </c>
      <c r="U126" s="80">
        <f t="shared" si="72"/>
        <v>104.91113028472822</v>
      </c>
    </row>
    <row r="127" spans="1:21" ht="18" x14ac:dyDescent="0.25">
      <c r="A127" s="64" t="s">
        <v>116</v>
      </c>
      <c r="B127" s="141">
        <v>1015</v>
      </c>
      <c r="C127" s="102">
        <v>1653</v>
      </c>
      <c r="D127" s="141">
        <v>114459</v>
      </c>
      <c r="E127" s="86">
        <v>0</v>
      </c>
      <c r="F127" s="142">
        <v>-21</v>
      </c>
      <c r="G127" s="158">
        <f t="shared" si="68"/>
        <v>112.76748768472906</v>
      </c>
      <c r="H127" s="159">
        <f t="shared" si="73"/>
        <v>114438</v>
      </c>
      <c r="I127" s="135"/>
      <c r="J127" s="143"/>
      <c r="K127" s="88">
        <v>20</v>
      </c>
      <c r="L127" s="87">
        <v>37</v>
      </c>
      <c r="M127" s="87">
        <v>2695</v>
      </c>
      <c r="N127" s="80">
        <v>0</v>
      </c>
      <c r="O127" s="81">
        <v>-20</v>
      </c>
      <c r="P127" s="81">
        <f t="shared" si="74"/>
        <v>2695</v>
      </c>
      <c r="Q127" s="64" t="s">
        <v>116</v>
      </c>
      <c r="R127" s="63">
        <f t="shared" si="69"/>
        <v>1035</v>
      </c>
      <c r="S127" s="63">
        <f t="shared" si="70"/>
        <v>1690</v>
      </c>
      <c r="T127" s="63">
        <f t="shared" si="71"/>
        <v>117133</v>
      </c>
      <c r="U127" s="80">
        <f t="shared" si="72"/>
        <v>113.1719806763285</v>
      </c>
    </row>
    <row r="128" spans="1:21" ht="18" x14ac:dyDescent="0.25">
      <c r="A128" s="64" t="s">
        <v>117</v>
      </c>
      <c r="B128" s="141">
        <v>773</v>
      </c>
      <c r="C128" s="102">
        <v>1182</v>
      </c>
      <c r="D128" s="141">
        <v>78370</v>
      </c>
      <c r="E128" s="86">
        <v>0</v>
      </c>
      <c r="F128" s="142">
        <v>0</v>
      </c>
      <c r="G128" s="158">
        <f t="shared" si="68"/>
        <v>101.38421733505821</v>
      </c>
      <c r="H128" s="159">
        <f t="shared" si="73"/>
        <v>78370</v>
      </c>
      <c r="I128" s="135"/>
      <c r="J128" s="143"/>
      <c r="K128" s="88">
        <v>21</v>
      </c>
      <c r="L128" s="87">
        <v>45</v>
      </c>
      <c r="M128" s="87">
        <v>2981</v>
      </c>
      <c r="N128" s="80">
        <v>0</v>
      </c>
      <c r="O128" s="81">
        <v>0</v>
      </c>
      <c r="P128" s="81">
        <f t="shared" si="74"/>
        <v>2981</v>
      </c>
      <c r="Q128" s="64" t="s">
        <v>117</v>
      </c>
      <c r="R128" s="63">
        <f t="shared" si="69"/>
        <v>794</v>
      </c>
      <c r="S128" s="63">
        <f t="shared" si="70"/>
        <v>1227</v>
      </c>
      <c r="T128" s="63">
        <f t="shared" si="71"/>
        <v>81351</v>
      </c>
      <c r="U128" s="80">
        <f t="shared" si="72"/>
        <v>102.45717884130983</v>
      </c>
    </row>
    <row r="129" spans="1:21" ht="19.5" customHeight="1" thickBot="1" x14ac:dyDescent="0.3">
      <c r="A129" s="109" t="s">
        <v>118</v>
      </c>
      <c r="B129" s="161">
        <v>1358</v>
      </c>
      <c r="C129" s="164">
        <v>2149</v>
      </c>
      <c r="D129" s="161">
        <v>148496</v>
      </c>
      <c r="E129" s="107">
        <v>0</v>
      </c>
      <c r="F129" s="153">
        <v>-6</v>
      </c>
      <c r="G129" s="158">
        <f t="shared" si="68"/>
        <v>109.34904270986745</v>
      </c>
      <c r="H129" s="159">
        <f t="shared" si="73"/>
        <v>148490</v>
      </c>
      <c r="I129" s="147"/>
      <c r="J129" s="148"/>
      <c r="K129" s="91">
        <v>31</v>
      </c>
      <c r="L129" s="90">
        <v>46</v>
      </c>
      <c r="M129" s="90">
        <v>3195</v>
      </c>
      <c r="N129" s="187">
        <v>0</v>
      </c>
      <c r="O129" s="75">
        <v>0</v>
      </c>
      <c r="P129" s="75">
        <f t="shared" si="74"/>
        <v>3195</v>
      </c>
      <c r="Q129" s="190" t="s">
        <v>118</v>
      </c>
      <c r="R129" s="69">
        <f t="shared" si="69"/>
        <v>1389</v>
      </c>
      <c r="S129" s="69">
        <f t="shared" si="70"/>
        <v>2195</v>
      </c>
      <c r="T129" s="69">
        <f t="shared" si="71"/>
        <v>151685</v>
      </c>
      <c r="U129" s="187">
        <f t="shared" si="72"/>
        <v>109.20446364290856</v>
      </c>
    </row>
    <row r="130" spans="1:21" ht="18.75" thickBot="1" x14ac:dyDescent="0.3">
      <c r="A130" s="70" t="s">
        <v>48</v>
      </c>
      <c r="B130" s="94">
        <f>SUM(B121:B129)</f>
        <v>6256</v>
      </c>
      <c r="C130" s="94">
        <f>SUM(C121:C129)</f>
        <v>9544</v>
      </c>
      <c r="D130" s="94">
        <f>SUM(D121:D129)</f>
        <v>649430</v>
      </c>
      <c r="E130" s="94">
        <f>SUM(E121:E129)</f>
        <v>0</v>
      </c>
      <c r="F130" s="94">
        <f>SUM(F121:F129)</f>
        <v>-328</v>
      </c>
      <c r="G130" s="72">
        <f t="shared" si="68"/>
        <v>103.80914322250639</v>
      </c>
      <c r="H130" s="150">
        <f t="shared" ref="H130:P130" si="75">SUM(H121:H129)</f>
        <v>649102</v>
      </c>
      <c r="I130" s="166">
        <f t="shared" si="75"/>
        <v>0</v>
      </c>
      <c r="J130" s="72">
        <f t="shared" si="75"/>
        <v>0</v>
      </c>
      <c r="K130" s="196">
        <f t="shared" si="75"/>
        <v>153</v>
      </c>
      <c r="L130" s="186">
        <f t="shared" si="75"/>
        <v>258</v>
      </c>
      <c r="M130" s="186">
        <f t="shared" si="75"/>
        <v>17891</v>
      </c>
      <c r="N130" s="186">
        <f t="shared" si="75"/>
        <v>0</v>
      </c>
      <c r="O130" s="186">
        <f t="shared" si="75"/>
        <v>-20</v>
      </c>
      <c r="P130" s="188">
        <f t="shared" si="75"/>
        <v>17891</v>
      </c>
      <c r="Q130" s="192" t="s">
        <v>48</v>
      </c>
      <c r="R130" s="175">
        <f>SUM(R121:R129)</f>
        <v>6409</v>
      </c>
      <c r="S130" s="175">
        <f>SUM(S121:S129)</f>
        <v>9802</v>
      </c>
      <c r="T130" s="175">
        <f>SUM(T121:T129)</f>
        <v>666993</v>
      </c>
      <c r="U130" s="72">
        <f>T130/R130</f>
        <v>104.07130597597128</v>
      </c>
    </row>
    <row r="131" spans="1:21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75"/>
      <c r="P131" s="75"/>
      <c r="Q131" s="191"/>
      <c r="R131" s="96"/>
      <c r="S131" s="96"/>
      <c r="T131" s="96"/>
      <c r="U131" s="75"/>
    </row>
    <row r="132" spans="1:21" ht="18.75" thickBot="1" x14ac:dyDescent="0.3">
      <c r="A132" s="112" t="s">
        <v>119</v>
      </c>
      <c r="B132" s="103">
        <f>SUM(B130+B118+B101+B89+B76+B67+B57+B47+B32+B16)</f>
        <v>51318</v>
      </c>
      <c r="C132" s="103">
        <f>SUM(C130+C118+C101+C89+C76+C67+C57+C47+C32+C16)</f>
        <v>74631</v>
      </c>
      <c r="D132" s="103">
        <f>SUM(D130+D118+D101+D89+D76+D67+D57+D47+D32+D16)</f>
        <v>5075156</v>
      </c>
      <c r="E132" s="103">
        <f>SUM(E130+E118+E101+E89+E76+E67+E57+E47+E32+E16)</f>
        <v>0</v>
      </c>
      <c r="F132" s="103">
        <f>SUM(F130+F118+F101+F89+F76+F67+F57+F47+F32+F16)</f>
        <v>-2525</v>
      </c>
      <c r="G132" s="103">
        <f>D132/B132</f>
        <v>98.896215752757314</v>
      </c>
      <c r="H132" s="150">
        <f>SUM(H130+H118+H101+H89+H76+H67+H57+H47+H32+H16)</f>
        <v>5072605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1237</v>
      </c>
      <c r="L132" s="175">
        <f t="shared" ref="L132:U132" si="76">SUM(L130+L118+L101+L89+L76+L67+L57+L47+L32+L16)</f>
        <v>2094</v>
      </c>
      <c r="M132" s="175">
        <f t="shared" si="76"/>
        <v>145191</v>
      </c>
      <c r="N132" s="175">
        <f t="shared" si="76"/>
        <v>0</v>
      </c>
      <c r="O132" s="169"/>
      <c r="P132" s="169">
        <f t="shared" si="76"/>
        <v>145191</v>
      </c>
      <c r="Q132" s="189" t="s">
        <v>119</v>
      </c>
      <c r="R132" s="175">
        <f t="shared" si="76"/>
        <v>52555</v>
      </c>
      <c r="S132" s="175">
        <f t="shared" si="76"/>
        <v>76725</v>
      </c>
      <c r="T132" s="175">
        <f t="shared" si="76"/>
        <v>5217796</v>
      </c>
      <c r="U132" s="174">
        <f t="shared" si="76"/>
        <v>995.61880424531648</v>
      </c>
    </row>
    <row r="135" spans="1:21" x14ac:dyDescent="0.2">
      <c r="B135" s="176"/>
    </row>
  </sheetData>
  <mergeCells count="11">
    <mergeCell ref="Q4:T4"/>
    <mergeCell ref="C5:F5"/>
    <mergeCell ref="K5:N5"/>
    <mergeCell ref="D1:F1"/>
    <mergeCell ref="K1:N1"/>
    <mergeCell ref="C2:F2"/>
    <mergeCell ref="K2:N2"/>
    <mergeCell ref="C3:F3"/>
    <mergeCell ref="K3:N3"/>
    <mergeCell ref="C4:F4"/>
    <mergeCell ref="K4:N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5"/>
  <sheetViews>
    <sheetView topLeftCell="A4" workbookViewId="0">
      <pane xSplit="1" ySplit="3" topLeftCell="L28" activePane="bottomRight" state="frozen"/>
      <selection activeCell="A4" sqref="A4"/>
      <selection pane="topRight" activeCell="B4" sqref="B4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9.28515625" style="42" customWidth="1"/>
    <col min="8" max="8" width="12.42578125" style="42" customWidth="1"/>
    <col min="9" max="9" width="11.28515625" style="42" bestFit="1" customWidth="1"/>
    <col min="10" max="10" width="12.42578125" style="42" hidden="1" customWidth="1"/>
    <col min="11" max="11" width="12" style="42" hidden="1" customWidth="1"/>
    <col min="12" max="12" width="12" style="42" customWidth="1"/>
    <col min="13" max="13" width="19.28515625" style="42" bestFit="1" customWidth="1"/>
    <col min="14" max="14" width="19.28515625" style="42" customWidth="1"/>
    <col min="15" max="15" width="11.28515625" style="42" bestFit="1" customWidth="1"/>
    <col min="16" max="18" width="11.28515625" style="42" customWidth="1"/>
    <col min="19" max="19" width="15.42578125" style="42" customWidth="1"/>
    <col min="20" max="20" width="11.42578125" style="42" bestFit="1" customWidth="1"/>
    <col min="21" max="21" width="11.28515625" style="42" bestFit="1" customWidth="1"/>
    <col min="22" max="22" width="13.5703125" style="42" bestFit="1" customWidth="1"/>
    <col min="23" max="23" width="11.42578125" style="42" bestFit="1" customWidth="1"/>
    <col min="24" max="262" width="9.140625" style="42"/>
    <col min="263" max="263" width="18.7109375" style="42" bestFit="1" customWidth="1"/>
    <col min="264" max="264" width="9.140625" style="42"/>
    <col min="265" max="265" width="10.28515625" style="42" customWidth="1"/>
    <col min="266" max="266" width="12.7109375" style="42" bestFit="1" customWidth="1"/>
    <col min="267" max="267" width="10.85546875" style="42" customWidth="1"/>
    <col min="268" max="268" width="19.140625" style="42" bestFit="1" customWidth="1"/>
    <col min="269" max="269" width="9.140625" style="42"/>
    <col min="270" max="270" width="9.42578125" style="42" customWidth="1"/>
    <col min="271" max="271" width="11.140625" style="42" customWidth="1"/>
    <col min="272" max="272" width="10.42578125" style="42" bestFit="1" customWidth="1"/>
    <col min="273" max="273" width="19.140625" style="42" bestFit="1" customWidth="1"/>
    <col min="274" max="274" width="9.140625" style="42"/>
    <col min="275" max="275" width="9.5703125" style="42" customWidth="1"/>
    <col min="276" max="276" width="9.140625" style="42"/>
    <col min="277" max="277" width="10.42578125" style="42" bestFit="1" customWidth="1"/>
    <col min="278" max="518" width="9.140625" style="42"/>
    <col min="519" max="519" width="18.7109375" style="42" bestFit="1" customWidth="1"/>
    <col min="520" max="520" width="9.140625" style="42"/>
    <col min="521" max="521" width="10.28515625" style="42" customWidth="1"/>
    <col min="522" max="522" width="12.7109375" style="42" bestFit="1" customWidth="1"/>
    <col min="523" max="523" width="10.85546875" style="42" customWidth="1"/>
    <col min="524" max="524" width="19.140625" style="42" bestFit="1" customWidth="1"/>
    <col min="525" max="525" width="9.140625" style="42"/>
    <col min="526" max="526" width="9.42578125" style="42" customWidth="1"/>
    <col min="527" max="527" width="11.140625" style="42" customWidth="1"/>
    <col min="528" max="528" width="10.42578125" style="42" bestFit="1" customWidth="1"/>
    <col min="529" max="529" width="19.140625" style="42" bestFit="1" customWidth="1"/>
    <col min="530" max="530" width="9.140625" style="42"/>
    <col min="531" max="531" width="9.5703125" style="42" customWidth="1"/>
    <col min="532" max="532" width="9.140625" style="42"/>
    <col min="533" max="533" width="10.42578125" style="42" bestFit="1" customWidth="1"/>
    <col min="534" max="774" width="9.140625" style="42"/>
    <col min="775" max="775" width="18.7109375" style="42" bestFit="1" customWidth="1"/>
    <col min="776" max="776" width="9.140625" style="42"/>
    <col min="777" max="777" width="10.28515625" style="42" customWidth="1"/>
    <col min="778" max="778" width="12.7109375" style="42" bestFit="1" customWidth="1"/>
    <col min="779" max="779" width="10.85546875" style="42" customWidth="1"/>
    <col min="780" max="780" width="19.140625" style="42" bestFit="1" customWidth="1"/>
    <col min="781" max="781" width="9.140625" style="42"/>
    <col min="782" max="782" width="9.42578125" style="42" customWidth="1"/>
    <col min="783" max="783" width="11.140625" style="42" customWidth="1"/>
    <col min="784" max="784" width="10.42578125" style="42" bestFit="1" customWidth="1"/>
    <col min="785" max="785" width="19.140625" style="42" bestFit="1" customWidth="1"/>
    <col min="786" max="786" width="9.140625" style="42"/>
    <col min="787" max="787" width="9.5703125" style="42" customWidth="1"/>
    <col min="788" max="788" width="9.140625" style="42"/>
    <col min="789" max="789" width="10.42578125" style="42" bestFit="1" customWidth="1"/>
    <col min="790" max="1030" width="9.140625" style="42"/>
    <col min="1031" max="1031" width="18.7109375" style="42" bestFit="1" customWidth="1"/>
    <col min="1032" max="1032" width="9.140625" style="42"/>
    <col min="1033" max="1033" width="10.28515625" style="42" customWidth="1"/>
    <col min="1034" max="1034" width="12.7109375" style="42" bestFit="1" customWidth="1"/>
    <col min="1035" max="1035" width="10.85546875" style="42" customWidth="1"/>
    <col min="1036" max="1036" width="19.140625" style="42" bestFit="1" customWidth="1"/>
    <col min="1037" max="1037" width="9.140625" style="42"/>
    <col min="1038" max="1038" width="9.42578125" style="42" customWidth="1"/>
    <col min="1039" max="1039" width="11.140625" style="42" customWidth="1"/>
    <col min="1040" max="1040" width="10.42578125" style="42" bestFit="1" customWidth="1"/>
    <col min="1041" max="1041" width="19.140625" style="42" bestFit="1" customWidth="1"/>
    <col min="1042" max="1042" width="9.140625" style="42"/>
    <col min="1043" max="1043" width="9.5703125" style="42" customWidth="1"/>
    <col min="1044" max="1044" width="9.140625" style="42"/>
    <col min="1045" max="1045" width="10.42578125" style="42" bestFit="1" customWidth="1"/>
    <col min="1046" max="1286" width="9.140625" style="42"/>
    <col min="1287" max="1287" width="18.7109375" style="42" bestFit="1" customWidth="1"/>
    <col min="1288" max="1288" width="9.140625" style="42"/>
    <col min="1289" max="1289" width="10.28515625" style="42" customWidth="1"/>
    <col min="1290" max="1290" width="12.7109375" style="42" bestFit="1" customWidth="1"/>
    <col min="1291" max="1291" width="10.85546875" style="42" customWidth="1"/>
    <col min="1292" max="1292" width="19.140625" style="42" bestFit="1" customWidth="1"/>
    <col min="1293" max="1293" width="9.140625" style="42"/>
    <col min="1294" max="1294" width="9.42578125" style="42" customWidth="1"/>
    <col min="1295" max="1295" width="11.140625" style="42" customWidth="1"/>
    <col min="1296" max="1296" width="10.42578125" style="42" bestFit="1" customWidth="1"/>
    <col min="1297" max="1297" width="19.140625" style="42" bestFit="1" customWidth="1"/>
    <col min="1298" max="1298" width="9.140625" style="42"/>
    <col min="1299" max="1299" width="9.5703125" style="42" customWidth="1"/>
    <col min="1300" max="1300" width="9.140625" style="42"/>
    <col min="1301" max="1301" width="10.42578125" style="42" bestFit="1" customWidth="1"/>
    <col min="1302" max="1542" width="9.140625" style="42"/>
    <col min="1543" max="1543" width="18.7109375" style="42" bestFit="1" customWidth="1"/>
    <col min="1544" max="1544" width="9.140625" style="42"/>
    <col min="1545" max="1545" width="10.28515625" style="42" customWidth="1"/>
    <col min="1546" max="1546" width="12.7109375" style="42" bestFit="1" customWidth="1"/>
    <col min="1547" max="1547" width="10.85546875" style="42" customWidth="1"/>
    <col min="1548" max="1548" width="19.140625" style="42" bestFit="1" customWidth="1"/>
    <col min="1549" max="1549" width="9.140625" style="42"/>
    <col min="1550" max="1550" width="9.42578125" style="42" customWidth="1"/>
    <col min="1551" max="1551" width="11.140625" style="42" customWidth="1"/>
    <col min="1552" max="1552" width="10.42578125" style="42" bestFit="1" customWidth="1"/>
    <col min="1553" max="1553" width="19.140625" style="42" bestFit="1" customWidth="1"/>
    <col min="1554" max="1554" width="9.140625" style="42"/>
    <col min="1555" max="1555" width="9.5703125" style="42" customWidth="1"/>
    <col min="1556" max="1556" width="9.140625" style="42"/>
    <col min="1557" max="1557" width="10.42578125" style="42" bestFit="1" customWidth="1"/>
    <col min="1558" max="1798" width="9.140625" style="42"/>
    <col min="1799" max="1799" width="18.7109375" style="42" bestFit="1" customWidth="1"/>
    <col min="1800" max="1800" width="9.140625" style="42"/>
    <col min="1801" max="1801" width="10.28515625" style="42" customWidth="1"/>
    <col min="1802" max="1802" width="12.7109375" style="42" bestFit="1" customWidth="1"/>
    <col min="1803" max="1803" width="10.85546875" style="42" customWidth="1"/>
    <col min="1804" max="1804" width="19.140625" style="42" bestFit="1" customWidth="1"/>
    <col min="1805" max="1805" width="9.140625" style="42"/>
    <col min="1806" max="1806" width="9.42578125" style="42" customWidth="1"/>
    <col min="1807" max="1807" width="11.140625" style="42" customWidth="1"/>
    <col min="1808" max="1808" width="10.42578125" style="42" bestFit="1" customWidth="1"/>
    <col min="1809" max="1809" width="19.140625" style="42" bestFit="1" customWidth="1"/>
    <col min="1810" max="1810" width="9.140625" style="42"/>
    <col min="1811" max="1811" width="9.5703125" style="42" customWidth="1"/>
    <col min="1812" max="1812" width="9.140625" style="42"/>
    <col min="1813" max="1813" width="10.42578125" style="42" bestFit="1" customWidth="1"/>
    <col min="1814" max="2054" width="9.140625" style="42"/>
    <col min="2055" max="2055" width="18.7109375" style="42" bestFit="1" customWidth="1"/>
    <col min="2056" max="2056" width="9.140625" style="42"/>
    <col min="2057" max="2057" width="10.28515625" style="42" customWidth="1"/>
    <col min="2058" max="2058" width="12.7109375" style="42" bestFit="1" customWidth="1"/>
    <col min="2059" max="2059" width="10.85546875" style="42" customWidth="1"/>
    <col min="2060" max="2060" width="19.140625" style="42" bestFit="1" customWidth="1"/>
    <col min="2061" max="2061" width="9.140625" style="42"/>
    <col min="2062" max="2062" width="9.42578125" style="42" customWidth="1"/>
    <col min="2063" max="2063" width="11.140625" style="42" customWidth="1"/>
    <col min="2064" max="2064" width="10.42578125" style="42" bestFit="1" customWidth="1"/>
    <col min="2065" max="2065" width="19.140625" style="42" bestFit="1" customWidth="1"/>
    <col min="2066" max="2066" width="9.140625" style="42"/>
    <col min="2067" max="2067" width="9.5703125" style="42" customWidth="1"/>
    <col min="2068" max="2068" width="9.140625" style="42"/>
    <col min="2069" max="2069" width="10.42578125" style="42" bestFit="1" customWidth="1"/>
    <col min="2070" max="2310" width="9.140625" style="42"/>
    <col min="2311" max="2311" width="18.7109375" style="42" bestFit="1" customWidth="1"/>
    <col min="2312" max="2312" width="9.140625" style="42"/>
    <col min="2313" max="2313" width="10.28515625" style="42" customWidth="1"/>
    <col min="2314" max="2314" width="12.7109375" style="42" bestFit="1" customWidth="1"/>
    <col min="2315" max="2315" width="10.85546875" style="42" customWidth="1"/>
    <col min="2316" max="2316" width="19.140625" style="42" bestFit="1" customWidth="1"/>
    <col min="2317" max="2317" width="9.140625" style="42"/>
    <col min="2318" max="2318" width="9.42578125" style="42" customWidth="1"/>
    <col min="2319" max="2319" width="11.140625" style="42" customWidth="1"/>
    <col min="2320" max="2320" width="10.42578125" style="42" bestFit="1" customWidth="1"/>
    <col min="2321" max="2321" width="19.140625" style="42" bestFit="1" customWidth="1"/>
    <col min="2322" max="2322" width="9.140625" style="42"/>
    <col min="2323" max="2323" width="9.5703125" style="42" customWidth="1"/>
    <col min="2324" max="2324" width="9.140625" style="42"/>
    <col min="2325" max="2325" width="10.42578125" style="42" bestFit="1" customWidth="1"/>
    <col min="2326" max="2566" width="9.140625" style="42"/>
    <col min="2567" max="2567" width="18.7109375" style="42" bestFit="1" customWidth="1"/>
    <col min="2568" max="2568" width="9.140625" style="42"/>
    <col min="2569" max="2569" width="10.28515625" style="42" customWidth="1"/>
    <col min="2570" max="2570" width="12.7109375" style="42" bestFit="1" customWidth="1"/>
    <col min="2571" max="2571" width="10.85546875" style="42" customWidth="1"/>
    <col min="2572" max="2572" width="19.140625" style="42" bestFit="1" customWidth="1"/>
    <col min="2573" max="2573" width="9.140625" style="42"/>
    <col min="2574" max="2574" width="9.42578125" style="42" customWidth="1"/>
    <col min="2575" max="2575" width="11.140625" style="42" customWidth="1"/>
    <col min="2576" max="2576" width="10.42578125" style="42" bestFit="1" customWidth="1"/>
    <col min="2577" max="2577" width="19.140625" style="42" bestFit="1" customWidth="1"/>
    <col min="2578" max="2578" width="9.140625" style="42"/>
    <col min="2579" max="2579" width="9.5703125" style="42" customWidth="1"/>
    <col min="2580" max="2580" width="9.140625" style="42"/>
    <col min="2581" max="2581" width="10.42578125" style="42" bestFit="1" customWidth="1"/>
    <col min="2582" max="2822" width="9.140625" style="42"/>
    <col min="2823" max="2823" width="18.7109375" style="42" bestFit="1" customWidth="1"/>
    <col min="2824" max="2824" width="9.140625" style="42"/>
    <col min="2825" max="2825" width="10.28515625" style="42" customWidth="1"/>
    <col min="2826" max="2826" width="12.7109375" style="42" bestFit="1" customWidth="1"/>
    <col min="2827" max="2827" width="10.85546875" style="42" customWidth="1"/>
    <col min="2828" max="2828" width="19.140625" style="42" bestFit="1" customWidth="1"/>
    <col min="2829" max="2829" width="9.140625" style="42"/>
    <col min="2830" max="2830" width="9.42578125" style="42" customWidth="1"/>
    <col min="2831" max="2831" width="11.140625" style="42" customWidth="1"/>
    <col min="2832" max="2832" width="10.42578125" style="42" bestFit="1" customWidth="1"/>
    <col min="2833" max="2833" width="19.140625" style="42" bestFit="1" customWidth="1"/>
    <col min="2834" max="2834" width="9.140625" style="42"/>
    <col min="2835" max="2835" width="9.5703125" style="42" customWidth="1"/>
    <col min="2836" max="2836" width="9.140625" style="42"/>
    <col min="2837" max="2837" width="10.42578125" style="42" bestFit="1" customWidth="1"/>
    <col min="2838" max="3078" width="9.140625" style="42"/>
    <col min="3079" max="3079" width="18.7109375" style="42" bestFit="1" customWidth="1"/>
    <col min="3080" max="3080" width="9.140625" style="42"/>
    <col min="3081" max="3081" width="10.28515625" style="42" customWidth="1"/>
    <col min="3082" max="3082" width="12.7109375" style="42" bestFit="1" customWidth="1"/>
    <col min="3083" max="3083" width="10.85546875" style="42" customWidth="1"/>
    <col min="3084" max="3084" width="19.140625" style="42" bestFit="1" customWidth="1"/>
    <col min="3085" max="3085" width="9.140625" style="42"/>
    <col min="3086" max="3086" width="9.42578125" style="42" customWidth="1"/>
    <col min="3087" max="3087" width="11.140625" style="42" customWidth="1"/>
    <col min="3088" max="3088" width="10.42578125" style="42" bestFit="1" customWidth="1"/>
    <col min="3089" max="3089" width="19.140625" style="42" bestFit="1" customWidth="1"/>
    <col min="3090" max="3090" width="9.140625" style="42"/>
    <col min="3091" max="3091" width="9.5703125" style="42" customWidth="1"/>
    <col min="3092" max="3092" width="9.140625" style="42"/>
    <col min="3093" max="3093" width="10.42578125" style="42" bestFit="1" customWidth="1"/>
    <col min="3094" max="3334" width="9.140625" style="42"/>
    <col min="3335" max="3335" width="18.7109375" style="42" bestFit="1" customWidth="1"/>
    <col min="3336" max="3336" width="9.140625" style="42"/>
    <col min="3337" max="3337" width="10.28515625" style="42" customWidth="1"/>
    <col min="3338" max="3338" width="12.7109375" style="42" bestFit="1" customWidth="1"/>
    <col min="3339" max="3339" width="10.85546875" style="42" customWidth="1"/>
    <col min="3340" max="3340" width="19.140625" style="42" bestFit="1" customWidth="1"/>
    <col min="3341" max="3341" width="9.140625" style="42"/>
    <col min="3342" max="3342" width="9.42578125" style="42" customWidth="1"/>
    <col min="3343" max="3343" width="11.140625" style="42" customWidth="1"/>
    <col min="3344" max="3344" width="10.42578125" style="42" bestFit="1" customWidth="1"/>
    <col min="3345" max="3345" width="19.140625" style="42" bestFit="1" customWidth="1"/>
    <col min="3346" max="3346" width="9.140625" style="42"/>
    <col min="3347" max="3347" width="9.5703125" style="42" customWidth="1"/>
    <col min="3348" max="3348" width="9.140625" style="42"/>
    <col min="3349" max="3349" width="10.42578125" style="42" bestFit="1" customWidth="1"/>
    <col min="3350" max="3590" width="9.140625" style="42"/>
    <col min="3591" max="3591" width="18.7109375" style="42" bestFit="1" customWidth="1"/>
    <col min="3592" max="3592" width="9.140625" style="42"/>
    <col min="3593" max="3593" width="10.28515625" style="42" customWidth="1"/>
    <col min="3594" max="3594" width="12.7109375" style="42" bestFit="1" customWidth="1"/>
    <col min="3595" max="3595" width="10.85546875" style="42" customWidth="1"/>
    <col min="3596" max="3596" width="19.140625" style="42" bestFit="1" customWidth="1"/>
    <col min="3597" max="3597" width="9.140625" style="42"/>
    <col min="3598" max="3598" width="9.42578125" style="42" customWidth="1"/>
    <col min="3599" max="3599" width="11.140625" style="42" customWidth="1"/>
    <col min="3600" max="3600" width="10.42578125" style="42" bestFit="1" customWidth="1"/>
    <col min="3601" max="3601" width="19.140625" style="42" bestFit="1" customWidth="1"/>
    <col min="3602" max="3602" width="9.140625" style="42"/>
    <col min="3603" max="3603" width="9.5703125" style="42" customWidth="1"/>
    <col min="3604" max="3604" width="9.140625" style="42"/>
    <col min="3605" max="3605" width="10.42578125" style="42" bestFit="1" customWidth="1"/>
    <col min="3606" max="3846" width="9.140625" style="42"/>
    <col min="3847" max="3847" width="18.7109375" style="42" bestFit="1" customWidth="1"/>
    <col min="3848" max="3848" width="9.140625" style="42"/>
    <col min="3849" max="3849" width="10.28515625" style="42" customWidth="1"/>
    <col min="3850" max="3850" width="12.7109375" style="42" bestFit="1" customWidth="1"/>
    <col min="3851" max="3851" width="10.85546875" style="42" customWidth="1"/>
    <col min="3852" max="3852" width="19.140625" style="42" bestFit="1" customWidth="1"/>
    <col min="3853" max="3853" width="9.140625" style="42"/>
    <col min="3854" max="3854" width="9.42578125" style="42" customWidth="1"/>
    <col min="3855" max="3855" width="11.140625" style="42" customWidth="1"/>
    <col min="3856" max="3856" width="10.42578125" style="42" bestFit="1" customWidth="1"/>
    <col min="3857" max="3857" width="19.140625" style="42" bestFit="1" customWidth="1"/>
    <col min="3858" max="3858" width="9.140625" style="42"/>
    <col min="3859" max="3859" width="9.5703125" style="42" customWidth="1"/>
    <col min="3860" max="3860" width="9.140625" style="42"/>
    <col min="3861" max="3861" width="10.42578125" style="42" bestFit="1" customWidth="1"/>
    <col min="3862" max="4102" width="9.140625" style="42"/>
    <col min="4103" max="4103" width="18.7109375" style="42" bestFit="1" customWidth="1"/>
    <col min="4104" max="4104" width="9.140625" style="42"/>
    <col min="4105" max="4105" width="10.28515625" style="42" customWidth="1"/>
    <col min="4106" max="4106" width="12.7109375" style="42" bestFit="1" customWidth="1"/>
    <col min="4107" max="4107" width="10.85546875" style="42" customWidth="1"/>
    <col min="4108" max="4108" width="19.140625" style="42" bestFit="1" customWidth="1"/>
    <col min="4109" max="4109" width="9.140625" style="42"/>
    <col min="4110" max="4110" width="9.42578125" style="42" customWidth="1"/>
    <col min="4111" max="4111" width="11.140625" style="42" customWidth="1"/>
    <col min="4112" max="4112" width="10.42578125" style="42" bestFit="1" customWidth="1"/>
    <col min="4113" max="4113" width="19.140625" style="42" bestFit="1" customWidth="1"/>
    <col min="4114" max="4114" width="9.140625" style="42"/>
    <col min="4115" max="4115" width="9.5703125" style="42" customWidth="1"/>
    <col min="4116" max="4116" width="9.140625" style="42"/>
    <col min="4117" max="4117" width="10.42578125" style="42" bestFit="1" customWidth="1"/>
    <col min="4118" max="4358" width="9.140625" style="42"/>
    <col min="4359" max="4359" width="18.7109375" style="42" bestFit="1" customWidth="1"/>
    <col min="4360" max="4360" width="9.140625" style="42"/>
    <col min="4361" max="4361" width="10.28515625" style="42" customWidth="1"/>
    <col min="4362" max="4362" width="12.7109375" style="42" bestFit="1" customWidth="1"/>
    <col min="4363" max="4363" width="10.85546875" style="42" customWidth="1"/>
    <col min="4364" max="4364" width="19.140625" style="42" bestFit="1" customWidth="1"/>
    <col min="4365" max="4365" width="9.140625" style="42"/>
    <col min="4366" max="4366" width="9.42578125" style="42" customWidth="1"/>
    <col min="4367" max="4367" width="11.140625" style="42" customWidth="1"/>
    <col min="4368" max="4368" width="10.42578125" style="42" bestFit="1" customWidth="1"/>
    <col min="4369" max="4369" width="19.140625" style="42" bestFit="1" customWidth="1"/>
    <col min="4370" max="4370" width="9.140625" style="42"/>
    <col min="4371" max="4371" width="9.5703125" style="42" customWidth="1"/>
    <col min="4372" max="4372" width="9.140625" style="42"/>
    <col min="4373" max="4373" width="10.42578125" style="42" bestFit="1" customWidth="1"/>
    <col min="4374" max="4614" width="9.140625" style="42"/>
    <col min="4615" max="4615" width="18.7109375" style="42" bestFit="1" customWidth="1"/>
    <col min="4616" max="4616" width="9.140625" style="42"/>
    <col min="4617" max="4617" width="10.28515625" style="42" customWidth="1"/>
    <col min="4618" max="4618" width="12.7109375" style="42" bestFit="1" customWidth="1"/>
    <col min="4619" max="4619" width="10.85546875" style="42" customWidth="1"/>
    <col min="4620" max="4620" width="19.140625" style="42" bestFit="1" customWidth="1"/>
    <col min="4621" max="4621" width="9.140625" style="42"/>
    <col min="4622" max="4622" width="9.42578125" style="42" customWidth="1"/>
    <col min="4623" max="4623" width="11.140625" style="42" customWidth="1"/>
    <col min="4624" max="4624" width="10.42578125" style="42" bestFit="1" customWidth="1"/>
    <col min="4625" max="4625" width="19.140625" style="42" bestFit="1" customWidth="1"/>
    <col min="4626" max="4626" width="9.140625" style="42"/>
    <col min="4627" max="4627" width="9.5703125" style="42" customWidth="1"/>
    <col min="4628" max="4628" width="9.140625" style="42"/>
    <col min="4629" max="4629" width="10.42578125" style="42" bestFit="1" customWidth="1"/>
    <col min="4630" max="4870" width="9.140625" style="42"/>
    <col min="4871" max="4871" width="18.7109375" style="42" bestFit="1" customWidth="1"/>
    <col min="4872" max="4872" width="9.140625" style="42"/>
    <col min="4873" max="4873" width="10.28515625" style="42" customWidth="1"/>
    <col min="4874" max="4874" width="12.7109375" style="42" bestFit="1" customWidth="1"/>
    <col min="4875" max="4875" width="10.85546875" style="42" customWidth="1"/>
    <col min="4876" max="4876" width="19.140625" style="42" bestFit="1" customWidth="1"/>
    <col min="4877" max="4877" width="9.140625" style="42"/>
    <col min="4878" max="4878" width="9.42578125" style="42" customWidth="1"/>
    <col min="4879" max="4879" width="11.140625" style="42" customWidth="1"/>
    <col min="4880" max="4880" width="10.42578125" style="42" bestFit="1" customWidth="1"/>
    <col min="4881" max="4881" width="19.140625" style="42" bestFit="1" customWidth="1"/>
    <col min="4882" max="4882" width="9.140625" style="42"/>
    <col min="4883" max="4883" width="9.5703125" style="42" customWidth="1"/>
    <col min="4884" max="4884" width="9.140625" style="42"/>
    <col min="4885" max="4885" width="10.42578125" style="42" bestFit="1" customWidth="1"/>
    <col min="4886" max="5126" width="9.140625" style="42"/>
    <col min="5127" max="5127" width="18.7109375" style="42" bestFit="1" customWidth="1"/>
    <col min="5128" max="5128" width="9.140625" style="42"/>
    <col min="5129" max="5129" width="10.28515625" style="42" customWidth="1"/>
    <col min="5130" max="5130" width="12.7109375" style="42" bestFit="1" customWidth="1"/>
    <col min="5131" max="5131" width="10.85546875" style="42" customWidth="1"/>
    <col min="5132" max="5132" width="19.140625" style="42" bestFit="1" customWidth="1"/>
    <col min="5133" max="5133" width="9.140625" style="42"/>
    <col min="5134" max="5134" width="9.42578125" style="42" customWidth="1"/>
    <col min="5135" max="5135" width="11.140625" style="42" customWidth="1"/>
    <col min="5136" max="5136" width="10.42578125" style="42" bestFit="1" customWidth="1"/>
    <col min="5137" max="5137" width="19.140625" style="42" bestFit="1" customWidth="1"/>
    <col min="5138" max="5138" width="9.140625" style="42"/>
    <col min="5139" max="5139" width="9.5703125" style="42" customWidth="1"/>
    <col min="5140" max="5140" width="9.140625" style="42"/>
    <col min="5141" max="5141" width="10.42578125" style="42" bestFit="1" customWidth="1"/>
    <col min="5142" max="5382" width="9.140625" style="42"/>
    <col min="5383" max="5383" width="18.7109375" style="42" bestFit="1" customWidth="1"/>
    <col min="5384" max="5384" width="9.140625" style="42"/>
    <col min="5385" max="5385" width="10.28515625" style="42" customWidth="1"/>
    <col min="5386" max="5386" width="12.7109375" style="42" bestFit="1" customWidth="1"/>
    <col min="5387" max="5387" width="10.85546875" style="42" customWidth="1"/>
    <col min="5388" max="5388" width="19.140625" style="42" bestFit="1" customWidth="1"/>
    <col min="5389" max="5389" width="9.140625" style="42"/>
    <col min="5390" max="5390" width="9.42578125" style="42" customWidth="1"/>
    <col min="5391" max="5391" width="11.140625" style="42" customWidth="1"/>
    <col min="5392" max="5392" width="10.42578125" style="42" bestFit="1" customWidth="1"/>
    <col min="5393" max="5393" width="19.140625" style="42" bestFit="1" customWidth="1"/>
    <col min="5394" max="5394" width="9.140625" style="42"/>
    <col min="5395" max="5395" width="9.5703125" style="42" customWidth="1"/>
    <col min="5396" max="5396" width="9.140625" style="42"/>
    <col min="5397" max="5397" width="10.42578125" style="42" bestFit="1" customWidth="1"/>
    <col min="5398" max="5638" width="9.140625" style="42"/>
    <col min="5639" max="5639" width="18.7109375" style="42" bestFit="1" customWidth="1"/>
    <col min="5640" max="5640" width="9.140625" style="42"/>
    <col min="5641" max="5641" width="10.28515625" style="42" customWidth="1"/>
    <col min="5642" max="5642" width="12.7109375" style="42" bestFit="1" customWidth="1"/>
    <col min="5643" max="5643" width="10.85546875" style="42" customWidth="1"/>
    <col min="5644" max="5644" width="19.140625" style="42" bestFit="1" customWidth="1"/>
    <col min="5645" max="5645" width="9.140625" style="42"/>
    <col min="5646" max="5646" width="9.42578125" style="42" customWidth="1"/>
    <col min="5647" max="5647" width="11.140625" style="42" customWidth="1"/>
    <col min="5648" max="5648" width="10.42578125" style="42" bestFit="1" customWidth="1"/>
    <col min="5649" max="5649" width="19.140625" style="42" bestFit="1" customWidth="1"/>
    <col min="5650" max="5650" width="9.140625" style="42"/>
    <col min="5651" max="5651" width="9.5703125" style="42" customWidth="1"/>
    <col min="5652" max="5652" width="9.140625" style="42"/>
    <col min="5653" max="5653" width="10.42578125" style="42" bestFit="1" customWidth="1"/>
    <col min="5654" max="5894" width="9.140625" style="42"/>
    <col min="5895" max="5895" width="18.7109375" style="42" bestFit="1" customWidth="1"/>
    <col min="5896" max="5896" width="9.140625" style="42"/>
    <col min="5897" max="5897" width="10.28515625" style="42" customWidth="1"/>
    <col min="5898" max="5898" width="12.7109375" style="42" bestFit="1" customWidth="1"/>
    <col min="5899" max="5899" width="10.85546875" style="42" customWidth="1"/>
    <col min="5900" max="5900" width="19.140625" style="42" bestFit="1" customWidth="1"/>
    <col min="5901" max="5901" width="9.140625" style="42"/>
    <col min="5902" max="5902" width="9.42578125" style="42" customWidth="1"/>
    <col min="5903" max="5903" width="11.140625" style="42" customWidth="1"/>
    <col min="5904" max="5904" width="10.42578125" style="42" bestFit="1" customWidth="1"/>
    <col min="5905" max="5905" width="19.140625" style="42" bestFit="1" customWidth="1"/>
    <col min="5906" max="5906" width="9.140625" style="42"/>
    <col min="5907" max="5907" width="9.5703125" style="42" customWidth="1"/>
    <col min="5908" max="5908" width="9.140625" style="42"/>
    <col min="5909" max="5909" width="10.42578125" style="42" bestFit="1" customWidth="1"/>
    <col min="5910" max="6150" width="9.140625" style="42"/>
    <col min="6151" max="6151" width="18.7109375" style="42" bestFit="1" customWidth="1"/>
    <col min="6152" max="6152" width="9.140625" style="42"/>
    <col min="6153" max="6153" width="10.28515625" style="42" customWidth="1"/>
    <col min="6154" max="6154" width="12.7109375" style="42" bestFit="1" customWidth="1"/>
    <col min="6155" max="6155" width="10.85546875" style="42" customWidth="1"/>
    <col min="6156" max="6156" width="19.140625" style="42" bestFit="1" customWidth="1"/>
    <col min="6157" max="6157" width="9.140625" style="42"/>
    <col min="6158" max="6158" width="9.42578125" style="42" customWidth="1"/>
    <col min="6159" max="6159" width="11.140625" style="42" customWidth="1"/>
    <col min="6160" max="6160" width="10.42578125" style="42" bestFit="1" customWidth="1"/>
    <col min="6161" max="6161" width="19.140625" style="42" bestFit="1" customWidth="1"/>
    <col min="6162" max="6162" width="9.140625" style="42"/>
    <col min="6163" max="6163" width="9.5703125" style="42" customWidth="1"/>
    <col min="6164" max="6164" width="9.140625" style="42"/>
    <col min="6165" max="6165" width="10.42578125" style="42" bestFit="1" customWidth="1"/>
    <col min="6166" max="6406" width="9.140625" style="42"/>
    <col min="6407" max="6407" width="18.7109375" style="42" bestFit="1" customWidth="1"/>
    <col min="6408" max="6408" width="9.140625" style="42"/>
    <col min="6409" max="6409" width="10.28515625" style="42" customWidth="1"/>
    <col min="6410" max="6410" width="12.7109375" style="42" bestFit="1" customWidth="1"/>
    <col min="6411" max="6411" width="10.85546875" style="42" customWidth="1"/>
    <col min="6412" max="6412" width="19.140625" style="42" bestFit="1" customWidth="1"/>
    <col min="6413" max="6413" width="9.140625" style="42"/>
    <col min="6414" max="6414" width="9.42578125" style="42" customWidth="1"/>
    <col min="6415" max="6415" width="11.140625" style="42" customWidth="1"/>
    <col min="6416" max="6416" width="10.42578125" style="42" bestFit="1" customWidth="1"/>
    <col min="6417" max="6417" width="19.140625" style="42" bestFit="1" customWidth="1"/>
    <col min="6418" max="6418" width="9.140625" style="42"/>
    <col min="6419" max="6419" width="9.5703125" style="42" customWidth="1"/>
    <col min="6420" max="6420" width="9.140625" style="42"/>
    <col min="6421" max="6421" width="10.42578125" style="42" bestFit="1" customWidth="1"/>
    <col min="6422" max="6662" width="9.140625" style="42"/>
    <col min="6663" max="6663" width="18.7109375" style="42" bestFit="1" customWidth="1"/>
    <col min="6664" max="6664" width="9.140625" style="42"/>
    <col min="6665" max="6665" width="10.28515625" style="42" customWidth="1"/>
    <col min="6666" max="6666" width="12.7109375" style="42" bestFit="1" customWidth="1"/>
    <col min="6667" max="6667" width="10.85546875" style="42" customWidth="1"/>
    <col min="6668" max="6668" width="19.140625" style="42" bestFit="1" customWidth="1"/>
    <col min="6669" max="6669" width="9.140625" style="42"/>
    <col min="6670" max="6670" width="9.42578125" style="42" customWidth="1"/>
    <col min="6671" max="6671" width="11.140625" style="42" customWidth="1"/>
    <col min="6672" max="6672" width="10.42578125" style="42" bestFit="1" customWidth="1"/>
    <col min="6673" max="6673" width="19.140625" style="42" bestFit="1" customWidth="1"/>
    <col min="6674" max="6674" width="9.140625" style="42"/>
    <col min="6675" max="6675" width="9.5703125" style="42" customWidth="1"/>
    <col min="6676" max="6676" width="9.140625" style="42"/>
    <col min="6677" max="6677" width="10.42578125" style="42" bestFit="1" customWidth="1"/>
    <col min="6678" max="6918" width="9.140625" style="42"/>
    <col min="6919" max="6919" width="18.7109375" style="42" bestFit="1" customWidth="1"/>
    <col min="6920" max="6920" width="9.140625" style="42"/>
    <col min="6921" max="6921" width="10.28515625" style="42" customWidth="1"/>
    <col min="6922" max="6922" width="12.7109375" style="42" bestFit="1" customWidth="1"/>
    <col min="6923" max="6923" width="10.85546875" style="42" customWidth="1"/>
    <col min="6924" max="6924" width="19.140625" style="42" bestFit="1" customWidth="1"/>
    <col min="6925" max="6925" width="9.140625" style="42"/>
    <col min="6926" max="6926" width="9.42578125" style="42" customWidth="1"/>
    <col min="6927" max="6927" width="11.140625" style="42" customWidth="1"/>
    <col min="6928" max="6928" width="10.42578125" style="42" bestFit="1" customWidth="1"/>
    <col min="6929" max="6929" width="19.140625" style="42" bestFit="1" customWidth="1"/>
    <col min="6930" max="6930" width="9.140625" style="42"/>
    <col min="6931" max="6931" width="9.5703125" style="42" customWidth="1"/>
    <col min="6932" max="6932" width="9.140625" style="42"/>
    <col min="6933" max="6933" width="10.42578125" style="42" bestFit="1" customWidth="1"/>
    <col min="6934" max="7174" width="9.140625" style="42"/>
    <col min="7175" max="7175" width="18.7109375" style="42" bestFit="1" customWidth="1"/>
    <col min="7176" max="7176" width="9.140625" style="42"/>
    <col min="7177" max="7177" width="10.28515625" style="42" customWidth="1"/>
    <col min="7178" max="7178" width="12.7109375" style="42" bestFit="1" customWidth="1"/>
    <col min="7179" max="7179" width="10.85546875" style="42" customWidth="1"/>
    <col min="7180" max="7180" width="19.140625" style="42" bestFit="1" customWidth="1"/>
    <col min="7181" max="7181" width="9.140625" style="42"/>
    <col min="7182" max="7182" width="9.42578125" style="42" customWidth="1"/>
    <col min="7183" max="7183" width="11.140625" style="42" customWidth="1"/>
    <col min="7184" max="7184" width="10.42578125" style="42" bestFit="1" customWidth="1"/>
    <col min="7185" max="7185" width="19.140625" style="42" bestFit="1" customWidth="1"/>
    <col min="7186" max="7186" width="9.140625" style="42"/>
    <col min="7187" max="7187" width="9.5703125" style="42" customWidth="1"/>
    <col min="7188" max="7188" width="9.140625" style="42"/>
    <col min="7189" max="7189" width="10.42578125" style="42" bestFit="1" customWidth="1"/>
    <col min="7190" max="7430" width="9.140625" style="42"/>
    <col min="7431" max="7431" width="18.7109375" style="42" bestFit="1" customWidth="1"/>
    <col min="7432" max="7432" width="9.140625" style="42"/>
    <col min="7433" max="7433" width="10.28515625" style="42" customWidth="1"/>
    <col min="7434" max="7434" width="12.7109375" style="42" bestFit="1" customWidth="1"/>
    <col min="7435" max="7435" width="10.85546875" style="42" customWidth="1"/>
    <col min="7436" max="7436" width="19.140625" style="42" bestFit="1" customWidth="1"/>
    <col min="7437" max="7437" width="9.140625" style="42"/>
    <col min="7438" max="7438" width="9.42578125" style="42" customWidth="1"/>
    <col min="7439" max="7439" width="11.140625" style="42" customWidth="1"/>
    <col min="7440" max="7440" width="10.42578125" style="42" bestFit="1" customWidth="1"/>
    <col min="7441" max="7441" width="19.140625" style="42" bestFit="1" customWidth="1"/>
    <col min="7442" max="7442" width="9.140625" style="42"/>
    <col min="7443" max="7443" width="9.5703125" style="42" customWidth="1"/>
    <col min="7444" max="7444" width="9.140625" style="42"/>
    <col min="7445" max="7445" width="10.42578125" style="42" bestFit="1" customWidth="1"/>
    <col min="7446" max="7686" width="9.140625" style="42"/>
    <col min="7687" max="7687" width="18.7109375" style="42" bestFit="1" customWidth="1"/>
    <col min="7688" max="7688" width="9.140625" style="42"/>
    <col min="7689" max="7689" width="10.28515625" style="42" customWidth="1"/>
    <col min="7690" max="7690" width="12.7109375" style="42" bestFit="1" customWidth="1"/>
    <col min="7691" max="7691" width="10.85546875" style="42" customWidth="1"/>
    <col min="7692" max="7692" width="19.140625" style="42" bestFit="1" customWidth="1"/>
    <col min="7693" max="7693" width="9.140625" style="42"/>
    <col min="7694" max="7694" width="9.42578125" style="42" customWidth="1"/>
    <col min="7695" max="7695" width="11.140625" style="42" customWidth="1"/>
    <col min="7696" max="7696" width="10.42578125" style="42" bestFit="1" customWidth="1"/>
    <col min="7697" max="7697" width="19.140625" style="42" bestFit="1" customWidth="1"/>
    <col min="7698" max="7698" width="9.140625" style="42"/>
    <col min="7699" max="7699" width="9.5703125" style="42" customWidth="1"/>
    <col min="7700" max="7700" width="9.140625" style="42"/>
    <col min="7701" max="7701" width="10.42578125" style="42" bestFit="1" customWidth="1"/>
    <col min="7702" max="7942" width="9.140625" style="42"/>
    <col min="7943" max="7943" width="18.7109375" style="42" bestFit="1" customWidth="1"/>
    <col min="7944" max="7944" width="9.140625" style="42"/>
    <col min="7945" max="7945" width="10.28515625" style="42" customWidth="1"/>
    <col min="7946" max="7946" width="12.7109375" style="42" bestFit="1" customWidth="1"/>
    <col min="7947" max="7947" width="10.85546875" style="42" customWidth="1"/>
    <col min="7948" max="7948" width="19.140625" style="42" bestFit="1" customWidth="1"/>
    <col min="7949" max="7949" width="9.140625" style="42"/>
    <col min="7950" max="7950" width="9.42578125" style="42" customWidth="1"/>
    <col min="7951" max="7951" width="11.140625" style="42" customWidth="1"/>
    <col min="7952" max="7952" width="10.42578125" style="42" bestFit="1" customWidth="1"/>
    <col min="7953" max="7953" width="19.140625" style="42" bestFit="1" customWidth="1"/>
    <col min="7954" max="7954" width="9.140625" style="42"/>
    <col min="7955" max="7955" width="9.5703125" style="42" customWidth="1"/>
    <col min="7956" max="7956" width="9.140625" style="42"/>
    <col min="7957" max="7957" width="10.42578125" style="42" bestFit="1" customWidth="1"/>
    <col min="7958" max="8198" width="9.140625" style="42"/>
    <col min="8199" max="8199" width="18.7109375" style="42" bestFit="1" customWidth="1"/>
    <col min="8200" max="8200" width="9.140625" style="42"/>
    <col min="8201" max="8201" width="10.28515625" style="42" customWidth="1"/>
    <col min="8202" max="8202" width="12.7109375" style="42" bestFit="1" customWidth="1"/>
    <col min="8203" max="8203" width="10.85546875" style="42" customWidth="1"/>
    <col min="8204" max="8204" width="19.140625" style="42" bestFit="1" customWidth="1"/>
    <col min="8205" max="8205" width="9.140625" style="42"/>
    <col min="8206" max="8206" width="9.42578125" style="42" customWidth="1"/>
    <col min="8207" max="8207" width="11.140625" style="42" customWidth="1"/>
    <col min="8208" max="8208" width="10.42578125" style="42" bestFit="1" customWidth="1"/>
    <col min="8209" max="8209" width="19.140625" style="42" bestFit="1" customWidth="1"/>
    <col min="8210" max="8210" width="9.140625" style="42"/>
    <col min="8211" max="8211" width="9.5703125" style="42" customWidth="1"/>
    <col min="8212" max="8212" width="9.140625" style="42"/>
    <col min="8213" max="8213" width="10.42578125" style="42" bestFit="1" customWidth="1"/>
    <col min="8214" max="8454" width="9.140625" style="42"/>
    <col min="8455" max="8455" width="18.7109375" style="42" bestFit="1" customWidth="1"/>
    <col min="8456" max="8456" width="9.140625" style="42"/>
    <col min="8457" max="8457" width="10.28515625" style="42" customWidth="1"/>
    <col min="8458" max="8458" width="12.7109375" style="42" bestFit="1" customWidth="1"/>
    <col min="8459" max="8459" width="10.85546875" style="42" customWidth="1"/>
    <col min="8460" max="8460" width="19.140625" style="42" bestFit="1" customWidth="1"/>
    <col min="8461" max="8461" width="9.140625" style="42"/>
    <col min="8462" max="8462" width="9.42578125" style="42" customWidth="1"/>
    <col min="8463" max="8463" width="11.140625" style="42" customWidth="1"/>
    <col min="8464" max="8464" width="10.42578125" style="42" bestFit="1" customWidth="1"/>
    <col min="8465" max="8465" width="19.140625" style="42" bestFit="1" customWidth="1"/>
    <col min="8466" max="8466" width="9.140625" style="42"/>
    <col min="8467" max="8467" width="9.5703125" style="42" customWidth="1"/>
    <col min="8468" max="8468" width="9.140625" style="42"/>
    <col min="8469" max="8469" width="10.42578125" style="42" bestFit="1" customWidth="1"/>
    <col min="8470" max="8710" width="9.140625" style="42"/>
    <col min="8711" max="8711" width="18.7109375" style="42" bestFit="1" customWidth="1"/>
    <col min="8712" max="8712" width="9.140625" style="42"/>
    <col min="8713" max="8713" width="10.28515625" style="42" customWidth="1"/>
    <col min="8714" max="8714" width="12.7109375" style="42" bestFit="1" customWidth="1"/>
    <col min="8715" max="8715" width="10.85546875" style="42" customWidth="1"/>
    <col min="8716" max="8716" width="19.140625" style="42" bestFit="1" customWidth="1"/>
    <col min="8717" max="8717" width="9.140625" style="42"/>
    <col min="8718" max="8718" width="9.42578125" style="42" customWidth="1"/>
    <col min="8719" max="8719" width="11.140625" style="42" customWidth="1"/>
    <col min="8720" max="8720" width="10.42578125" style="42" bestFit="1" customWidth="1"/>
    <col min="8721" max="8721" width="19.140625" style="42" bestFit="1" customWidth="1"/>
    <col min="8722" max="8722" width="9.140625" style="42"/>
    <col min="8723" max="8723" width="9.5703125" style="42" customWidth="1"/>
    <col min="8724" max="8724" width="9.140625" style="42"/>
    <col min="8725" max="8725" width="10.42578125" style="42" bestFit="1" customWidth="1"/>
    <col min="8726" max="8966" width="9.140625" style="42"/>
    <col min="8967" max="8967" width="18.7109375" style="42" bestFit="1" customWidth="1"/>
    <col min="8968" max="8968" width="9.140625" style="42"/>
    <col min="8969" max="8969" width="10.28515625" style="42" customWidth="1"/>
    <col min="8970" max="8970" width="12.7109375" style="42" bestFit="1" customWidth="1"/>
    <col min="8971" max="8971" width="10.85546875" style="42" customWidth="1"/>
    <col min="8972" max="8972" width="19.140625" style="42" bestFit="1" customWidth="1"/>
    <col min="8973" max="8973" width="9.140625" style="42"/>
    <col min="8974" max="8974" width="9.42578125" style="42" customWidth="1"/>
    <col min="8975" max="8975" width="11.140625" style="42" customWidth="1"/>
    <col min="8976" max="8976" width="10.42578125" style="42" bestFit="1" customWidth="1"/>
    <col min="8977" max="8977" width="19.140625" style="42" bestFit="1" customWidth="1"/>
    <col min="8978" max="8978" width="9.140625" style="42"/>
    <col min="8979" max="8979" width="9.5703125" style="42" customWidth="1"/>
    <col min="8980" max="8980" width="9.140625" style="42"/>
    <col min="8981" max="8981" width="10.42578125" style="42" bestFit="1" customWidth="1"/>
    <col min="8982" max="9222" width="9.140625" style="42"/>
    <col min="9223" max="9223" width="18.7109375" style="42" bestFit="1" customWidth="1"/>
    <col min="9224" max="9224" width="9.140625" style="42"/>
    <col min="9225" max="9225" width="10.28515625" style="42" customWidth="1"/>
    <col min="9226" max="9226" width="12.7109375" style="42" bestFit="1" customWidth="1"/>
    <col min="9227" max="9227" width="10.85546875" style="42" customWidth="1"/>
    <col min="9228" max="9228" width="19.140625" style="42" bestFit="1" customWidth="1"/>
    <col min="9229" max="9229" width="9.140625" style="42"/>
    <col min="9230" max="9230" width="9.42578125" style="42" customWidth="1"/>
    <col min="9231" max="9231" width="11.140625" style="42" customWidth="1"/>
    <col min="9232" max="9232" width="10.42578125" style="42" bestFit="1" customWidth="1"/>
    <col min="9233" max="9233" width="19.140625" style="42" bestFit="1" customWidth="1"/>
    <col min="9234" max="9234" width="9.140625" style="42"/>
    <col min="9235" max="9235" width="9.5703125" style="42" customWidth="1"/>
    <col min="9236" max="9236" width="9.140625" style="42"/>
    <col min="9237" max="9237" width="10.42578125" style="42" bestFit="1" customWidth="1"/>
    <col min="9238" max="9478" width="9.140625" style="42"/>
    <col min="9479" max="9479" width="18.7109375" style="42" bestFit="1" customWidth="1"/>
    <col min="9480" max="9480" width="9.140625" style="42"/>
    <col min="9481" max="9481" width="10.28515625" style="42" customWidth="1"/>
    <col min="9482" max="9482" width="12.7109375" style="42" bestFit="1" customWidth="1"/>
    <col min="9483" max="9483" width="10.85546875" style="42" customWidth="1"/>
    <col min="9484" max="9484" width="19.140625" style="42" bestFit="1" customWidth="1"/>
    <col min="9485" max="9485" width="9.140625" style="42"/>
    <col min="9486" max="9486" width="9.42578125" style="42" customWidth="1"/>
    <col min="9487" max="9487" width="11.140625" style="42" customWidth="1"/>
    <col min="9488" max="9488" width="10.42578125" style="42" bestFit="1" customWidth="1"/>
    <col min="9489" max="9489" width="19.140625" style="42" bestFit="1" customWidth="1"/>
    <col min="9490" max="9490" width="9.140625" style="42"/>
    <col min="9491" max="9491" width="9.5703125" style="42" customWidth="1"/>
    <col min="9492" max="9492" width="9.140625" style="42"/>
    <col min="9493" max="9493" width="10.42578125" style="42" bestFit="1" customWidth="1"/>
    <col min="9494" max="9734" width="9.140625" style="42"/>
    <col min="9735" max="9735" width="18.7109375" style="42" bestFit="1" customWidth="1"/>
    <col min="9736" max="9736" width="9.140625" style="42"/>
    <col min="9737" max="9737" width="10.28515625" style="42" customWidth="1"/>
    <col min="9738" max="9738" width="12.7109375" style="42" bestFit="1" customWidth="1"/>
    <col min="9739" max="9739" width="10.85546875" style="42" customWidth="1"/>
    <col min="9740" max="9740" width="19.140625" style="42" bestFit="1" customWidth="1"/>
    <col min="9741" max="9741" width="9.140625" style="42"/>
    <col min="9742" max="9742" width="9.42578125" style="42" customWidth="1"/>
    <col min="9743" max="9743" width="11.140625" style="42" customWidth="1"/>
    <col min="9744" max="9744" width="10.42578125" style="42" bestFit="1" customWidth="1"/>
    <col min="9745" max="9745" width="19.140625" style="42" bestFit="1" customWidth="1"/>
    <col min="9746" max="9746" width="9.140625" style="42"/>
    <col min="9747" max="9747" width="9.5703125" style="42" customWidth="1"/>
    <col min="9748" max="9748" width="9.140625" style="42"/>
    <col min="9749" max="9749" width="10.42578125" style="42" bestFit="1" customWidth="1"/>
    <col min="9750" max="9990" width="9.140625" style="42"/>
    <col min="9991" max="9991" width="18.7109375" style="42" bestFit="1" customWidth="1"/>
    <col min="9992" max="9992" width="9.140625" style="42"/>
    <col min="9993" max="9993" width="10.28515625" style="42" customWidth="1"/>
    <col min="9994" max="9994" width="12.7109375" style="42" bestFit="1" customWidth="1"/>
    <col min="9995" max="9995" width="10.85546875" style="42" customWidth="1"/>
    <col min="9996" max="9996" width="19.140625" style="42" bestFit="1" customWidth="1"/>
    <col min="9997" max="9997" width="9.140625" style="42"/>
    <col min="9998" max="9998" width="9.42578125" style="42" customWidth="1"/>
    <col min="9999" max="9999" width="11.140625" style="42" customWidth="1"/>
    <col min="10000" max="10000" width="10.42578125" style="42" bestFit="1" customWidth="1"/>
    <col min="10001" max="10001" width="19.140625" style="42" bestFit="1" customWidth="1"/>
    <col min="10002" max="10002" width="9.140625" style="42"/>
    <col min="10003" max="10003" width="9.5703125" style="42" customWidth="1"/>
    <col min="10004" max="10004" width="9.140625" style="42"/>
    <col min="10005" max="10005" width="10.42578125" style="42" bestFit="1" customWidth="1"/>
    <col min="10006" max="10246" width="9.140625" style="42"/>
    <col min="10247" max="10247" width="18.7109375" style="42" bestFit="1" customWidth="1"/>
    <col min="10248" max="10248" width="9.140625" style="42"/>
    <col min="10249" max="10249" width="10.28515625" style="42" customWidth="1"/>
    <col min="10250" max="10250" width="12.7109375" style="42" bestFit="1" customWidth="1"/>
    <col min="10251" max="10251" width="10.85546875" style="42" customWidth="1"/>
    <col min="10252" max="10252" width="19.140625" style="42" bestFit="1" customWidth="1"/>
    <col min="10253" max="10253" width="9.140625" style="42"/>
    <col min="10254" max="10254" width="9.42578125" style="42" customWidth="1"/>
    <col min="10255" max="10255" width="11.140625" style="42" customWidth="1"/>
    <col min="10256" max="10256" width="10.42578125" style="42" bestFit="1" customWidth="1"/>
    <col min="10257" max="10257" width="19.140625" style="42" bestFit="1" customWidth="1"/>
    <col min="10258" max="10258" width="9.140625" style="42"/>
    <col min="10259" max="10259" width="9.5703125" style="42" customWidth="1"/>
    <col min="10260" max="10260" width="9.140625" style="42"/>
    <col min="10261" max="10261" width="10.42578125" style="42" bestFit="1" customWidth="1"/>
    <col min="10262" max="10502" width="9.140625" style="42"/>
    <col min="10503" max="10503" width="18.7109375" style="42" bestFit="1" customWidth="1"/>
    <col min="10504" max="10504" width="9.140625" style="42"/>
    <col min="10505" max="10505" width="10.28515625" style="42" customWidth="1"/>
    <col min="10506" max="10506" width="12.7109375" style="42" bestFit="1" customWidth="1"/>
    <col min="10507" max="10507" width="10.85546875" style="42" customWidth="1"/>
    <col min="10508" max="10508" width="19.140625" style="42" bestFit="1" customWidth="1"/>
    <col min="10509" max="10509" width="9.140625" style="42"/>
    <col min="10510" max="10510" width="9.42578125" style="42" customWidth="1"/>
    <col min="10511" max="10511" width="11.140625" style="42" customWidth="1"/>
    <col min="10512" max="10512" width="10.42578125" style="42" bestFit="1" customWidth="1"/>
    <col min="10513" max="10513" width="19.140625" style="42" bestFit="1" customWidth="1"/>
    <col min="10514" max="10514" width="9.140625" style="42"/>
    <col min="10515" max="10515" width="9.5703125" style="42" customWidth="1"/>
    <col min="10516" max="10516" width="9.140625" style="42"/>
    <col min="10517" max="10517" width="10.42578125" style="42" bestFit="1" customWidth="1"/>
    <col min="10518" max="10758" width="9.140625" style="42"/>
    <col min="10759" max="10759" width="18.7109375" style="42" bestFit="1" customWidth="1"/>
    <col min="10760" max="10760" width="9.140625" style="42"/>
    <col min="10761" max="10761" width="10.28515625" style="42" customWidth="1"/>
    <col min="10762" max="10762" width="12.7109375" style="42" bestFit="1" customWidth="1"/>
    <col min="10763" max="10763" width="10.85546875" style="42" customWidth="1"/>
    <col min="10764" max="10764" width="19.140625" style="42" bestFit="1" customWidth="1"/>
    <col min="10765" max="10765" width="9.140625" style="42"/>
    <col min="10766" max="10766" width="9.42578125" style="42" customWidth="1"/>
    <col min="10767" max="10767" width="11.140625" style="42" customWidth="1"/>
    <col min="10768" max="10768" width="10.42578125" style="42" bestFit="1" customWidth="1"/>
    <col min="10769" max="10769" width="19.140625" style="42" bestFit="1" customWidth="1"/>
    <col min="10770" max="10770" width="9.140625" style="42"/>
    <col min="10771" max="10771" width="9.5703125" style="42" customWidth="1"/>
    <col min="10772" max="10772" width="9.140625" style="42"/>
    <col min="10773" max="10773" width="10.42578125" style="42" bestFit="1" customWidth="1"/>
    <col min="10774" max="11014" width="9.140625" style="42"/>
    <col min="11015" max="11015" width="18.7109375" style="42" bestFit="1" customWidth="1"/>
    <col min="11016" max="11016" width="9.140625" style="42"/>
    <col min="11017" max="11017" width="10.28515625" style="42" customWidth="1"/>
    <col min="11018" max="11018" width="12.7109375" style="42" bestFit="1" customWidth="1"/>
    <col min="11019" max="11019" width="10.85546875" style="42" customWidth="1"/>
    <col min="11020" max="11020" width="19.140625" style="42" bestFit="1" customWidth="1"/>
    <col min="11021" max="11021" width="9.140625" style="42"/>
    <col min="11022" max="11022" width="9.42578125" style="42" customWidth="1"/>
    <col min="11023" max="11023" width="11.140625" style="42" customWidth="1"/>
    <col min="11024" max="11024" width="10.42578125" style="42" bestFit="1" customWidth="1"/>
    <col min="11025" max="11025" width="19.140625" style="42" bestFit="1" customWidth="1"/>
    <col min="11026" max="11026" width="9.140625" style="42"/>
    <col min="11027" max="11027" width="9.5703125" style="42" customWidth="1"/>
    <col min="11028" max="11028" width="9.140625" style="42"/>
    <col min="11029" max="11029" width="10.42578125" style="42" bestFit="1" customWidth="1"/>
    <col min="11030" max="11270" width="9.140625" style="42"/>
    <col min="11271" max="11271" width="18.7109375" style="42" bestFit="1" customWidth="1"/>
    <col min="11272" max="11272" width="9.140625" style="42"/>
    <col min="11273" max="11273" width="10.28515625" style="42" customWidth="1"/>
    <col min="11274" max="11274" width="12.7109375" style="42" bestFit="1" customWidth="1"/>
    <col min="11275" max="11275" width="10.85546875" style="42" customWidth="1"/>
    <col min="11276" max="11276" width="19.140625" style="42" bestFit="1" customWidth="1"/>
    <col min="11277" max="11277" width="9.140625" style="42"/>
    <col min="11278" max="11278" width="9.42578125" style="42" customWidth="1"/>
    <col min="11279" max="11279" width="11.140625" style="42" customWidth="1"/>
    <col min="11280" max="11280" width="10.42578125" style="42" bestFit="1" customWidth="1"/>
    <col min="11281" max="11281" width="19.140625" style="42" bestFit="1" customWidth="1"/>
    <col min="11282" max="11282" width="9.140625" style="42"/>
    <col min="11283" max="11283" width="9.5703125" style="42" customWidth="1"/>
    <col min="11284" max="11284" width="9.140625" style="42"/>
    <col min="11285" max="11285" width="10.42578125" style="42" bestFit="1" customWidth="1"/>
    <col min="11286" max="11526" width="9.140625" style="42"/>
    <col min="11527" max="11527" width="18.7109375" style="42" bestFit="1" customWidth="1"/>
    <col min="11528" max="11528" width="9.140625" style="42"/>
    <col min="11529" max="11529" width="10.28515625" style="42" customWidth="1"/>
    <col min="11530" max="11530" width="12.7109375" style="42" bestFit="1" customWidth="1"/>
    <col min="11531" max="11531" width="10.85546875" style="42" customWidth="1"/>
    <col min="11532" max="11532" width="19.140625" style="42" bestFit="1" customWidth="1"/>
    <col min="11533" max="11533" width="9.140625" style="42"/>
    <col min="11534" max="11534" width="9.42578125" style="42" customWidth="1"/>
    <col min="11535" max="11535" width="11.140625" style="42" customWidth="1"/>
    <col min="11536" max="11536" width="10.42578125" style="42" bestFit="1" customWidth="1"/>
    <col min="11537" max="11537" width="19.140625" style="42" bestFit="1" customWidth="1"/>
    <col min="11538" max="11538" width="9.140625" style="42"/>
    <col min="11539" max="11539" width="9.5703125" style="42" customWidth="1"/>
    <col min="11540" max="11540" width="9.140625" style="42"/>
    <col min="11541" max="11541" width="10.42578125" style="42" bestFit="1" customWidth="1"/>
    <col min="11542" max="11782" width="9.140625" style="42"/>
    <col min="11783" max="11783" width="18.7109375" style="42" bestFit="1" customWidth="1"/>
    <col min="11784" max="11784" width="9.140625" style="42"/>
    <col min="11785" max="11785" width="10.28515625" style="42" customWidth="1"/>
    <col min="11786" max="11786" width="12.7109375" style="42" bestFit="1" customWidth="1"/>
    <col min="11787" max="11787" width="10.85546875" style="42" customWidth="1"/>
    <col min="11788" max="11788" width="19.140625" style="42" bestFit="1" customWidth="1"/>
    <col min="11789" max="11789" width="9.140625" style="42"/>
    <col min="11790" max="11790" width="9.42578125" style="42" customWidth="1"/>
    <col min="11791" max="11791" width="11.140625" style="42" customWidth="1"/>
    <col min="11792" max="11792" width="10.42578125" style="42" bestFit="1" customWidth="1"/>
    <col min="11793" max="11793" width="19.140625" style="42" bestFit="1" customWidth="1"/>
    <col min="11794" max="11794" width="9.140625" style="42"/>
    <col min="11795" max="11795" width="9.5703125" style="42" customWidth="1"/>
    <col min="11796" max="11796" width="9.140625" style="42"/>
    <col min="11797" max="11797" width="10.42578125" style="42" bestFit="1" customWidth="1"/>
    <col min="11798" max="12038" width="9.140625" style="42"/>
    <col min="12039" max="12039" width="18.7109375" style="42" bestFit="1" customWidth="1"/>
    <col min="12040" max="12040" width="9.140625" style="42"/>
    <col min="12041" max="12041" width="10.28515625" style="42" customWidth="1"/>
    <col min="12042" max="12042" width="12.7109375" style="42" bestFit="1" customWidth="1"/>
    <col min="12043" max="12043" width="10.85546875" style="42" customWidth="1"/>
    <col min="12044" max="12044" width="19.140625" style="42" bestFit="1" customWidth="1"/>
    <col min="12045" max="12045" width="9.140625" style="42"/>
    <col min="12046" max="12046" width="9.42578125" style="42" customWidth="1"/>
    <col min="12047" max="12047" width="11.140625" style="42" customWidth="1"/>
    <col min="12048" max="12048" width="10.42578125" style="42" bestFit="1" customWidth="1"/>
    <col min="12049" max="12049" width="19.140625" style="42" bestFit="1" customWidth="1"/>
    <col min="12050" max="12050" width="9.140625" style="42"/>
    <col min="12051" max="12051" width="9.5703125" style="42" customWidth="1"/>
    <col min="12052" max="12052" width="9.140625" style="42"/>
    <col min="12053" max="12053" width="10.42578125" style="42" bestFit="1" customWidth="1"/>
    <col min="12054" max="12294" width="9.140625" style="42"/>
    <col min="12295" max="12295" width="18.7109375" style="42" bestFit="1" customWidth="1"/>
    <col min="12296" max="12296" width="9.140625" style="42"/>
    <col min="12297" max="12297" width="10.28515625" style="42" customWidth="1"/>
    <col min="12298" max="12298" width="12.7109375" style="42" bestFit="1" customWidth="1"/>
    <col min="12299" max="12299" width="10.85546875" style="42" customWidth="1"/>
    <col min="12300" max="12300" width="19.140625" style="42" bestFit="1" customWidth="1"/>
    <col min="12301" max="12301" width="9.140625" style="42"/>
    <col min="12302" max="12302" width="9.42578125" style="42" customWidth="1"/>
    <col min="12303" max="12303" width="11.140625" style="42" customWidth="1"/>
    <col min="12304" max="12304" width="10.42578125" style="42" bestFit="1" customWidth="1"/>
    <col min="12305" max="12305" width="19.140625" style="42" bestFit="1" customWidth="1"/>
    <col min="12306" max="12306" width="9.140625" style="42"/>
    <col min="12307" max="12307" width="9.5703125" style="42" customWidth="1"/>
    <col min="12308" max="12308" width="9.140625" style="42"/>
    <col min="12309" max="12309" width="10.42578125" style="42" bestFit="1" customWidth="1"/>
    <col min="12310" max="12550" width="9.140625" style="42"/>
    <col min="12551" max="12551" width="18.7109375" style="42" bestFit="1" customWidth="1"/>
    <col min="12552" max="12552" width="9.140625" style="42"/>
    <col min="12553" max="12553" width="10.28515625" style="42" customWidth="1"/>
    <col min="12554" max="12554" width="12.7109375" style="42" bestFit="1" customWidth="1"/>
    <col min="12555" max="12555" width="10.85546875" style="42" customWidth="1"/>
    <col min="12556" max="12556" width="19.140625" style="42" bestFit="1" customWidth="1"/>
    <col min="12557" max="12557" width="9.140625" style="42"/>
    <col min="12558" max="12558" width="9.42578125" style="42" customWidth="1"/>
    <col min="12559" max="12559" width="11.140625" style="42" customWidth="1"/>
    <col min="12560" max="12560" width="10.42578125" style="42" bestFit="1" customWidth="1"/>
    <col min="12561" max="12561" width="19.140625" style="42" bestFit="1" customWidth="1"/>
    <col min="12562" max="12562" width="9.140625" style="42"/>
    <col min="12563" max="12563" width="9.5703125" style="42" customWidth="1"/>
    <col min="12564" max="12564" width="9.140625" style="42"/>
    <col min="12565" max="12565" width="10.42578125" style="42" bestFit="1" customWidth="1"/>
    <col min="12566" max="12806" width="9.140625" style="42"/>
    <col min="12807" max="12807" width="18.7109375" style="42" bestFit="1" customWidth="1"/>
    <col min="12808" max="12808" width="9.140625" style="42"/>
    <col min="12809" max="12809" width="10.28515625" style="42" customWidth="1"/>
    <col min="12810" max="12810" width="12.7109375" style="42" bestFit="1" customWidth="1"/>
    <col min="12811" max="12811" width="10.85546875" style="42" customWidth="1"/>
    <col min="12812" max="12812" width="19.140625" style="42" bestFit="1" customWidth="1"/>
    <col min="12813" max="12813" width="9.140625" style="42"/>
    <col min="12814" max="12814" width="9.42578125" style="42" customWidth="1"/>
    <col min="12815" max="12815" width="11.140625" style="42" customWidth="1"/>
    <col min="12816" max="12816" width="10.42578125" style="42" bestFit="1" customWidth="1"/>
    <col min="12817" max="12817" width="19.140625" style="42" bestFit="1" customWidth="1"/>
    <col min="12818" max="12818" width="9.140625" style="42"/>
    <col min="12819" max="12819" width="9.5703125" style="42" customWidth="1"/>
    <col min="12820" max="12820" width="9.140625" style="42"/>
    <col min="12821" max="12821" width="10.42578125" style="42" bestFit="1" customWidth="1"/>
    <col min="12822" max="13062" width="9.140625" style="42"/>
    <col min="13063" max="13063" width="18.7109375" style="42" bestFit="1" customWidth="1"/>
    <col min="13064" max="13064" width="9.140625" style="42"/>
    <col min="13065" max="13065" width="10.28515625" style="42" customWidth="1"/>
    <col min="13066" max="13066" width="12.7109375" style="42" bestFit="1" customWidth="1"/>
    <col min="13067" max="13067" width="10.85546875" style="42" customWidth="1"/>
    <col min="13068" max="13068" width="19.140625" style="42" bestFit="1" customWidth="1"/>
    <col min="13069" max="13069" width="9.140625" style="42"/>
    <col min="13070" max="13070" width="9.42578125" style="42" customWidth="1"/>
    <col min="13071" max="13071" width="11.140625" style="42" customWidth="1"/>
    <col min="13072" max="13072" width="10.42578125" style="42" bestFit="1" customWidth="1"/>
    <col min="13073" max="13073" width="19.140625" style="42" bestFit="1" customWidth="1"/>
    <col min="13074" max="13074" width="9.140625" style="42"/>
    <col min="13075" max="13075" width="9.5703125" style="42" customWidth="1"/>
    <col min="13076" max="13076" width="9.140625" style="42"/>
    <col min="13077" max="13077" width="10.42578125" style="42" bestFit="1" customWidth="1"/>
    <col min="13078" max="13318" width="9.140625" style="42"/>
    <col min="13319" max="13319" width="18.7109375" style="42" bestFit="1" customWidth="1"/>
    <col min="13320" max="13320" width="9.140625" style="42"/>
    <col min="13321" max="13321" width="10.28515625" style="42" customWidth="1"/>
    <col min="13322" max="13322" width="12.7109375" style="42" bestFit="1" customWidth="1"/>
    <col min="13323" max="13323" width="10.85546875" style="42" customWidth="1"/>
    <col min="13324" max="13324" width="19.140625" style="42" bestFit="1" customWidth="1"/>
    <col min="13325" max="13325" width="9.140625" style="42"/>
    <col min="13326" max="13326" width="9.42578125" style="42" customWidth="1"/>
    <col min="13327" max="13327" width="11.140625" style="42" customWidth="1"/>
    <col min="13328" max="13328" width="10.42578125" style="42" bestFit="1" customWidth="1"/>
    <col min="13329" max="13329" width="19.140625" style="42" bestFit="1" customWidth="1"/>
    <col min="13330" max="13330" width="9.140625" style="42"/>
    <col min="13331" max="13331" width="9.5703125" style="42" customWidth="1"/>
    <col min="13332" max="13332" width="9.140625" style="42"/>
    <col min="13333" max="13333" width="10.42578125" style="42" bestFit="1" customWidth="1"/>
    <col min="13334" max="13574" width="9.140625" style="42"/>
    <col min="13575" max="13575" width="18.7109375" style="42" bestFit="1" customWidth="1"/>
    <col min="13576" max="13576" width="9.140625" style="42"/>
    <col min="13577" max="13577" width="10.28515625" style="42" customWidth="1"/>
    <col min="13578" max="13578" width="12.7109375" style="42" bestFit="1" customWidth="1"/>
    <col min="13579" max="13579" width="10.85546875" style="42" customWidth="1"/>
    <col min="13580" max="13580" width="19.140625" style="42" bestFit="1" customWidth="1"/>
    <col min="13581" max="13581" width="9.140625" style="42"/>
    <col min="13582" max="13582" width="9.42578125" style="42" customWidth="1"/>
    <col min="13583" max="13583" width="11.140625" style="42" customWidth="1"/>
    <col min="13584" max="13584" width="10.42578125" style="42" bestFit="1" customWidth="1"/>
    <col min="13585" max="13585" width="19.140625" style="42" bestFit="1" customWidth="1"/>
    <col min="13586" max="13586" width="9.140625" style="42"/>
    <col min="13587" max="13587" width="9.5703125" style="42" customWidth="1"/>
    <col min="13588" max="13588" width="9.140625" style="42"/>
    <col min="13589" max="13589" width="10.42578125" style="42" bestFit="1" customWidth="1"/>
    <col min="13590" max="13830" width="9.140625" style="42"/>
    <col min="13831" max="13831" width="18.7109375" style="42" bestFit="1" customWidth="1"/>
    <col min="13832" max="13832" width="9.140625" style="42"/>
    <col min="13833" max="13833" width="10.28515625" style="42" customWidth="1"/>
    <col min="13834" max="13834" width="12.7109375" style="42" bestFit="1" customWidth="1"/>
    <col min="13835" max="13835" width="10.85546875" style="42" customWidth="1"/>
    <col min="13836" max="13836" width="19.140625" style="42" bestFit="1" customWidth="1"/>
    <col min="13837" max="13837" width="9.140625" style="42"/>
    <col min="13838" max="13838" width="9.42578125" style="42" customWidth="1"/>
    <col min="13839" max="13839" width="11.140625" style="42" customWidth="1"/>
    <col min="13840" max="13840" width="10.42578125" style="42" bestFit="1" customWidth="1"/>
    <col min="13841" max="13841" width="19.140625" style="42" bestFit="1" customWidth="1"/>
    <col min="13842" max="13842" width="9.140625" style="42"/>
    <col min="13843" max="13843" width="9.5703125" style="42" customWidth="1"/>
    <col min="13844" max="13844" width="9.140625" style="42"/>
    <col min="13845" max="13845" width="10.42578125" style="42" bestFit="1" customWidth="1"/>
    <col min="13846" max="14086" width="9.140625" style="42"/>
    <col min="14087" max="14087" width="18.7109375" style="42" bestFit="1" customWidth="1"/>
    <col min="14088" max="14088" width="9.140625" style="42"/>
    <col min="14089" max="14089" width="10.28515625" style="42" customWidth="1"/>
    <col min="14090" max="14090" width="12.7109375" style="42" bestFit="1" customWidth="1"/>
    <col min="14091" max="14091" width="10.85546875" style="42" customWidth="1"/>
    <col min="14092" max="14092" width="19.140625" style="42" bestFit="1" customWidth="1"/>
    <col min="14093" max="14093" width="9.140625" style="42"/>
    <col min="14094" max="14094" width="9.42578125" style="42" customWidth="1"/>
    <col min="14095" max="14095" width="11.140625" style="42" customWidth="1"/>
    <col min="14096" max="14096" width="10.42578125" style="42" bestFit="1" customWidth="1"/>
    <col min="14097" max="14097" width="19.140625" style="42" bestFit="1" customWidth="1"/>
    <col min="14098" max="14098" width="9.140625" style="42"/>
    <col min="14099" max="14099" width="9.5703125" style="42" customWidth="1"/>
    <col min="14100" max="14100" width="9.140625" style="42"/>
    <col min="14101" max="14101" width="10.42578125" style="42" bestFit="1" customWidth="1"/>
    <col min="14102" max="14342" width="9.140625" style="42"/>
    <col min="14343" max="14343" width="18.7109375" style="42" bestFit="1" customWidth="1"/>
    <col min="14344" max="14344" width="9.140625" style="42"/>
    <col min="14345" max="14345" width="10.28515625" style="42" customWidth="1"/>
    <col min="14346" max="14346" width="12.7109375" style="42" bestFit="1" customWidth="1"/>
    <col min="14347" max="14347" width="10.85546875" style="42" customWidth="1"/>
    <col min="14348" max="14348" width="19.140625" style="42" bestFit="1" customWidth="1"/>
    <col min="14349" max="14349" width="9.140625" style="42"/>
    <col min="14350" max="14350" width="9.42578125" style="42" customWidth="1"/>
    <col min="14351" max="14351" width="11.140625" style="42" customWidth="1"/>
    <col min="14352" max="14352" width="10.42578125" style="42" bestFit="1" customWidth="1"/>
    <col min="14353" max="14353" width="19.140625" style="42" bestFit="1" customWidth="1"/>
    <col min="14354" max="14354" width="9.140625" style="42"/>
    <col min="14355" max="14355" width="9.5703125" style="42" customWidth="1"/>
    <col min="14356" max="14356" width="9.140625" style="42"/>
    <col min="14357" max="14357" width="10.42578125" style="42" bestFit="1" customWidth="1"/>
    <col min="14358" max="14598" width="9.140625" style="42"/>
    <col min="14599" max="14599" width="18.7109375" style="42" bestFit="1" customWidth="1"/>
    <col min="14600" max="14600" width="9.140625" style="42"/>
    <col min="14601" max="14601" width="10.28515625" style="42" customWidth="1"/>
    <col min="14602" max="14602" width="12.7109375" style="42" bestFit="1" customWidth="1"/>
    <col min="14603" max="14603" width="10.85546875" style="42" customWidth="1"/>
    <col min="14604" max="14604" width="19.140625" style="42" bestFit="1" customWidth="1"/>
    <col min="14605" max="14605" width="9.140625" style="42"/>
    <col min="14606" max="14606" width="9.42578125" style="42" customWidth="1"/>
    <col min="14607" max="14607" width="11.140625" style="42" customWidth="1"/>
    <col min="14608" max="14608" width="10.42578125" style="42" bestFit="1" customWidth="1"/>
    <col min="14609" max="14609" width="19.140625" style="42" bestFit="1" customWidth="1"/>
    <col min="14610" max="14610" width="9.140625" style="42"/>
    <col min="14611" max="14611" width="9.5703125" style="42" customWidth="1"/>
    <col min="14612" max="14612" width="9.140625" style="42"/>
    <col min="14613" max="14613" width="10.42578125" style="42" bestFit="1" customWidth="1"/>
    <col min="14614" max="14854" width="9.140625" style="42"/>
    <col min="14855" max="14855" width="18.7109375" style="42" bestFit="1" customWidth="1"/>
    <col min="14856" max="14856" width="9.140625" style="42"/>
    <col min="14857" max="14857" width="10.28515625" style="42" customWidth="1"/>
    <col min="14858" max="14858" width="12.7109375" style="42" bestFit="1" customWidth="1"/>
    <col min="14859" max="14859" width="10.85546875" style="42" customWidth="1"/>
    <col min="14860" max="14860" width="19.140625" style="42" bestFit="1" customWidth="1"/>
    <col min="14861" max="14861" width="9.140625" style="42"/>
    <col min="14862" max="14862" width="9.42578125" style="42" customWidth="1"/>
    <col min="14863" max="14863" width="11.140625" style="42" customWidth="1"/>
    <col min="14864" max="14864" width="10.42578125" style="42" bestFit="1" customWidth="1"/>
    <col min="14865" max="14865" width="19.140625" style="42" bestFit="1" customWidth="1"/>
    <col min="14866" max="14866" width="9.140625" style="42"/>
    <col min="14867" max="14867" width="9.5703125" style="42" customWidth="1"/>
    <col min="14868" max="14868" width="9.140625" style="42"/>
    <col min="14869" max="14869" width="10.42578125" style="42" bestFit="1" customWidth="1"/>
    <col min="14870" max="15110" width="9.140625" style="42"/>
    <col min="15111" max="15111" width="18.7109375" style="42" bestFit="1" customWidth="1"/>
    <col min="15112" max="15112" width="9.140625" style="42"/>
    <col min="15113" max="15113" width="10.28515625" style="42" customWidth="1"/>
    <col min="15114" max="15114" width="12.7109375" style="42" bestFit="1" customWidth="1"/>
    <col min="15115" max="15115" width="10.85546875" style="42" customWidth="1"/>
    <col min="15116" max="15116" width="19.140625" style="42" bestFit="1" customWidth="1"/>
    <col min="15117" max="15117" width="9.140625" style="42"/>
    <col min="15118" max="15118" width="9.42578125" style="42" customWidth="1"/>
    <col min="15119" max="15119" width="11.140625" style="42" customWidth="1"/>
    <col min="15120" max="15120" width="10.42578125" style="42" bestFit="1" customWidth="1"/>
    <col min="15121" max="15121" width="19.140625" style="42" bestFit="1" customWidth="1"/>
    <col min="15122" max="15122" width="9.140625" style="42"/>
    <col min="15123" max="15123" width="9.5703125" style="42" customWidth="1"/>
    <col min="15124" max="15124" width="9.140625" style="42"/>
    <col min="15125" max="15125" width="10.42578125" style="42" bestFit="1" customWidth="1"/>
    <col min="15126" max="15366" width="9.140625" style="42"/>
    <col min="15367" max="15367" width="18.7109375" style="42" bestFit="1" customWidth="1"/>
    <col min="15368" max="15368" width="9.140625" style="42"/>
    <col min="15369" max="15369" width="10.28515625" style="42" customWidth="1"/>
    <col min="15370" max="15370" width="12.7109375" style="42" bestFit="1" customWidth="1"/>
    <col min="15371" max="15371" width="10.85546875" style="42" customWidth="1"/>
    <col min="15372" max="15372" width="19.140625" style="42" bestFit="1" customWidth="1"/>
    <col min="15373" max="15373" width="9.140625" style="42"/>
    <col min="15374" max="15374" width="9.42578125" style="42" customWidth="1"/>
    <col min="15375" max="15375" width="11.140625" style="42" customWidth="1"/>
    <col min="15376" max="15376" width="10.42578125" style="42" bestFit="1" customWidth="1"/>
    <col min="15377" max="15377" width="19.140625" style="42" bestFit="1" customWidth="1"/>
    <col min="15378" max="15378" width="9.140625" style="42"/>
    <col min="15379" max="15379" width="9.5703125" style="42" customWidth="1"/>
    <col min="15380" max="15380" width="9.140625" style="42"/>
    <col min="15381" max="15381" width="10.42578125" style="42" bestFit="1" customWidth="1"/>
    <col min="15382" max="15622" width="9.140625" style="42"/>
    <col min="15623" max="15623" width="18.7109375" style="42" bestFit="1" customWidth="1"/>
    <col min="15624" max="15624" width="9.140625" style="42"/>
    <col min="15625" max="15625" width="10.28515625" style="42" customWidth="1"/>
    <col min="15626" max="15626" width="12.7109375" style="42" bestFit="1" customWidth="1"/>
    <col min="15627" max="15627" width="10.85546875" style="42" customWidth="1"/>
    <col min="15628" max="15628" width="19.140625" style="42" bestFit="1" customWidth="1"/>
    <col min="15629" max="15629" width="9.140625" style="42"/>
    <col min="15630" max="15630" width="9.42578125" style="42" customWidth="1"/>
    <col min="15631" max="15631" width="11.140625" style="42" customWidth="1"/>
    <col min="15632" max="15632" width="10.42578125" style="42" bestFit="1" customWidth="1"/>
    <col min="15633" max="15633" width="19.140625" style="42" bestFit="1" customWidth="1"/>
    <col min="15634" max="15634" width="9.140625" style="42"/>
    <col min="15635" max="15635" width="9.5703125" style="42" customWidth="1"/>
    <col min="15636" max="15636" width="9.140625" style="42"/>
    <col min="15637" max="15637" width="10.42578125" style="42" bestFit="1" customWidth="1"/>
    <col min="15638" max="15878" width="9.140625" style="42"/>
    <col min="15879" max="15879" width="18.7109375" style="42" bestFit="1" customWidth="1"/>
    <col min="15880" max="15880" width="9.140625" style="42"/>
    <col min="15881" max="15881" width="10.28515625" style="42" customWidth="1"/>
    <col min="15882" max="15882" width="12.7109375" style="42" bestFit="1" customWidth="1"/>
    <col min="15883" max="15883" width="10.85546875" style="42" customWidth="1"/>
    <col min="15884" max="15884" width="19.140625" style="42" bestFit="1" customWidth="1"/>
    <col min="15885" max="15885" width="9.140625" style="42"/>
    <col min="15886" max="15886" width="9.42578125" style="42" customWidth="1"/>
    <col min="15887" max="15887" width="11.140625" style="42" customWidth="1"/>
    <col min="15888" max="15888" width="10.42578125" style="42" bestFit="1" customWidth="1"/>
    <col min="15889" max="15889" width="19.140625" style="42" bestFit="1" customWidth="1"/>
    <col min="15890" max="15890" width="9.140625" style="42"/>
    <col min="15891" max="15891" width="9.5703125" style="42" customWidth="1"/>
    <col min="15892" max="15892" width="9.140625" style="42"/>
    <col min="15893" max="15893" width="10.42578125" style="42" bestFit="1" customWidth="1"/>
    <col min="15894" max="16134" width="9.140625" style="42"/>
    <col min="16135" max="16135" width="18.7109375" style="42" bestFit="1" customWidth="1"/>
    <col min="16136" max="16136" width="9.140625" style="42"/>
    <col min="16137" max="16137" width="10.28515625" style="42" customWidth="1"/>
    <col min="16138" max="16138" width="12.7109375" style="42" bestFit="1" customWidth="1"/>
    <col min="16139" max="16139" width="10.85546875" style="42" customWidth="1"/>
    <col min="16140" max="16140" width="19.140625" style="42" bestFit="1" customWidth="1"/>
    <col min="16141" max="16141" width="9.140625" style="42"/>
    <col min="16142" max="16142" width="9.42578125" style="42" customWidth="1"/>
    <col min="16143" max="16143" width="11.140625" style="42" customWidth="1"/>
    <col min="16144" max="16144" width="10.42578125" style="42" bestFit="1" customWidth="1"/>
    <col min="16145" max="16145" width="19.140625" style="42" bestFit="1" customWidth="1"/>
    <col min="16146" max="16146" width="9.140625" style="42"/>
    <col min="16147" max="16147" width="9.5703125" style="42" customWidth="1"/>
    <col min="16148" max="16148" width="9.140625" style="42"/>
    <col min="16149" max="16149" width="10.42578125" style="42" bestFit="1" customWidth="1"/>
    <col min="16150" max="16384" width="9.140625" style="42"/>
  </cols>
  <sheetData>
    <row r="1" spans="1:24" ht="18" x14ac:dyDescent="0.25">
      <c r="D1" s="272" t="s">
        <v>0</v>
      </c>
      <c r="E1" s="272"/>
      <c r="F1" s="272"/>
      <c r="G1" s="245"/>
      <c r="H1" s="41"/>
      <c r="I1" s="41"/>
      <c r="L1" s="272" t="s">
        <v>0</v>
      </c>
      <c r="M1" s="272"/>
      <c r="N1" s="272"/>
      <c r="O1" s="272"/>
      <c r="P1" s="247"/>
      <c r="Q1" s="247"/>
      <c r="S1" s="41"/>
      <c r="U1" s="41" t="s">
        <v>0</v>
      </c>
      <c r="V1" s="41"/>
      <c r="W1" s="41"/>
      <c r="X1" s="41"/>
    </row>
    <row r="2" spans="1:24" ht="18" x14ac:dyDescent="0.25">
      <c r="C2" s="272" t="s">
        <v>1</v>
      </c>
      <c r="D2" s="272"/>
      <c r="E2" s="272"/>
      <c r="F2" s="272"/>
      <c r="G2" s="245"/>
      <c r="H2" s="41"/>
      <c r="I2" s="41"/>
      <c r="L2" s="272" t="s">
        <v>1</v>
      </c>
      <c r="M2" s="272"/>
      <c r="N2" s="272"/>
      <c r="O2" s="272"/>
      <c r="P2" s="247"/>
      <c r="Q2" s="247"/>
      <c r="U2" s="41" t="s">
        <v>1</v>
      </c>
      <c r="V2" s="41"/>
      <c r="W2" s="41"/>
      <c r="X2" s="41"/>
    </row>
    <row r="3" spans="1:24" ht="15.75" x14ac:dyDescent="0.25">
      <c r="C3" s="276" t="s">
        <v>2</v>
      </c>
      <c r="D3" s="276"/>
      <c r="E3" s="276"/>
      <c r="F3" s="276"/>
      <c r="G3" s="246"/>
      <c r="H3" s="43"/>
      <c r="I3" s="43"/>
      <c r="L3" s="276" t="s">
        <v>2</v>
      </c>
      <c r="M3" s="276"/>
      <c r="N3" s="276"/>
      <c r="O3" s="276"/>
      <c r="P3" s="248"/>
      <c r="Q3" s="248"/>
      <c r="S3" s="43"/>
      <c r="U3" s="43" t="s">
        <v>2</v>
      </c>
      <c r="V3" s="43"/>
      <c r="W3" s="43"/>
      <c r="X3" s="43"/>
    </row>
    <row r="4" spans="1:24" ht="18" x14ac:dyDescent="0.25">
      <c r="C4" s="272" t="s">
        <v>123</v>
      </c>
      <c r="D4" s="272"/>
      <c r="E4" s="272"/>
      <c r="F4" s="272"/>
      <c r="G4" s="245"/>
      <c r="H4" s="41"/>
      <c r="I4" s="41"/>
      <c r="L4" s="272" t="s">
        <v>123</v>
      </c>
      <c r="M4" s="272"/>
      <c r="N4" s="272"/>
      <c r="O4" s="272"/>
      <c r="P4" s="247"/>
      <c r="Q4" s="247"/>
      <c r="S4" s="272" t="s">
        <v>123</v>
      </c>
      <c r="T4" s="272"/>
      <c r="U4" s="272"/>
      <c r="V4" s="272"/>
      <c r="W4" s="41"/>
      <c r="X4" s="41"/>
    </row>
    <row r="5" spans="1:24" ht="18.75" thickBot="1" x14ac:dyDescent="0.3">
      <c r="C5" s="277" t="s">
        <v>3</v>
      </c>
      <c r="D5" s="277"/>
      <c r="E5" s="277"/>
      <c r="F5" s="277"/>
      <c r="G5" s="218"/>
      <c r="H5" s="45"/>
      <c r="I5" s="45"/>
      <c r="L5" s="278" t="s">
        <v>4</v>
      </c>
      <c r="M5" s="278"/>
      <c r="N5" s="278"/>
      <c r="O5" s="278"/>
      <c r="P5" s="218"/>
      <c r="Q5" s="218"/>
      <c r="S5" s="218"/>
      <c r="U5" s="44" t="s">
        <v>5</v>
      </c>
      <c r="V5" s="45"/>
      <c r="W5" s="45"/>
      <c r="X5" s="45"/>
    </row>
    <row r="6" spans="1:24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51" t="s">
        <v>142</v>
      </c>
      <c r="H6" s="114" t="s">
        <v>9</v>
      </c>
      <c r="I6" s="50" t="s">
        <v>136</v>
      </c>
      <c r="J6" s="51" t="s">
        <v>120</v>
      </c>
      <c r="K6" s="51" t="s">
        <v>121</v>
      </c>
      <c r="L6" s="259" t="s">
        <v>6</v>
      </c>
      <c r="M6" s="260" t="s">
        <v>138</v>
      </c>
      <c r="N6" s="47" t="s">
        <v>139</v>
      </c>
      <c r="O6" s="261" t="s">
        <v>130</v>
      </c>
      <c r="P6" s="47" t="s">
        <v>131</v>
      </c>
      <c r="Q6" s="47" t="s">
        <v>142</v>
      </c>
      <c r="R6" s="262" t="s">
        <v>19</v>
      </c>
      <c r="S6" s="76"/>
      <c r="T6" s="47" t="s">
        <v>6</v>
      </c>
      <c r="U6" s="47" t="s">
        <v>7</v>
      </c>
      <c r="V6" s="47" t="s">
        <v>8</v>
      </c>
      <c r="W6" s="263" t="s">
        <v>9</v>
      </c>
      <c r="X6" s="52"/>
    </row>
    <row r="7" spans="1:24" ht="18.75" thickBot="1" x14ac:dyDescent="0.3">
      <c r="A7" s="53" t="s">
        <v>10</v>
      </c>
      <c r="B7" s="54"/>
      <c r="C7" s="54"/>
      <c r="D7" s="54"/>
      <c r="E7" s="116"/>
      <c r="F7" s="55"/>
      <c r="G7" s="55"/>
      <c r="H7" s="117"/>
      <c r="I7" s="55"/>
      <c r="J7" s="116"/>
      <c r="K7" s="54"/>
      <c r="L7" s="253"/>
      <c r="M7" s="254"/>
      <c r="N7" s="254"/>
      <c r="O7" s="254"/>
      <c r="P7" s="251"/>
      <c r="Q7" s="251"/>
      <c r="R7" s="255"/>
      <c r="S7" s="256" t="s">
        <v>10</v>
      </c>
      <c r="T7" s="257"/>
      <c r="U7" s="257"/>
      <c r="V7" s="257"/>
      <c r="W7" s="258"/>
    </row>
    <row r="8" spans="1:24" ht="18" x14ac:dyDescent="0.25">
      <c r="A8" s="56" t="s">
        <v>11</v>
      </c>
      <c r="B8" s="57">
        <v>517</v>
      </c>
      <c r="C8" s="58">
        <v>685</v>
      </c>
      <c r="D8" s="60">
        <v>46445</v>
      </c>
      <c r="E8" s="118">
        <v>0</v>
      </c>
      <c r="F8" s="119">
        <v>-24</v>
      </c>
      <c r="G8" s="209">
        <v>0</v>
      </c>
      <c r="H8" s="120">
        <f t="shared" ref="H8:H16" si="0">D8/B8</f>
        <v>89.835589941972927</v>
      </c>
      <c r="I8" s="61">
        <f>D8+E8+F8+G8</f>
        <v>46421</v>
      </c>
      <c r="J8" s="121"/>
      <c r="K8" s="122"/>
      <c r="L8" s="120">
        <v>13</v>
      </c>
      <c r="M8" s="58">
        <v>22</v>
      </c>
      <c r="N8" s="58">
        <v>1573</v>
      </c>
      <c r="O8" s="62">
        <v>0</v>
      </c>
      <c r="P8" s="233">
        <v>0</v>
      </c>
      <c r="Q8" s="233">
        <v>0</v>
      </c>
      <c r="R8" s="81">
        <f>SUM(N8:O8)</f>
        <v>1573</v>
      </c>
      <c r="S8" s="56" t="s">
        <v>11</v>
      </c>
      <c r="T8" s="59">
        <f t="shared" ref="T8:U15" si="1">B8+L8</f>
        <v>530</v>
      </c>
      <c r="U8" s="59">
        <f t="shared" si="1"/>
        <v>707</v>
      </c>
      <c r="V8" s="59">
        <f>I8+R8</f>
        <v>47994</v>
      </c>
      <c r="W8" s="62">
        <f>V8/T8</f>
        <v>90.554716981132074</v>
      </c>
    </row>
    <row r="9" spans="1:24" ht="18" x14ac:dyDescent="0.25">
      <c r="A9" s="64" t="s">
        <v>12</v>
      </c>
      <c r="B9" s="63">
        <v>542</v>
      </c>
      <c r="C9" s="65">
        <v>789</v>
      </c>
      <c r="D9" s="123">
        <v>53162</v>
      </c>
      <c r="E9" s="118">
        <v>0</v>
      </c>
      <c r="F9" s="119">
        <v>0</v>
      </c>
      <c r="G9" s="209">
        <v>0</v>
      </c>
      <c r="H9" s="124">
        <f t="shared" si="0"/>
        <v>98.084870848708491</v>
      </c>
      <c r="I9" s="61">
        <f t="shared" ref="I9:I15" si="2">D9+E9+F9+G9</f>
        <v>53162</v>
      </c>
      <c r="J9" s="121"/>
      <c r="K9" s="122"/>
      <c r="L9" s="124">
        <v>31</v>
      </c>
      <c r="M9" s="65">
        <v>47</v>
      </c>
      <c r="N9" s="58">
        <v>3343</v>
      </c>
      <c r="O9" s="62">
        <v>0</v>
      </c>
      <c r="P9" s="62">
        <v>0</v>
      </c>
      <c r="Q9" s="62">
        <v>0</v>
      </c>
      <c r="R9" s="81">
        <f t="shared" ref="R9:R15" si="3">SUM(N9:O9)</f>
        <v>3343</v>
      </c>
      <c r="S9" s="64" t="s">
        <v>12</v>
      </c>
      <c r="T9" s="63">
        <f t="shared" si="1"/>
        <v>573</v>
      </c>
      <c r="U9" s="63">
        <f t="shared" si="1"/>
        <v>836</v>
      </c>
      <c r="V9" s="63">
        <f t="shared" ref="V9:V15" si="4">I9+R9</f>
        <v>56505</v>
      </c>
      <c r="W9" s="62">
        <f t="shared" ref="W9:W15" si="5">V9/T9</f>
        <v>98.612565445026178</v>
      </c>
    </row>
    <row r="10" spans="1:24" ht="18" x14ac:dyDescent="0.25">
      <c r="A10" s="64" t="s">
        <v>13</v>
      </c>
      <c r="B10" s="63">
        <v>721</v>
      </c>
      <c r="C10" s="65">
        <v>946</v>
      </c>
      <c r="D10" s="123">
        <v>65521</v>
      </c>
      <c r="E10" s="118">
        <v>0</v>
      </c>
      <c r="F10" s="119">
        <v>-34</v>
      </c>
      <c r="G10" s="209">
        <v>0</v>
      </c>
      <c r="H10" s="124">
        <f t="shared" si="0"/>
        <v>90.875173370319004</v>
      </c>
      <c r="I10" s="61">
        <f t="shared" si="2"/>
        <v>65487</v>
      </c>
      <c r="J10" s="121"/>
      <c r="K10" s="122"/>
      <c r="L10" s="124">
        <v>22</v>
      </c>
      <c r="M10" s="65">
        <v>44</v>
      </c>
      <c r="N10" s="58">
        <v>3152</v>
      </c>
      <c r="O10" s="62">
        <v>0</v>
      </c>
      <c r="P10" s="62">
        <v>0</v>
      </c>
      <c r="Q10" s="62">
        <v>0</v>
      </c>
      <c r="R10" s="81">
        <f t="shared" si="3"/>
        <v>3152</v>
      </c>
      <c r="S10" s="64" t="s">
        <v>13</v>
      </c>
      <c r="T10" s="63">
        <f t="shared" si="1"/>
        <v>743</v>
      </c>
      <c r="U10" s="63">
        <f t="shared" si="1"/>
        <v>990</v>
      </c>
      <c r="V10" s="63">
        <f t="shared" si="4"/>
        <v>68639</v>
      </c>
      <c r="W10" s="62">
        <f t="shared" si="5"/>
        <v>92.38088829071333</v>
      </c>
    </row>
    <row r="11" spans="1:24" ht="18" x14ac:dyDescent="0.25">
      <c r="A11" s="64" t="s">
        <v>14</v>
      </c>
      <c r="B11" s="63">
        <v>731</v>
      </c>
      <c r="C11" s="65">
        <v>1018</v>
      </c>
      <c r="D11" s="123">
        <v>68643</v>
      </c>
      <c r="E11" s="118">
        <v>0</v>
      </c>
      <c r="F11" s="119">
        <v>-79</v>
      </c>
      <c r="G11" s="209">
        <v>0</v>
      </c>
      <c r="H11" s="124">
        <f t="shared" si="0"/>
        <v>93.902872777017791</v>
      </c>
      <c r="I11" s="61">
        <f t="shared" si="2"/>
        <v>68564</v>
      </c>
      <c r="J11" s="121"/>
      <c r="K11" s="122"/>
      <c r="L11" s="124">
        <v>13</v>
      </c>
      <c r="M11" s="65">
        <v>23</v>
      </c>
      <c r="N11" s="58">
        <v>1947</v>
      </c>
      <c r="O11" s="62">
        <v>0</v>
      </c>
      <c r="P11" s="62">
        <v>0</v>
      </c>
      <c r="Q11" s="62">
        <v>0</v>
      </c>
      <c r="R11" s="81">
        <f t="shared" si="3"/>
        <v>1947</v>
      </c>
      <c r="S11" s="64" t="s">
        <v>14</v>
      </c>
      <c r="T11" s="63">
        <f t="shared" si="1"/>
        <v>744</v>
      </c>
      <c r="U11" s="63">
        <f t="shared" si="1"/>
        <v>1041</v>
      </c>
      <c r="V11" s="63">
        <f t="shared" si="4"/>
        <v>70511</v>
      </c>
      <c r="W11" s="62">
        <f t="shared" si="5"/>
        <v>94.772849462365585</v>
      </c>
    </row>
    <row r="12" spans="1:24" ht="18" x14ac:dyDescent="0.25">
      <c r="A12" s="64" t="s">
        <v>15</v>
      </c>
      <c r="B12" s="63">
        <v>169</v>
      </c>
      <c r="C12" s="65">
        <v>265</v>
      </c>
      <c r="D12" s="123">
        <v>18228</v>
      </c>
      <c r="E12" s="118">
        <v>0</v>
      </c>
      <c r="F12" s="119">
        <v>-10</v>
      </c>
      <c r="G12" s="209">
        <v>0</v>
      </c>
      <c r="H12" s="124">
        <f t="shared" si="0"/>
        <v>107.85798816568047</v>
      </c>
      <c r="I12" s="61">
        <f t="shared" si="2"/>
        <v>18218</v>
      </c>
      <c r="J12" s="121"/>
      <c r="K12" s="122"/>
      <c r="L12" s="124">
        <v>6</v>
      </c>
      <c r="M12" s="65">
        <v>13</v>
      </c>
      <c r="N12" s="58">
        <v>1009</v>
      </c>
      <c r="O12" s="62">
        <v>0</v>
      </c>
      <c r="P12" s="62">
        <v>0</v>
      </c>
      <c r="Q12" s="62">
        <v>0</v>
      </c>
      <c r="R12" s="81">
        <f t="shared" si="3"/>
        <v>1009</v>
      </c>
      <c r="S12" s="64" t="s">
        <v>15</v>
      </c>
      <c r="T12" s="63">
        <f t="shared" si="1"/>
        <v>175</v>
      </c>
      <c r="U12" s="63">
        <f t="shared" si="1"/>
        <v>278</v>
      </c>
      <c r="V12" s="63">
        <f t="shared" si="4"/>
        <v>19227</v>
      </c>
      <c r="W12" s="62">
        <f t="shared" si="5"/>
        <v>109.86857142857143</v>
      </c>
    </row>
    <row r="13" spans="1:24" ht="18" x14ac:dyDescent="0.25">
      <c r="A13" s="64" t="s">
        <v>16</v>
      </c>
      <c r="B13" s="63">
        <v>588</v>
      </c>
      <c r="C13" s="65">
        <v>754</v>
      </c>
      <c r="D13" s="123">
        <v>52710</v>
      </c>
      <c r="E13" s="118">
        <v>0</v>
      </c>
      <c r="F13" s="119">
        <v>-10</v>
      </c>
      <c r="G13" s="209">
        <v>0</v>
      </c>
      <c r="H13" s="124">
        <f t="shared" si="0"/>
        <v>89.642857142857139</v>
      </c>
      <c r="I13" s="61">
        <f t="shared" si="2"/>
        <v>52700</v>
      </c>
      <c r="J13" s="121"/>
      <c r="K13" s="122"/>
      <c r="L13" s="124">
        <v>24</v>
      </c>
      <c r="M13" s="65">
        <v>35</v>
      </c>
      <c r="N13" s="58">
        <v>2922</v>
      </c>
      <c r="O13" s="62">
        <v>0</v>
      </c>
      <c r="P13" s="62">
        <v>0</v>
      </c>
      <c r="Q13" s="62">
        <v>0</v>
      </c>
      <c r="R13" s="81">
        <f t="shared" si="3"/>
        <v>2922</v>
      </c>
      <c r="S13" s="64" t="s">
        <v>16</v>
      </c>
      <c r="T13" s="63">
        <f t="shared" si="1"/>
        <v>612</v>
      </c>
      <c r="U13" s="63">
        <f t="shared" si="1"/>
        <v>789</v>
      </c>
      <c r="V13" s="63">
        <f t="shared" si="4"/>
        <v>55622</v>
      </c>
      <c r="W13" s="62">
        <f t="shared" si="5"/>
        <v>90.885620915032675</v>
      </c>
    </row>
    <row r="14" spans="1:24" ht="18" x14ac:dyDescent="0.25">
      <c r="A14" s="64" t="s">
        <v>17</v>
      </c>
      <c r="B14" s="63">
        <v>216</v>
      </c>
      <c r="C14" s="65">
        <v>296</v>
      </c>
      <c r="D14" s="123">
        <v>19536</v>
      </c>
      <c r="E14" s="118">
        <v>0</v>
      </c>
      <c r="F14" s="119">
        <v>0</v>
      </c>
      <c r="G14" s="209">
        <v>0</v>
      </c>
      <c r="H14" s="124">
        <f t="shared" si="0"/>
        <v>90.444444444444443</v>
      </c>
      <c r="I14" s="61">
        <f t="shared" si="2"/>
        <v>19536</v>
      </c>
      <c r="J14" s="121"/>
      <c r="K14" s="122"/>
      <c r="L14" s="124">
        <v>7</v>
      </c>
      <c r="M14" s="65">
        <v>10</v>
      </c>
      <c r="N14" s="58">
        <v>757</v>
      </c>
      <c r="O14" s="62">
        <v>0</v>
      </c>
      <c r="P14" s="62">
        <v>-36</v>
      </c>
      <c r="Q14" s="62">
        <v>0</v>
      </c>
      <c r="R14" s="81">
        <f t="shared" si="3"/>
        <v>757</v>
      </c>
      <c r="S14" s="64" t="s">
        <v>17</v>
      </c>
      <c r="T14" s="63">
        <f t="shared" si="1"/>
        <v>223</v>
      </c>
      <c r="U14" s="63">
        <f t="shared" si="1"/>
        <v>306</v>
      </c>
      <c r="V14" s="63">
        <f t="shared" si="4"/>
        <v>20293</v>
      </c>
      <c r="W14" s="62">
        <f t="shared" si="5"/>
        <v>91</v>
      </c>
    </row>
    <row r="15" spans="1:24" ht="18.75" thickBot="1" x14ac:dyDescent="0.3">
      <c r="A15" s="66" t="s">
        <v>18</v>
      </c>
      <c r="B15" s="67">
        <v>705</v>
      </c>
      <c r="C15" s="68">
        <v>986</v>
      </c>
      <c r="D15" s="125">
        <v>71572</v>
      </c>
      <c r="E15" s="126">
        <v>0</v>
      </c>
      <c r="F15" s="127">
        <v>-30</v>
      </c>
      <c r="G15" s="241">
        <v>0</v>
      </c>
      <c r="H15" s="128">
        <f t="shared" si="0"/>
        <v>101.52056737588653</v>
      </c>
      <c r="I15" s="61">
        <f t="shared" si="2"/>
        <v>71542</v>
      </c>
      <c r="J15" s="172"/>
      <c r="K15" s="173"/>
      <c r="L15" s="128">
        <v>14</v>
      </c>
      <c r="M15" s="68">
        <v>26</v>
      </c>
      <c r="N15" s="180">
        <v>2055</v>
      </c>
      <c r="O15" s="185">
        <v>0</v>
      </c>
      <c r="P15" s="234">
        <v>0</v>
      </c>
      <c r="Q15" s="234">
        <v>0</v>
      </c>
      <c r="R15" s="81">
        <f t="shared" si="3"/>
        <v>2055</v>
      </c>
      <c r="S15" s="89" t="s">
        <v>18</v>
      </c>
      <c r="T15" s="69">
        <f t="shared" si="1"/>
        <v>719</v>
      </c>
      <c r="U15" s="69">
        <f t="shared" si="1"/>
        <v>1012</v>
      </c>
      <c r="V15" s="69">
        <f t="shared" si="4"/>
        <v>73597</v>
      </c>
      <c r="W15" s="185">
        <f t="shared" si="5"/>
        <v>102.36022253129346</v>
      </c>
    </row>
    <row r="16" spans="1:24" ht="18.75" thickBot="1" x14ac:dyDescent="0.3">
      <c r="A16" s="70" t="s">
        <v>19</v>
      </c>
      <c r="B16" s="71">
        <f t="shared" ref="B16:G16" si="6">SUM(B8:B15)</f>
        <v>4189</v>
      </c>
      <c r="C16" s="71">
        <f t="shared" si="6"/>
        <v>5739</v>
      </c>
      <c r="D16" s="129">
        <f t="shared" si="6"/>
        <v>395817</v>
      </c>
      <c r="E16" s="71">
        <f t="shared" si="6"/>
        <v>0</v>
      </c>
      <c r="F16" s="73">
        <f t="shared" si="6"/>
        <v>-187</v>
      </c>
      <c r="G16" s="73">
        <f t="shared" si="6"/>
        <v>0</v>
      </c>
      <c r="H16" s="130">
        <f t="shared" si="0"/>
        <v>94.489615660062071</v>
      </c>
      <c r="I16" s="129">
        <f t="shared" ref="I16:R16" si="7">SUM(I8:I15)</f>
        <v>395630</v>
      </c>
      <c r="J16" s="166">
        <f t="shared" si="7"/>
        <v>0</v>
      </c>
      <c r="K16" s="72">
        <f t="shared" si="7"/>
        <v>0</v>
      </c>
      <c r="L16" s="196">
        <f t="shared" si="7"/>
        <v>130</v>
      </c>
      <c r="M16" s="186">
        <f t="shared" si="7"/>
        <v>220</v>
      </c>
      <c r="N16" s="186">
        <f t="shared" si="7"/>
        <v>16758</v>
      </c>
      <c r="O16" s="72">
        <f t="shared" si="7"/>
        <v>0</v>
      </c>
      <c r="P16" s="72">
        <f t="shared" si="7"/>
        <v>-36</v>
      </c>
      <c r="Q16" s="72">
        <f t="shared" si="7"/>
        <v>0</v>
      </c>
      <c r="R16" s="188">
        <f t="shared" si="7"/>
        <v>16758</v>
      </c>
      <c r="S16" s="192" t="s">
        <v>19</v>
      </c>
      <c r="T16" s="193">
        <f>SUM(T8:T15)</f>
        <v>4319</v>
      </c>
      <c r="U16" s="193">
        <f>SUM(U8:U15)</f>
        <v>5959</v>
      </c>
      <c r="V16" s="193">
        <f>SUM(V8:V15)</f>
        <v>412388</v>
      </c>
      <c r="W16" s="72">
        <f>V16/T16</f>
        <v>95.482287566566342</v>
      </c>
    </row>
    <row r="17" spans="1:24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4"/>
      <c r="T17" s="75"/>
      <c r="U17" s="75"/>
      <c r="V17" s="75"/>
      <c r="W17" s="75"/>
    </row>
    <row r="18" spans="1:24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7"/>
      <c r="I18" s="78"/>
      <c r="J18" s="77"/>
      <c r="K18" s="77"/>
      <c r="L18" s="184"/>
      <c r="M18" s="77"/>
      <c r="N18" s="77"/>
      <c r="O18" s="77"/>
      <c r="P18" s="77"/>
      <c r="Q18" s="77"/>
      <c r="R18" s="78"/>
      <c r="S18" s="76" t="s">
        <v>20</v>
      </c>
      <c r="T18" s="77"/>
      <c r="U18" s="77"/>
      <c r="V18" s="77"/>
      <c r="W18" s="78"/>
    </row>
    <row r="19" spans="1:24" ht="18" x14ac:dyDescent="0.25">
      <c r="A19" s="79" t="s">
        <v>21</v>
      </c>
      <c r="B19" s="57">
        <v>1056</v>
      </c>
      <c r="C19" s="58">
        <v>1461</v>
      </c>
      <c r="D19" s="60">
        <v>103470</v>
      </c>
      <c r="E19" s="134">
        <v>0</v>
      </c>
      <c r="F19" s="119">
        <v>-15</v>
      </c>
      <c r="G19" s="209">
        <v>0</v>
      </c>
      <c r="H19" s="121">
        <f t="shared" ref="H19:H32" si="8">D19/B19</f>
        <v>97.982954545454547</v>
      </c>
      <c r="I19" s="119">
        <f>SUM(D19:G19)</f>
        <v>103455</v>
      </c>
      <c r="J19" s="132"/>
      <c r="K19" s="133"/>
      <c r="L19" s="120">
        <v>26</v>
      </c>
      <c r="M19" s="58">
        <v>45</v>
      </c>
      <c r="N19" s="58">
        <v>3384</v>
      </c>
      <c r="O19" s="62">
        <v>0</v>
      </c>
      <c r="P19" s="81">
        <v>0</v>
      </c>
      <c r="Q19" s="81">
        <v>0</v>
      </c>
      <c r="R19" s="81">
        <f>SUM(N19:O19)</f>
        <v>3384</v>
      </c>
      <c r="S19" s="79" t="s">
        <v>21</v>
      </c>
      <c r="T19" s="59">
        <f t="shared" ref="T19:T31" si="9">B19+L19</f>
        <v>1082</v>
      </c>
      <c r="U19" s="59">
        <f t="shared" ref="U19:U31" si="10">C19+M19</f>
        <v>1506</v>
      </c>
      <c r="V19" s="59">
        <f t="shared" ref="V19:V31" si="11">I19+R19</f>
        <v>106839</v>
      </c>
      <c r="W19" s="62">
        <f t="shared" ref="W19:W32" si="12">V19/T19</f>
        <v>98.742144177449163</v>
      </c>
      <c r="X19" s="82"/>
    </row>
    <row r="20" spans="1:24" ht="18" x14ac:dyDescent="0.25">
      <c r="A20" s="79" t="s">
        <v>22</v>
      </c>
      <c r="B20" s="59">
        <v>579</v>
      </c>
      <c r="C20" s="58">
        <v>849</v>
      </c>
      <c r="D20" s="60">
        <v>59065</v>
      </c>
      <c r="E20" s="134">
        <v>0</v>
      </c>
      <c r="F20" s="119">
        <v>-61</v>
      </c>
      <c r="G20" s="209">
        <v>0</v>
      </c>
      <c r="H20" s="135">
        <f t="shared" si="8"/>
        <v>102.01208981001727</v>
      </c>
      <c r="I20" s="119">
        <f t="shared" ref="I20:I31" si="13">SUM(D20:G20)</f>
        <v>59004</v>
      </c>
      <c r="J20" s="121"/>
      <c r="K20" s="136"/>
      <c r="L20" s="124">
        <v>12</v>
      </c>
      <c r="M20" s="65">
        <v>22</v>
      </c>
      <c r="N20" s="65">
        <v>1735</v>
      </c>
      <c r="O20" s="80">
        <v>0</v>
      </c>
      <c r="P20" s="80">
        <v>0</v>
      </c>
      <c r="Q20" s="80">
        <v>0</v>
      </c>
      <c r="R20" s="81">
        <f t="shared" ref="R20:R31" si="14">SUM(N20:O20)</f>
        <v>1735</v>
      </c>
      <c r="S20" s="79" t="s">
        <v>22</v>
      </c>
      <c r="T20" s="63">
        <f t="shared" si="9"/>
        <v>591</v>
      </c>
      <c r="U20" s="63">
        <f t="shared" si="10"/>
        <v>871</v>
      </c>
      <c r="V20" s="63">
        <f t="shared" si="11"/>
        <v>60739</v>
      </c>
      <c r="W20" s="80">
        <f t="shared" si="12"/>
        <v>102.77326565143824</v>
      </c>
      <c r="X20" s="82"/>
    </row>
    <row r="21" spans="1:24" ht="18" x14ac:dyDescent="0.25">
      <c r="A21" s="56" t="s">
        <v>23</v>
      </c>
      <c r="B21" s="84">
        <v>409</v>
      </c>
      <c r="C21" s="85">
        <v>637</v>
      </c>
      <c r="D21" s="137">
        <v>45450</v>
      </c>
      <c r="E21" s="138">
        <v>0</v>
      </c>
      <c r="F21" s="139">
        <v>-14</v>
      </c>
      <c r="G21" s="159">
        <v>0</v>
      </c>
      <c r="H21" s="135">
        <f t="shared" si="8"/>
        <v>111.12469437652811</v>
      </c>
      <c r="I21" s="119">
        <f t="shared" si="13"/>
        <v>45436</v>
      </c>
      <c r="J21" s="121"/>
      <c r="K21" s="136"/>
      <c r="L21" s="124">
        <v>14</v>
      </c>
      <c r="M21" s="85">
        <v>25</v>
      </c>
      <c r="N21" s="85">
        <v>2049</v>
      </c>
      <c r="O21" s="80">
        <v>0</v>
      </c>
      <c r="P21" s="62">
        <v>0</v>
      </c>
      <c r="Q21" s="62">
        <v>0</v>
      </c>
      <c r="R21" s="81">
        <f t="shared" si="14"/>
        <v>2049</v>
      </c>
      <c r="S21" s="56" t="s">
        <v>23</v>
      </c>
      <c r="T21" s="63">
        <f t="shared" si="9"/>
        <v>423</v>
      </c>
      <c r="U21" s="63">
        <f t="shared" si="10"/>
        <v>662</v>
      </c>
      <c r="V21" s="63">
        <f t="shared" si="11"/>
        <v>47485</v>
      </c>
      <c r="W21" s="80">
        <f t="shared" si="12"/>
        <v>112.25768321513003</v>
      </c>
    </row>
    <row r="22" spans="1:24" ht="18" x14ac:dyDescent="0.25">
      <c r="A22" s="64" t="s">
        <v>24</v>
      </c>
      <c r="B22" s="86">
        <v>532</v>
      </c>
      <c r="C22" s="87">
        <v>721</v>
      </c>
      <c r="D22" s="140">
        <v>50396</v>
      </c>
      <c r="E22" s="141">
        <v>0</v>
      </c>
      <c r="F22" s="142">
        <v>-34</v>
      </c>
      <c r="G22" s="160">
        <v>0</v>
      </c>
      <c r="H22" s="135">
        <f t="shared" si="8"/>
        <v>94.729323308270679</v>
      </c>
      <c r="I22" s="119">
        <f t="shared" si="13"/>
        <v>50362</v>
      </c>
      <c r="J22" s="135"/>
      <c r="K22" s="143"/>
      <c r="L22" s="151">
        <v>28</v>
      </c>
      <c r="M22" s="87">
        <v>42</v>
      </c>
      <c r="N22" s="87">
        <v>3231</v>
      </c>
      <c r="O22" s="80">
        <v>0</v>
      </c>
      <c r="P22" s="62">
        <v>0</v>
      </c>
      <c r="Q22" s="62">
        <v>0</v>
      </c>
      <c r="R22" s="81">
        <f t="shared" si="14"/>
        <v>3231</v>
      </c>
      <c r="S22" s="64" t="s">
        <v>24</v>
      </c>
      <c r="T22" s="63">
        <f t="shared" si="9"/>
        <v>560</v>
      </c>
      <c r="U22" s="63">
        <f t="shared" si="10"/>
        <v>763</v>
      </c>
      <c r="V22" s="63">
        <f t="shared" si="11"/>
        <v>53593</v>
      </c>
      <c r="W22" s="80">
        <f t="shared" si="12"/>
        <v>95.70178571428572</v>
      </c>
    </row>
    <row r="23" spans="1:24" ht="18" x14ac:dyDescent="0.25">
      <c r="A23" s="64" t="s">
        <v>25</v>
      </c>
      <c r="B23" s="86">
        <v>343</v>
      </c>
      <c r="C23" s="87">
        <v>475</v>
      </c>
      <c r="D23" s="140">
        <v>34501</v>
      </c>
      <c r="E23" s="141">
        <v>0</v>
      </c>
      <c r="F23" s="142">
        <v>-14</v>
      </c>
      <c r="G23" s="160">
        <v>0</v>
      </c>
      <c r="H23" s="135">
        <f t="shared" si="8"/>
        <v>100.58600583090379</v>
      </c>
      <c r="I23" s="119">
        <f t="shared" si="13"/>
        <v>34487</v>
      </c>
      <c r="J23" s="135"/>
      <c r="K23" s="143"/>
      <c r="L23" s="151">
        <v>18</v>
      </c>
      <c r="M23" s="87">
        <v>31</v>
      </c>
      <c r="N23" s="87">
        <v>2410</v>
      </c>
      <c r="O23" s="80">
        <v>0</v>
      </c>
      <c r="P23" s="62">
        <v>0</v>
      </c>
      <c r="Q23" s="62">
        <v>0</v>
      </c>
      <c r="R23" s="81">
        <f t="shared" si="14"/>
        <v>2410</v>
      </c>
      <c r="S23" s="64" t="s">
        <v>25</v>
      </c>
      <c r="T23" s="63">
        <f t="shared" si="9"/>
        <v>361</v>
      </c>
      <c r="U23" s="63">
        <f t="shared" si="10"/>
        <v>506</v>
      </c>
      <c r="V23" s="63">
        <f t="shared" si="11"/>
        <v>36897</v>
      </c>
      <c r="W23" s="80">
        <f t="shared" si="12"/>
        <v>102.20775623268698</v>
      </c>
    </row>
    <row r="24" spans="1:24" ht="18" x14ac:dyDescent="0.25">
      <c r="A24" s="64" t="s">
        <v>26</v>
      </c>
      <c r="B24" s="86">
        <v>260</v>
      </c>
      <c r="C24" s="87">
        <v>420</v>
      </c>
      <c r="D24" s="140">
        <v>30752</v>
      </c>
      <c r="E24" s="141">
        <v>0</v>
      </c>
      <c r="F24" s="142">
        <v>-14</v>
      </c>
      <c r="G24" s="160">
        <v>0</v>
      </c>
      <c r="H24" s="135">
        <f t="shared" si="8"/>
        <v>118.27692307692308</v>
      </c>
      <c r="I24" s="119">
        <f t="shared" si="13"/>
        <v>30738</v>
      </c>
      <c r="J24" s="135"/>
      <c r="K24" s="143"/>
      <c r="L24" s="151">
        <v>8</v>
      </c>
      <c r="M24" s="87">
        <v>17</v>
      </c>
      <c r="N24" s="87">
        <v>1272</v>
      </c>
      <c r="O24" s="80">
        <v>0</v>
      </c>
      <c r="P24" s="62">
        <v>0</v>
      </c>
      <c r="Q24" s="62">
        <v>0</v>
      </c>
      <c r="R24" s="81">
        <f t="shared" si="14"/>
        <v>1272</v>
      </c>
      <c r="S24" s="64" t="s">
        <v>26</v>
      </c>
      <c r="T24" s="63">
        <f t="shared" si="9"/>
        <v>268</v>
      </c>
      <c r="U24" s="63">
        <f t="shared" si="10"/>
        <v>437</v>
      </c>
      <c r="V24" s="63">
        <f t="shared" si="11"/>
        <v>32010</v>
      </c>
      <c r="W24" s="80">
        <f t="shared" si="12"/>
        <v>119.44029850746269</v>
      </c>
    </row>
    <row r="25" spans="1:24" ht="18" x14ac:dyDescent="0.25">
      <c r="A25" s="64" t="s">
        <v>27</v>
      </c>
      <c r="B25" s="86">
        <v>580</v>
      </c>
      <c r="C25" s="87">
        <v>835</v>
      </c>
      <c r="D25" s="140">
        <v>59833</v>
      </c>
      <c r="E25" s="141">
        <v>0</v>
      </c>
      <c r="F25" s="142">
        <v>0</v>
      </c>
      <c r="G25" s="160">
        <v>0</v>
      </c>
      <c r="H25" s="135">
        <f t="shared" si="8"/>
        <v>103.1603448275862</v>
      </c>
      <c r="I25" s="119">
        <f t="shared" si="13"/>
        <v>59833</v>
      </c>
      <c r="J25" s="135"/>
      <c r="K25" s="143"/>
      <c r="L25" s="151">
        <v>18</v>
      </c>
      <c r="M25" s="87">
        <v>37</v>
      </c>
      <c r="N25" s="87">
        <v>2710</v>
      </c>
      <c r="O25" s="80">
        <v>0</v>
      </c>
      <c r="P25" s="62">
        <v>0</v>
      </c>
      <c r="Q25" s="62">
        <v>0</v>
      </c>
      <c r="R25" s="81">
        <f t="shared" si="14"/>
        <v>2710</v>
      </c>
      <c r="S25" s="64" t="s">
        <v>27</v>
      </c>
      <c r="T25" s="63">
        <f t="shared" si="9"/>
        <v>598</v>
      </c>
      <c r="U25" s="63">
        <f t="shared" si="10"/>
        <v>872</v>
      </c>
      <c r="V25" s="63">
        <f t="shared" si="11"/>
        <v>62543</v>
      </c>
      <c r="W25" s="80">
        <f t="shared" si="12"/>
        <v>104.58695652173913</v>
      </c>
    </row>
    <row r="26" spans="1:24" ht="18" x14ac:dyDescent="0.25">
      <c r="A26" s="64" t="s">
        <v>28</v>
      </c>
      <c r="B26" s="86">
        <v>642</v>
      </c>
      <c r="C26" s="87">
        <v>902</v>
      </c>
      <c r="D26" s="140">
        <v>68008</v>
      </c>
      <c r="E26" s="141">
        <v>0</v>
      </c>
      <c r="F26" s="142">
        <v>-134</v>
      </c>
      <c r="G26" s="160">
        <v>0</v>
      </c>
      <c r="H26" s="135">
        <f t="shared" si="8"/>
        <v>105.93146417445483</v>
      </c>
      <c r="I26" s="119">
        <f t="shared" si="13"/>
        <v>67874</v>
      </c>
      <c r="J26" s="135"/>
      <c r="K26" s="143"/>
      <c r="L26" s="151">
        <v>7</v>
      </c>
      <c r="M26" s="87">
        <v>11</v>
      </c>
      <c r="N26" s="87">
        <v>753</v>
      </c>
      <c r="O26" s="80">
        <v>0</v>
      </c>
      <c r="P26" s="62">
        <v>0</v>
      </c>
      <c r="Q26" s="62">
        <v>0</v>
      </c>
      <c r="R26" s="81">
        <f t="shared" si="14"/>
        <v>753</v>
      </c>
      <c r="S26" s="64" t="s">
        <v>28</v>
      </c>
      <c r="T26" s="63">
        <f t="shared" si="9"/>
        <v>649</v>
      </c>
      <c r="U26" s="63">
        <f t="shared" si="10"/>
        <v>913</v>
      </c>
      <c r="V26" s="63">
        <f t="shared" si="11"/>
        <v>68627</v>
      </c>
      <c r="W26" s="80">
        <f t="shared" si="12"/>
        <v>105.7426810477658</v>
      </c>
    </row>
    <row r="27" spans="1:24" ht="18" x14ac:dyDescent="0.25">
      <c r="A27" s="64" t="s">
        <v>29</v>
      </c>
      <c r="B27" s="86">
        <v>774</v>
      </c>
      <c r="C27" s="87">
        <v>1182</v>
      </c>
      <c r="D27" s="140">
        <v>82180</v>
      </c>
      <c r="E27" s="141">
        <v>0</v>
      </c>
      <c r="F27" s="142">
        <v>-95</v>
      </c>
      <c r="G27" s="160">
        <v>0</v>
      </c>
      <c r="H27" s="135">
        <f t="shared" si="8"/>
        <v>106.17571059431525</v>
      </c>
      <c r="I27" s="119">
        <f t="shared" si="13"/>
        <v>82085</v>
      </c>
      <c r="J27" s="135"/>
      <c r="K27" s="143"/>
      <c r="L27" s="151">
        <v>30</v>
      </c>
      <c r="M27" s="87">
        <v>63</v>
      </c>
      <c r="N27" s="87">
        <v>4128</v>
      </c>
      <c r="O27" s="80">
        <v>0</v>
      </c>
      <c r="P27" s="62">
        <v>0</v>
      </c>
      <c r="Q27" s="62">
        <v>0</v>
      </c>
      <c r="R27" s="81">
        <f t="shared" si="14"/>
        <v>4128</v>
      </c>
      <c r="S27" s="64" t="s">
        <v>29</v>
      </c>
      <c r="T27" s="63">
        <f t="shared" si="9"/>
        <v>804</v>
      </c>
      <c r="U27" s="63">
        <f t="shared" si="10"/>
        <v>1245</v>
      </c>
      <c r="V27" s="63">
        <f t="shared" si="11"/>
        <v>86213</v>
      </c>
      <c r="W27" s="80">
        <f t="shared" si="12"/>
        <v>107.23009950248756</v>
      </c>
    </row>
    <row r="28" spans="1:24" ht="18" x14ac:dyDescent="0.25">
      <c r="A28" s="64" t="s">
        <v>30</v>
      </c>
      <c r="B28" s="86">
        <v>482</v>
      </c>
      <c r="C28" s="87">
        <v>682</v>
      </c>
      <c r="D28" s="140">
        <v>46166</v>
      </c>
      <c r="E28" s="141">
        <v>0</v>
      </c>
      <c r="F28" s="142">
        <v>-46</v>
      </c>
      <c r="G28" s="160">
        <v>0</v>
      </c>
      <c r="H28" s="135">
        <f t="shared" si="8"/>
        <v>95.780082987551864</v>
      </c>
      <c r="I28" s="119">
        <f t="shared" si="13"/>
        <v>46120</v>
      </c>
      <c r="J28" s="135"/>
      <c r="K28" s="143"/>
      <c r="L28" s="151">
        <v>14</v>
      </c>
      <c r="M28" s="87">
        <v>20</v>
      </c>
      <c r="N28" s="87">
        <v>1382</v>
      </c>
      <c r="O28" s="80">
        <v>0</v>
      </c>
      <c r="P28" s="62">
        <v>0</v>
      </c>
      <c r="Q28" s="62">
        <v>0</v>
      </c>
      <c r="R28" s="81">
        <f t="shared" si="14"/>
        <v>1382</v>
      </c>
      <c r="S28" s="64" t="s">
        <v>30</v>
      </c>
      <c r="T28" s="63">
        <f t="shared" si="9"/>
        <v>496</v>
      </c>
      <c r="U28" s="63">
        <f t="shared" si="10"/>
        <v>702</v>
      </c>
      <c r="V28" s="63">
        <f t="shared" si="11"/>
        <v>47502</v>
      </c>
      <c r="W28" s="80">
        <f t="shared" si="12"/>
        <v>95.770161290322577</v>
      </c>
    </row>
    <row r="29" spans="1:24" ht="18" x14ac:dyDescent="0.25">
      <c r="A29" s="64" t="s">
        <v>31</v>
      </c>
      <c r="B29" s="86">
        <v>350</v>
      </c>
      <c r="C29" s="87">
        <v>547</v>
      </c>
      <c r="D29" s="140">
        <v>36707</v>
      </c>
      <c r="E29" s="141">
        <v>0</v>
      </c>
      <c r="F29" s="142">
        <v>-39</v>
      </c>
      <c r="G29" s="160">
        <v>0</v>
      </c>
      <c r="H29" s="135">
        <f t="shared" si="8"/>
        <v>104.87714285714286</v>
      </c>
      <c r="I29" s="119">
        <f t="shared" si="13"/>
        <v>36668</v>
      </c>
      <c r="J29" s="135"/>
      <c r="K29" s="143"/>
      <c r="L29" s="151">
        <v>9</v>
      </c>
      <c r="M29" s="87">
        <v>10</v>
      </c>
      <c r="N29" s="87">
        <v>738</v>
      </c>
      <c r="O29" s="80">
        <v>0</v>
      </c>
      <c r="P29" s="62">
        <v>0</v>
      </c>
      <c r="Q29" s="62">
        <v>0</v>
      </c>
      <c r="R29" s="81">
        <f t="shared" si="14"/>
        <v>738</v>
      </c>
      <c r="S29" s="64" t="s">
        <v>31</v>
      </c>
      <c r="T29" s="63">
        <f t="shared" si="9"/>
        <v>359</v>
      </c>
      <c r="U29" s="63">
        <f t="shared" si="10"/>
        <v>557</v>
      </c>
      <c r="V29" s="63">
        <f t="shared" si="11"/>
        <v>37406</v>
      </c>
      <c r="W29" s="80">
        <f t="shared" si="12"/>
        <v>104.1949860724234</v>
      </c>
    </row>
    <row r="30" spans="1:24" ht="18" x14ac:dyDescent="0.25">
      <c r="A30" s="89" t="s">
        <v>32</v>
      </c>
      <c r="B30" s="86">
        <v>503</v>
      </c>
      <c r="C30" s="90">
        <v>691</v>
      </c>
      <c r="D30" s="144">
        <v>47179</v>
      </c>
      <c r="E30" s="145">
        <v>0</v>
      </c>
      <c r="F30" s="146">
        <v>-1</v>
      </c>
      <c r="G30" s="242">
        <v>0</v>
      </c>
      <c r="H30" s="135">
        <f t="shared" si="8"/>
        <v>93.795228628230618</v>
      </c>
      <c r="I30" s="119">
        <f t="shared" si="13"/>
        <v>47178</v>
      </c>
      <c r="J30" s="147"/>
      <c r="K30" s="148"/>
      <c r="L30" s="232">
        <v>10</v>
      </c>
      <c r="M30" s="87">
        <v>14</v>
      </c>
      <c r="N30" s="87">
        <v>989</v>
      </c>
      <c r="O30" s="80">
        <v>0</v>
      </c>
      <c r="P30" s="62">
        <v>0</v>
      </c>
      <c r="Q30" s="62">
        <v>0</v>
      </c>
      <c r="R30" s="81">
        <f t="shared" si="14"/>
        <v>989</v>
      </c>
      <c r="S30" s="89" t="s">
        <v>32</v>
      </c>
      <c r="T30" s="63">
        <f t="shared" si="9"/>
        <v>513</v>
      </c>
      <c r="U30" s="63">
        <f t="shared" si="10"/>
        <v>705</v>
      </c>
      <c r="V30" s="63">
        <f t="shared" si="11"/>
        <v>48167</v>
      </c>
      <c r="W30" s="80">
        <f t="shared" si="12"/>
        <v>93.892787524366469</v>
      </c>
    </row>
    <row r="31" spans="1:24" ht="18.75" thickBot="1" x14ac:dyDescent="0.3">
      <c r="A31" s="89" t="s">
        <v>33</v>
      </c>
      <c r="B31" s="92">
        <v>143</v>
      </c>
      <c r="C31" s="90">
        <v>194</v>
      </c>
      <c r="D31" s="144">
        <v>14387</v>
      </c>
      <c r="E31" s="145">
        <v>0</v>
      </c>
      <c r="F31" s="146">
        <v>-15</v>
      </c>
      <c r="G31" s="242">
        <v>0</v>
      </c>
      <c r="H31" s="149">
        <f t="shared" si="8"/>
        <v>100.60839160839161</v>
      </c>
      <c r="I31" s="119">
        <f t="shared" si="13"/>
        <v>14372</v>
      </c>
      <c r="J31" s="147"/>
      <c r="K31" s="148"/>
      <c r="L31" s="154">
        <v>1</v>
      </c>
      <c r="M31" s="90">
        <v>1</v>
      </c>
      <c r="N31" s="90">
        <v>64</v>
      </c>
      <c r="O31" s="187">
        <v>0</v>
      </c>
      <c r="P31" s="234">
        <v>0</v>
      </c>
      <c r="Q31" s="234">
        <v>0</v>
      </c>
      <c r="R31" s="75">
        <f t="shared" si="14"/>
        <v>64</v>
      </c>
      <c r="S31" s="89" t="s">
        <v>33</v>
      </c>
      <c r="T31" s="69">
        <f t="shared" si="9"/>
        <v>144</v>
      </c>
      <c r="U31" s="69">
        <f t="shared" si="10"/>
        <v>195</v>
      </c>
      <c r="V31" s="69">
        <f t="shared" si="11"/>
        <v>14436</v>
      </c>
      <c r="W31" s="187">
        <f t="shared" si="12"/>
        <v>100.25</v>
      </c>
    </row>
    <row r="32" spans="1:24" ht="18.75" thickBot="1" x14ac:dyDescent="0.3">
      <c r="A32" s="70" t="s">
        <v>34</v>
      </c>
      <c r="B32" s="94">
        <f t="shared" ref="B32:G32" si="15">SUM(B19:B31)</f>
        <v>6653</v>
      </c>
      <c r="C32" s="94">
        <f t="shared" si="15"/>
        <v>9596</v>
      </c>
      <c r="D32" s="150">
        <f t="shared" si="15"/>
        <v>678094</v>
      </c>
      <c r="E32" s="94">
        <f t="shared" si="15"/>
        <v>0</v>
      </c>
      <c r="F32" s="103">
        <f t="shared" si="15"/>
        <v>-482</v>
      </c>
      <c r="G32" s="103">
        <f t="shared" si="15"/>
        <v>0</v>
      </c>
      <c r="H32" s="131">
        <f t="shared" si="8"/>
        <v>101.923042236585</v>
      </c>
      <c r="I32" s="197">
        <f t="shared" ref="I32:R32" si="16">SUM(I19:I31)</f>
        <v>677612</v>
      </c>
      <c r="J32" s="166">
        <f t="shared" si="16"/>
        <v>0</v>
      </c>
      <c r="K32" s="72">
        <f t="shared" si="16"/>
        <v>0</v>
      </c>
      <c r="L32" s="196">
        <f t="shared" si="16"/>
        <v>195</v>
      </c>
      <c r="M32" s="186">
        <f t="shared" si="16"/>
        <v>338</v>
      </c>
      <c r="N32" s="186">
        <f t="shared" si="16"/>
        <v>24845</v>
      </c>
      <c r="O32" s="186">
        <f t="shared" si="16"/>
        <v>0</v>
      </c>
      <c r="P32" s="186">
        <f t="shared" si="16"/>
        <v>0</v>
      </c>
      <c r="Q32" s="186">
        <f t="shared" si="16"/>
        <v>0</v>
      </c>
      <c r="R32" s="188">
        <f t="shared" si="16"/>
        <v>24845</v>
      </c>
      <c r="S32" s="192" t="s">
        <v>34</v>
      </c>
      <c r="T32" s="175">
        <f>SUM(T19:T31)</f>
        <v>6848</v>
      </c>
      <c r="U32" s="175">
        <f>SUM(U19:U31)</f>
        <v>9934</v>
      </c>
      <c r="V32" s="175">
        <f>SUM(V19:V31)</f>
        <v>702457</v>
      </c>
      <c r="W32" s="72">
        <f t="shared" si="12"/>
        <v>102.57841705607477</v>
      </c>
    </row>
    <row r="33" spans="1:23" ht="18.75" thickBot="1" x14ac:dyDescent="0.3">
      <c r="A33" s="74"/>
      <c r="B33" s="96"/>
      <c r="C33" s="96"/>
      <c r="D33" s="96"/>
      <c r="E33" s="96"/>
      <c r="F33" s="96"/>
      <c r="G33" s="96"/>
      <c r="H33" s="75"/>
      <c r="I33" s="96"/>
      <c r="J33" s="75"/>
      <c r="K33" s="75"/>
      <c r="L33" s="75"/>
      <c r="M33" s="96"/>
      <c r="N33" s="96"/>
      <c r="O33" s="75"/>
      <c r="P33" s="75"/>
      <c r="Q33" s="75"/>
      <c r="R33" s="75"/>
      <c r="S33" s="74"/>
      <c r="T33" s="96"/>
      <c r="U33" s="96"/>
      <c r="V33" s="96"/>
      <c r="W33" s="75"/>
    </row>
    <row r="34" spans="1:23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7"/>
      <c r="I34" s="98"/>
      <c r="J34" s="97"/>
      <c r="K34" s="97"/>
      <c r="L34" s="195"/>
      <c r="M34" s="97"/>
      <c r="N34" s="97"/>
      <c r="O34" s="97"/>
      <c r="P34" s="97"/>
      <c r="Q34" s="97"/>
      <c r="R34" s="98"/>
      <c r="S34" s="53" t="s">
        <v>35</v>
      </c>
      <c r="T34" s="97"/>
      <c r="U34" s="97"/>
      <c r="V34" s="97"/>
      <c r="W34" s="98"/>
    </row>
    <row r="35" spans="1:23" ht="18" x14ac:dyDescent="0.25">
      <c r="A35" s="64" t="s">
        <v>36</v>
      </c>
      <c r="B35" s="141">
        <v>825</v>
      </c>
      <c r="C35" s="87">
        <v>1230</v>
      </c>
      <c r="D35" s="142">
        <v>79019</v>
      </c>
      <c r="E35" s="138">
        <v>0</v>
      </c>
      <c r="F35" s="137">
        <v>-32</v>
      </c>
      <c r="G35" s="159">
        <v>0</v>
      </c>
      <c r="H35" s="124">
        <f t="shared" ref="H35:H47" si="17">D35/B35</f>
        <v>95.780606060606061</v>
      </c>
      <c r="I35" s="139">
        <f>SUM(D35:G35)</f>
        <v>78987</v>
      </c>
      <c r="J35" s="88"/>
      <c r="K35" s="143"/>
      <c r="L35" s="120">
        <v>26</v>
      </c>
      <c r="M35" s="85">
        <v>44</v>
      </c>
      <c r="N35" s="85">
        <v>2626</v>
      </c>
      <c r="O35" s="62">
        <v>0</v>
      </c>
      <c r="P35" s="233">
        <v>0</v>
      </c>
      <c r="Q35" s="233">
        <v>0</v>
      </c>
      <c r="R35" s="81">
        <f>SUM(N35:O35)</f>
        <v>2626</v>
      </c>
      <c r="S35" s="56" t="s">
        <v>36</v>
      </c>
      <c r="T35" s="59">
        <f t="shared" ref="T35:T46" si="18">B35+L35</f>
        <v>851</v>
      </c>
      <c r="U35" s="59">
        <f t="shared" ref="U35:U46" si="19">C35+M35</f>
        <v>1274</v>
      </c>
      <c r="V35" s="59">
        <f t="shared" ref="V35:V46" si="20">I35+R35</f>
        <v>81613</v>
      </c>
      <c r="W35" s="62">
        <f t="shared" ref="W35:W46" si="21">V35/T35</f>
        <v>95.902467685076374</v>
      </c>
    </row>
    <row r="36" spans="1:23" ht="18" x14ac:dyDescent="0.25">
      <c r="A36" s="64" t="s">
        <v>37</v>
      </c>
      <c r="B36" s="141">
        <v>831</v>
      </c>
      <c r="C36" s="87">
        <v>1237</v>
      </c>
      <c r="D36" s="142">
        <v>80342</v>
      </c>
      <c r="E36" s="141">
        <v>0</v>
      </c>
      <c r="F36" s="140">
        <v>0</v>
      </c>
      <c r="G36" s="160">
        <v>0</v>
      </c>
      <c r="H36" s="151">
        <f t="shared" si="17"/>
        <v>96.681107099879668</v>
      </c>
      <c r="I36" s="139">
        <f t="shared" ref="I36:I46" si="22">SUM(D36:G36)</f>
        <v>80342</v>
      </c>
      <c r="J36" s="88"/>
      <c r="K36" s="143"/>
      <c r="L36" s="151">
        <v>39</v>
      </c>
      <c r="M36" s="87">
        <v>70</v>
      </c>
      <c r="N36" s="87">
        <v>4414</v>
      </c>
      <c r="O36" s="80">
        <v>0</v>
      </c>
      <c r="P36" s="80">
        <v>0</v>
      </c>
      <c r="Q36" s="80">
        <v>0</v>
      </c>
      <c r="R36" s="88">
        <f t="shared" ref="R36:R46" si="23">SUM(N36:O36)</f>
        <v>4414</v>
      </c>
      <c r="S36" s="64" t="s">
        <v>37</v>
      </c>
      <c r="T36" s="63">
        <f t="shared" si="18"/>
        <v>870</v>
      </c>
      <c r="U36" s="63">
        <f t="shared" si="19"/>
        <v>1307</v>
      </c>
      <c r="V36" s="63">
        <f t="shared" si="20"/>
        <v>84756</v>
      </c>
      <c r="W36" s="80">
        <f t="shared" si="21"/>
        <v>97.42068965517241</v>
      </c>
    </row>
    <row r="37" spans="1:23" ht="18" x14ac:dyDescent="0.25">
      <c r="A37" s="64" t="s">
        <v>38</v>
      </c>
      <c r="B37" s="141">
        <v>419</v>
      </c>
      <c r="C37" s="87">
        <v>610</v>
      </c>
      <c r="D37" s="142">
        <v>41242</v>
      </c>
      <c r="E37" s="141">
        <v>0</v>
      </c>
      <c r="F37" s="140">
        <v>0</v>
      </c>
      <c r="G37" s="160">
        <v>0</v>
      </c>
      <c r="H37" s="151">
        <f t="shared" si="17"/>
        <v>98.429594272076372</v>
      </c>
      <c r="I37" s="139">
        <f t="shared" si="22"/>
        <v>41242</v>
      </c>
      <c r="J37" s="88"/>
      <c r="K37" s="143"/>
      <c r="L37" s="151">
        <v>20</v>
      </c>
      <c r="M37" s="87">
        <v>41</v>
      </c>
      <c r="N37" s="87">
        <v>2711</v>
      </c>
      <c r="O37" s="80">
        <v>0</v>
      </c>
      <c r="P37" s="80">
        <v>0</v>
      </c>
      <c r="Q37" s="80">
        <v>0</v>
      </c>
      <c r="R37" s="88">
        <f t="shared" si="23"/>
        <v>2711</v>
      </c>
      <c r="S37" s="64" t="s">
        <v>38</v>
      </c>
      <c r="T37" s="63">
        <f t="shared" si="18"/>
        <v>439</v>
      </c>
      <c r="U37" s="63">
        <f t="shared" si="19"/>
        <v>651</v>
      </c>
      <c r="V37" s="63">
        <f t="shared" si="20"/>
        <v>43953</v>
      </c>
      <c r="W37" s="80">
        <f t="shared" si="21"/>
        <v>100.12072892938497</v>
      </c>
    </row>
    <row r="38" spans="1:23" ht="18" x14ac:dyDescent="0.25">
      <c r="A38" s="64" t="s">
        <v>39</v>
      </c>
      <c r="B38" s="141">
        <v>820</v>
      </c>
      <c r="C38" s="87">
        <v>1021</v>
      </c>
      <c r="D38" s="142">
        <v>71591</v>
      </c>
      <c r="E38" s="141">
        <v>0</v>
      </c>
      <c r="F38" s="140">
        <v>-23</v>
      </c>
      <c r="G38" s="160">
        <v>0</v>
      </c>
      <c r="H38" s="151">
        <f t="shared" si="17"/>
        <v>87.306097560975616</v>
      </c>
      <c r="I38" s="139">
        <f t="shared" si="22"/>
        <v>71568</v>
      </c>
      <c r="J38" s="88"/>
      <c r="K38" s="143"/>
      <c r="L38" s="151">
        <v>30</v>
      </c>
      <c r="M38" s="87">
        <v>37</v>
      </c>
      <c r="N38" s="87">
        <v>2473</v>
      </c>
      <c r="O38" s="80">
        <v>0</v>
      </c>
      <c r="P38" s="80">
        <v>0</v>
      </c>
      <c r="Q38" s="80">
        <v>0</v>
      </c>
      <c r="R38" s="88">
        <f t="shared" si="23"/>
        <v>2473</v>
      </c>
      <c r="S38" s="64" t="s">
        <v>39</v>
      </c>
      <c r="T38" s="63">
        <f t="shared" si="18"/>
        <v>850</v>
      </c>
      <c r="U38" s="63">
        <f t="shared" si="19"/>
        <v>1058</v>
      </c>
      <c r="V38" s="63">
        <f t="shared" si="20"/>
        <v>74041</v>
      </c>
      <c r="W38" s="80">
        <f t="shared" si="21"/>
        <v>87.107058823529414</v>
      </c>
    </row>
    <row r="39" spans="1:23" ht="18" x14ac:dyDescent="0.25">
      <c r="A39" s="64" t="s">
        <v>40</v>
      </c>
      <c r="B39" s="141">
        <v>325</v>
      </c>
      <c r="C39" s="87">
        <v>471</v>
      </c>
      <c r="D39" s="142">
        <v>30783</v>
      </c>
      <c r="E39" s="141">
        <v>0</v>
      </c>
      <c r="F39" s="140">
        <v>0</v>
      </c>
      <c r="G39" s="160">
        <v>0</v>
      </c>
      <c r="H39" s="151">
        <f t="shared" si="17"/>
        <v>94.716923076923081</v>
      </c>
      <c r="I39" s="139">
        <f t="shared" si="22"/>
        <v>30783</v>
      </c>
      <c r="J39" s="88"/>
      <c r="K39" s="143"/>
      <c r="L39" s="151">
        <v>19</v>
      </c>
      <c r="M39" s="87">
        <v>28</v>
      </c>
      <c r="N39" s="87">
        <v>1893</v>
      </c>
      <c r="O39" s="80">
        <v>0</v>
      </c>
      <c r="P39" s="80">
        <v>0</v>
      </c>
      <c r="Q39" s="80">
        <v>0</v>
      </c>
      <c r="R39" s="88">
        <f t="shared" si="23"/>
        <v>1893</v>
      </c>
      <c r="S39" s="64" t="s">
        <v>40</v>
      </c>
      <c r="T39" s="63">
        <f t="shared" si="18"/>
        <v>344</v>
      </c>
      <c r="U39" s="63">
        <f t="shared" si="19"/>
        <v>499</v>
      </c>
      <c r="V39" s="63">
        <f t="shared" si="20"/>
        <v>32676</v>
      </c>
      <c r="W39" s="80">
        <f t="shared" si="21"/>
        <v>94.988372093023258</v>
      </c>
    </row>
    <row r="40" spans="1:23" ht="18" x14ac:dyDescent="0.25">
      <c r="A40" s="64" t="s">
        <v>41</v>
      </c>
      <c r="B40" s="141">
        <v>514</v>
      </c>
      <c r="C40" s="87">
        <v>676</v>
      </c>
      <c r="D40" s="142">
        <v>46561</v>
      </c>
      <c r="E40" s="141">
        <v>0</v>
      </c>
      <c r="F40" s="140">
        <v>0</v>
      </c>
      <c r="G40" s="160">
        <v>0</v>
      </c>
      <c r="H40" s="151">
        <f t="shared" si="17"/>
        <v>90.585603112840474</v>
      </c>
      <c r="I40" s="139">
        <f t="shared" si="22"/>
        <v>46561</v>
      </c>
      <c r="J40" s="88"/>
      <c r="K40" s="143"/>
      <c r="L40" s="151">
        <v>17</v>
      </c>
      <c r="M40" s="87">
        <v>23</v>
      </c>
      <c r="N40" s="87">
        <v>1698</v>
      </c>
      <c r="O40" s="80">
        <v>0</v>
      </c>
      <c r="P40" s="80">
        <v>0</v>
      </c>
      <c r="Q40" s="80">
        <v>0</v>
      </c>
      <c r="R40" s="88">
        <f t="shared" si="23"/>
        <v>1698</v>
      </c>
      <c r="S40" s="64" t="s">
        <v>41</v>
      </c>
      <c r="T40" s="63">
        <f t="shared" si="18"/>
        <v>531</v>
      </c>
      <c r="U40" s="63">
        <f t="shared" si="19"/>
        <v>699</v>
      </c>
      <c r="V40" s="63">
        <f t="shared" si="20"/>
        <v>48259</v>
      </c>
      <c r="W40" s="80">
        <f t="shared" si="21"/>
        <v>90.883239171374768</v>
      </c>
    </row>
    <row r="41" spans="1:23" ht="18" x14ac:dyDescent="0.25">
      <c r="A41" s="64" t="s">
        <v>42</v>
      </c>
      <c r="B41" s="141">
        <v>745</v>
      </c>
      <c r="C41" s="87">
        <v>1065</v>
      </c>
      <c r="D41" s="142">
        <v>72009</v>
      </c>
      <c r="E41" s="141">
        <v>0</v>
      </c>
      <c r="F41" s="140">
        <v>0</v>
      </c>
      <c r="G41" s="160">
        <v>0</v>
      </c>
      <c r="H41" s="151">
        <f t="shared" si="17"/>
        <v>96.656375838926181</v>
      </c>
      <c r="I41" s="139">
        <f t="shared" si="22"/>
        <v>72009</v>
      </c>
      <c r="J41" s="88"/>
      <c r="K41" s="143"/>
      <c r="L41" s="151">
        <v>22</v>
      </c>
      <c r="M41" s="87">
        <v>43</v>
      </c>
      <c r="N41" s="87">
        <v>3037</v>
      </c>
      <c r="O41" s="80">
        <v>0</v>
      </c>
      <c r="P41" s="80">
        <v>0</v>
      </c>
      <c r="Q41" s="80">
        <v>0</v>
      </c>
      <c r="R41" s="88">
        <f t="shared" si="23"/>
        <v>3037</v>
      </c>
      <c r="S41" s="64" t="s">
        <v>42</v>
      </c>
      <c r="T41" s="63">
        <f t="shared" si="18"/>
        <v>767</v>
      </c>
      <c r="U41" s="63">
        <f t="shared" si="19"/>
        <v>1108</v>
      </c>
      <c r="V41" s="63">
        <f t="shared" si="20"/>
        <v>75046</v>
      </c>
      <c r="W41" s="80">
        <f t="shared" si="21"/>
        <v>97.843546284224246</v>
      </c>
    </row>
    <row r="42" spans="1:23" ht="18" x14ac:dyDescent="0.25">
      <c r="A42" s="64" t="s">
        <v>43</v>
      </c>
      <c r="B42" s="141">
        <v>537</v>
      </c>
      <c r="C42" s="87">
        <v>779</v>
      </c>
      <c r="D42" s="142">
        <v>50135</v>
      </c>
      <c r="E42" s="141">
        <v>0</v>
      </c>
      <c r="F42" s="140">
        <v>0</v>
      </c>
      <c r="G42" s="160">
        <v>0</v>
      </c>
      <c r="H42" s="151">
        <f t="shared" si="17"/>
        <v>93.361266294227192</v>
      </c>
      <c r="I42" s="139">
        <f t="shared" si="22"/>
        <v>50135</v>
      </c>
      <c r="J42" s="88"/>
      <c r="K42" s="143"/>
      <c r="L42" s="151">
        <v>15</v>
      </c>
      <c r="M42" s="87">
        <v>28</v>
      </c>
      <c r="N42" s="87">
        <v>1709</v>
      </c>
      <c r="O42" s="80">
        <v>0</v>
      </c>
      <c r="P42" s="80">
        <v>0</v>
      </c>
      <c r="Q42" s="80">
        <v>0</v>
      </c>
      <c r="R42" s="88">
        <f t="shared" si="23"/>
        <v>1709</v>
      </c>
      <c r="S42" s="64" t="s">
        <v>43</v>
      </c>
      <c r="T42" s="63">
        <f t="shared" si="18"/>
        <v>552</v>
      </c>
      <c r="U42" s="63">
        <f t="shared" si="19"/>
        <v>807</v>
      </c>
      <c r="V42" s="63">
        <f t="shared" si="20"/>
        <v>51844</v>
      </c>
      <c r="W42" s="80">
        <f t="shared" si="21"/>
        <v>93.920289855072468</v>
      </c>
    </row>
    <row r="43" spans="1:23" ht="18" x14ac:dyDescent="0.25">
      <c r="A43" s="64" t="s">
        <v>44</v>
      </c>
      <c r="B43" s="141">
        <v>314</v>
      </c>
      <c r="C43" s="87">
        <v>431</v>
      </c>
      <c r="D43" s="142">
        <v>29188</v>
      </c>
      <c r="E43" s="141">
        <v>0</v>
      </c>
      <c r="F43" s="140">
        <v>-20</v>
      </c>
      <c r="G43" s="160">
        <v>0</v>
      </c>
      <c r="H43" s="151">
        <f t="shared" si="17"/>
        <v>92.955414012738856</v>
      </c>
      <c r="I43" s="139">
        <f t="shared" si="22"/>
        <v>29168</v>
      </c>
      <c r="J43" s="88"/>
      <c r="K43" s="143"/>
      <c r="L43" s="151">
        <v>11</v>
      </c>
      <c r="M43" s="87">
        <v>23</v>
      </c>
      <c r="N43" s="87">
        <v>1527</v>
      </c>
      <c r="O43" s="80">
        <v>0</v>
      </c>
      <c r="P43" s="80">
        <v>0</v>
      </c>
      <c r="Q43" s="80">
        <v>0</v>
      </c>
      <c r="R43" s="88">
        <f t="shared" si="23"/>
        <v>1527</v>
      </c>
      <c r="S43" s="64" t="s">
        <v>44</v>
      </c>
      <c r="T43" s="63">
        <f t="shared" si="18"/>
        <v>325</v>
      </c>
      <c r="U43" s="63">
        <f t="shared" si="19"/>
        <v>454</v>
      </c>
      <c r="V43" s="63">
        <f t="shared" si="20"/>
        <v>30695</v>
      </c>
      <c r="W43" s="80">
        <f t="shared" si="21"/>
        <v>94.446153846153848</v>
      </c>
    </row>
    <row r="44" spans="1:23" ht="18" x14ac:dyDescent="0.25">
      <c r="A44" s="64" t="s">
        <v>45</v>
      </c>
      <c r="B44" s="141">
        <v>535</v>
      </c>
      <c r="C44" s="87">
        <v>837</v>
      </c>
      <c r="D44" s="142">
        <v>57180</v>
      </c>
      <c r="E44" s="141">
        <v>0</v>
      </c>
      <c r="F44" s="140">
        <v>-14</v>
      </c>
      <c r="G44" s="160">
        <v>0</v>
      </c>
      <c r="H44" s="151">
        <f t="shared" si="17"/>
        <v>106.87850467289719</v>
      </c>
      <c r="I44" s="139">
        <f t="shared" si="22"/>
        <v>57166</v>
      </c>
      <c r="J44" s="88"/>
      <c r="K44" s="143"/>
      <c r="L44" s="151">
        <v>16</v>
      </c>
      <c r="M44" s="87">
        <v>41</v>
      </c>
      <c r="N44" s="87">
        <v>2740</v>
      </c>
      <c r="O44" s="80">
        <v>0</v>
      </c>
      <c r="P44" s="80">
        <v>0</v>
      </c>
      <c r="Q44" s="80">
        <v>0</v>
      </c>
      <c r="R44" s="88">
        <f t="shared" si="23"/>
        <v>2740</v>
      </c>
      <c r="S44" s="64" t="s">
        <v>45</v>
      </c>
      <c r="T44" s="63">
        <f t="shared" si="18"/>
        <v>551</v>
      </c>
      <c r="U44" s="63">
        <f t="shared" si="19"/>
        <v>878</v>
      </c>
      <c r="V44" s="63">
        <f t="shared" si="20"/>
        <v>59906</v>
      </c>
      <c r="W44" s="80">
        <f t="shared" si="21"/>
        <v>108.72232304900182</v>
      </c>
    </row>
    <row r="45" spans="1:23" ht="18" x14ac:dyDescent="0.25">
      <c r="A45" s="89" t="s">
        <v>46</v>
      </c>
      <c r="B45" s="141">
        <v>467</v>
      </c>
      <c r="C45" s="87">
        <v>682</v>
      </c>
      <c r="D45" s="142">
        <v>44275</v>
      </c>
      <c r="E45" s="141">
        <v>0</v>
      </c>
      <c r="F45" s="140">
        <v>-14</v>
      </c>
      <c r="G45" s="160">
        <v>0</v>
      </c>
      <c r="H45" s="151">
        <f t="shared" si="17"/>
        <v>94.807280513918627</v>
      </c>
      <c r="I45" s="139">
        <f t="shared" si="22"/>
        <v>44261</v>
      </c>
      <c r="J45" s="91"/>
      <c r="K45" s="148"/>
      <c r="L45" s="232">
        <v>14</v>
      </c>
      <c r="M45" s="90">
        <v>28</v>
      </c>
      <c r="N45" s="90">
        <v>1732</v>
      </c>
      <c r="O45" s="80">
        <v>0</v>
      </c>
      <c r="P45" s="80">
        <v>0</v>
      </c>
      <c r="Q45" s="80">
        <v>0</v>
      </c>
      <c r="R45" s="88">
        <f t="shared" si="23"/>
        <v>1732</v>
      </c>
      <c r="S45" s="89" t="s">
        <v>46</v>
      </c>
      <c r="T45" s="63">
        <f t="shared" si="18"/>
        <v>481</v>
      </c>
      <c r="U45" s="63">
        <f t="shared" si="19"/>
        <v>710</v>
      </c>
      <c r="V45" s="63">
        <f t="shared" si="20"/>
        <v>45993</v>
      </c>
      <c r="W45" s="80">
        <f t="shared" si="21"/>
        <v>95.619542619542614</v>
      </c>
    </row>
    <row r="46" spans="1:23" ht="18.75" thickBot="1" x14ac:dyDescent="0.3">
      <c r="A46" s="89" t="s">
        <v>47</v>
      </c>
      <c r="B46" s="152">
        <v>273</v>
      </c>
      <c r="C46" s="108">
        <v>380</v>
      </c>
      <c r="D46" s="153">
        <v>25250</v>
      </c>
      <c r="E46" s="145">
        <v>0</v>
      </c>
      <c r="F46" s="144">
        <v>-46</v>
      </c>
      <c r="G46" s="242">
        <v>0</v>
      </c>
      <c r="H46" s="154">
        <f t="shared" si="17"/>
        <v>92.490842490842496</v>
      </c>
      <c r="I46" s="139">
        <f t="shared" si="22"/>
        <v>25204</v>
      </c>
      <c r="J46" s="91"/>
      <c r="K46" s="148"/>
      <c r="L46" s="154">
        <v>16</v>
      </c>
      <c r="M46" s="90">
        <v>28</v>
      </c>
      <c r="N46" s="90">
        <v>1845</v>
      </c>
      <c r="O46" s="187">
        <v>0</v>
      </c>
      <c r="P46" s="264">
        <v>0</v>
      </c>
      <c r="Q46" s="264">
        <v>0</v>
      </c>
      <c r="R46" s="91">
        <f t="shared" si="23"/>
        <v>1845</v>
      </c>
      <c r="S46" s="89" t="s">
        <v>47</v>
      </c>
      <c r="T46" s="69">
        <f t="shared" si="18"/>
        <v>289</v>
      </c>
      <c r="U46" s="69">
        <f t="shared" si="19"/>
        <v>408</v>
      </c>
      <c r="V46" s="69">
        <f t="shared" si="20"/>
        <v>27049</v>
      </c>
      <c r="W46" s="187">
        <f t="shared" si="21"/>
        <v>93.595155709342563</v>
      </c>
    </row>
    <row r="47" spans="1:23" ht="18.75" thickBot="1" x14ac:dyDescent="0.3">
      <c r="A47" s="70" t="s">
        <v>48</v>
      </c>
      <c r="B47" s="94">
        <f t="shared" ref="B47:G47" si="24">SUM(B35:B46)</f>
        <v>6605</v>
      </c>
      <c r="C47" s="94">
        <f t="shared" si="24"/>
        <v>9419</v>
      </c>
      <c r="D47" s="150">
        <f t="shared" si="24"/>
        <v>627575</v>
      </c>
      <c r="E47" s="94">
        <f t="shared" si="24"/>
        <v>0</v>
      </c>
      <c r="F47" s="103">
        <f t="shared" si="24"/>
        <v>-149</v>
      </c>
      <c r="G47" s="103">
        <f t="shared" si="24"/>
        <v>0</v>
      </c>
      <c r="H47" s="131">
        <f t="shared" si="17"/>
        <v>95.015140045420139</v>
      </c>
      <c r="I47" s="197">
        <f t="shared" ref="I47:R47" si="25">SUM(I35:I46)</f>
        <v>627426</v>
      </c>
      <c r="J47" s="166">
        <f t="shared" si="25"/>
        <v>0</v>
      </c>
      <c r="K47" s="72">
        <f t="shared" si="25"/>
        <v>0</v>
      </c>
      <c r="L47" s="196">
        <f t="shared" si="25"/>
        <v>245</v>
      </c>
      <c r="M47" s="186">
        <f t="shared" si="25"/>
        <v>434</v>
      </c>
      <c r="N47" s="186">
        <f t="shared" si="25"/>
        <v>28405</v>
      </c>
      <c r="O47" s="186">
        <f t="shared" si="25"/>
        <v>0</v>
      </c>
      <c r="P47" s="186">
        <f t="shared" si="25"/>
        <v>0</v>
      </c>
      <c r="Q47" s="186">
        <f t="shared" si="25"/>
        <v>0</v>
      </c>
      <c r="R47" s="188">
        <f t="shared" si="25"/>
        <v>28405</v>
      </c>
      <c r="S47" s="192" t="s">
        <v>48</v>
      </c>
      <c r="T47" s="175">
        <f>SUM(T35:T46)</f>
        <v>6850</v>
      </c>
      <c r="U47" s="175">
        <f>SUM(U35:U46)</f>
        <v>9853</v>
      </c>
      <c r="V47" s="175">
        <f>SUM(V35:V46)</f>
        <v>655831</v>
      </c>
      <c r="W47" s="72">
        <f>V47/T47</f>
        <v>95.741751824817513</v>
      </c>
    </row>
    <row r="48" spans="1:23" ht="18.75" thickBot="1" x14ac:dyDescent="0.3">
      <c r="A48" s="104"/>
      <c r="B48" s="105"/>
      <c r="C48" s="105"/>
      <c r="D48" s="105"/>
      <c r="E48" s="105"/>
      <c r="F48" s="105"/>
      <c r="G48" s="105"/>
      <c r="H48" s="106"/>
      <c r="I48" s="105"/>
      <c r="J48" s="75"/>
      <c r="K48" s="75"/>
      <c r="L48" s="75"/>
      <c r="M48" s="96"/>
      <c r="N48" s="96"/>
      <c r="O48" s="75"/>
      <c r="P48" s="75"/>
      <c r="Q48" s="75"/>
      <c r="R48" s="75"/>
      <c r="S48" s="191"/>
      <c r="T48" s="96"/>
      <c r="U48" s="96"/>
      <c r="V48" s="96"/>
      <c r="W48" s="75"/>
    </row>
    <row r="49" spans="1:23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7"/>
      <c r="I49" s="98"/>
      <c r="J49" s="97"/>
      <c r="K49" s="97"/>
      <c r="L49" s="195"/>
      <c r="M49" s="97"/>
      <c r="N49" s="97"/>
      <c r="O49" s="97"/>
      <c r="P49" s="97"/>
      <c r="Q49" s="97"/>
      <c r="R49" s="98"/>
      <c r="S49" s="53" t="s">
        <v>49</v>
      </c>
      <c r="T49" s="97"/>
      <c r="U49" s="97"/>
      <c r="V49" s="97"/>
      <c r="W49" s="98"/>
    </row>
    <row r="50" spans="1:23" ht="18" x14ac:dyDescent="0.25">
      <c r="A50" s="56" t="s">
        <v>50</v>
      </c>
      <c r="B50" s="156">
        <v>427</v>
      </c>
      <c r="C50" s="157">
        <v>625</v>
      </c>
      <c r="D50" s="156">
        <v>43803</v>
      </c>
      <c r="E50" s="84">
        <v>0</v>
      </c>
      <c r="F50" s="139">
        <v>-8</v>
      </c>
      <c r="G50" s="159">
        <v>0</v>
      </c>
      <c r="H50" s="177">
        <f t="shared" ref="H50:H57" si="26">D50/B50</f>
        <v>102.5831381733021</v>
      </c>
      <c r="I50" s="159">
        <f>SUM(D50:G50)</f>
        <v>43795</v>
      </c>
      <c r="J50" s="132"/>
      <c r="K50" s="133"/>
      <c r="L50" s="81">
        <v>13</v>
      </c>
      <c r="M50" s="85">
        <v>29</v>
      </c>
      <c r="N50" s="85">
        <v>2186</v>
      </c>
      <c r="O50" s="62">
        <v>0</v>
      </c>
      <c r="P50" s="81">
        <v>0</v>
      </c>
      <c r="Q50" s="81">
        <v>0</v>
      </c>
      <c r="R50" s="81">
        <f>SUM(N50:O50)</f>
        <v>2186</v>
      </c>
      <c r="S50" s="56" t="s">
        <v>50</v>
      </c>
      <c r="T50" s="59">
        <f t="shared" ref="T50:U56" si="27">B50+L50</f>
        <v>440</v>
      </c>
      <c r="U50" s="59">
        <f t="shared" si="27"/>
        <v>654</v>
      </c>
      <c r="V50" s="59">
        <f t="shared" ref="V50:V56" si="28">I50+R50</f>
        <v>45981</v>
      </c>
      <c r="W50" s="62">
        <f t="shared" ref="W50:W56" si="29">V50/T50</f>
        <v>104.50227272727273</v>
      </c>
    </row>
    <row r="51" spans="1:23" ht="18" x14ac:dyDescent="0.25">
      <c r="A51" s="64" t="s">
        <v>51</v>
      </c>
      <c r="B51" s="141">
        <v>655</v>
      </c>
      <c r="C51" s="160">
        <v>809</v>
      </c>
      <c r="D51" s="141">
        <v>59864</v>
      </c>
      <c r="E51" s="86">
        <v>0</v>
      </c>
      <c r="F51" s="142">
        <v>-28</v>
      </c>
      <c r="G51" s="160">
        <v>0</v>
      </c>
      <c r="H51" s="158">
        <f t="shared" si="26"/>
        <v>91.395419847328242</v>
      </c>
      <c r="I51" s="159">
        <f t="shared" ref="I51:I56" si="30">SUM(D51:G51)</f>
        <v>59836</v>
      </c>
      <c r="J51" s="135"/>
      <c r="K51" s="143"/>
      <c r="L51" s="88">
        <v>31</v>
      </c>
      <c r="M51" s="87">
        <v>45</v>
      </c>
      <c r="N51" s="87">
        <v>3235</v>
      </c>
      <c r="O51" s="80">
        <v>0</v>
      </c>
      <c r="P51" s="81">
        <v>0</v>
      </c>
      <c r="Q51" s="81">
        <v>0</v>
      </c>
      <c r="R51" s="81">
        <f t="shared" ref="R51:R56" si="31">SUM(N51:O51)</f>
        <v>3235</v>
      </c>
      <c r="S51" s="64" t="s">
        <v>51</v>
      </c>
      <c r="T51" s="63">
        <f t="shared" si="27"/>
        <v>686</v>
      </c>
      <c r="U51" s="63">
        <f t="shared" si="27"/>
        <v>854</v>
      </c>
      <c r="V51" s="63">
        <f t="shared" si="28"/>
        <v>63071</v>
      </c>
      <c r="W51" s="80">
        <f t="shared" si="29"/>
        <v>91.940233236151599</v>
      </c>
    </row>
    <row r="52" spans="1:23" ht="18" x14ac:dyDescent="0.25">
      <c r="A52" s="64" t="s">
        <v>52</v>
      </c>
      <c r="B52" s="141">
        <v>1422</v>
      </c>
      <c r="C52" s="160">
        <v>1897</v>
      </c>
      <c r="D52" s="141">
        <v>127228</v>
      </c>
      <c r="E52" s="86">
        <v>0</v>
      </c>
      <c r="F52" s="142">
        <v>-102</v>
      </c>
      <c r="G52" s="160">
        <v>0</v>
      </c>
      <c r="H52" s="158">
        <f t="shared" si="26"/>
        <v>89.471167369901551</v>
      </c>
      <c r="I52" s="159">
        <f t="shared" si="30"/>
        <v>127126</v>
      </c>
      <c r="J52" s="135"/>
      <c r="K52" s="143"/>
      <c r="L52" s="88">
        <v>55</v>
      </c>
      <c r="M52" s="87">
        <v>70</v>
      </c>
      <c r="N52" s="87">
        <v>4495</v>
      </c>
      <c r="O52" s="80">
        <v>0</v>
      </c>
      <c r="P52" s="81">
        <v>0</v>
      </c>
      <c r="Q52" s="81">
        <v>0</v>
      </c>
      <c r="R52" s="81">
        <f t="shared" si="31"/>
        <v>4495</v>
      </c>
      <c r="S52" s="64" t="s">
        <v>52</v>
      </c>
      <c r="T52" s="63">
        <f t="shared" si="27"/>
        <v>1477</v>
      </c>
      <c r="U52" s="63">
        <f t="shared" si="27"/>
        <v>1967</v>
      </c>
      <c r="V52" s="63">
        <f t="shared" si="28"/>
        <v>131621</v>
      </c>
      <c r="W52" s="80">
        <f t="shared" si="29"/>
        <v>89.113744075829388</v>
      </c>
    </row>
    <row r="53" spans="1:23" ht="18" x14ac:dyDescent="0.25">
      <c r="A53" s="64" t="s">
        <v>53</v>
      </c>
      <c r="B53" s="141">
        <v>412</v>
      </c>
      <c r="C53" s="160">
        <v>559</v>
      </c>
      <c r="D53" s="141">
        <v>39230</v>
      </c>
      <c r="E53" s="86">
        <v>0</v>
      </c>
      <c r="F53" s="142">
        <v>-21</v>
      </c>
      <c r="G53" s="160">
        <v>0</v>
      </c>
      <c r="H53" s="158">
        <f t="shared" si="26"/>
        <v>95.21844660194175</v>
      </c>
      <c r="I53" s="159">
        <f t="shared" si="30"/>
        <v>39209</v>
      </c>
      <c r="J53" s="135"/>
      <c r="K53" s="143"/>
      <c r="L53" s="88">
        <v>7</v>
      </c>
      <c r="M53" s="87">
        <v>14</v>
      </c>
      <c r="N53" s="87">
        <v>858</v>
      </c>
      <c r="O53" s="80">
        <v>0</v>
      </c>
      <c r="P53" s="81">
        <v>0</v>
      </c>
      <c r="Q53" s="81">
        <v>0</v>
      </c>
      <c r="R53" s="81">
        <f t="shared" si="31"/>
        <v>858</v>
      </c>
      <c r="S53" s="64" t="s">
        <v>53</v>
      </c>
      <c r="T53" s="63">
        <f t="shared" si="27"/>
        <v>419</v>
      </c>
      <c r="U53" s="63">
        <f t="shared" si="27"/>
        <v>573</v>
      </c>
      <c r="V53" s="63">
        <f t="shared" si="28"/>
        <v>40067</v>
      </c>
      <c r="W53" s="80">
        <f t="shared" si="29"/>
        <v>95.625298329355616</v>
      </c>
    </row>
    <row r="54" spans="1:23" ht="18" x14ac:dyDescent="0.25">
      <c r="A54" s="64" t="s">
        <v>54</v>
      </c>
      <c r="B54" s="141">
        <v>466</v>
      </c>
      <c r="C54" s="160">
        <v>631</v>
      </c>
      <c r="D54" s="141">
        <v>44782</v>
      </c>
      <c r="E54" s="86">
        <v>0</v>
      </c>
      <c r="F54" s="142">
        <v>-86</v>
      </c>
      <c r="G54" s="160">
        <v>0</v>
      </c>
      <c r="H54" s="158">
        <f t="shared" si="26"/>
        <v>96.098712446351925</v>
      </c>
      <c r="I54" s="159">
        <f t="shared" si="30"/>
        <v>44696</v>
      </c>
      <c r="J54" s="135"/>
      <c r="K54" s="143"/>
      <c r="L54" s="88">
        <v>16</v>
      </c>
      <c r="M54" s="87">
        <v>18</v>
      </c>
      <c r="N54" s="87">
        <v>1173</v>
      </c>
      <c r="O54" s="80">
        <v>0</v>
      </c>
      <c r="P54" s="81">
        <v>0</v>
      </c>
      <c r="Q54" s="81">
        <v>0</v>
      </c>
      <c r="R54" s="81">
        <f t="shared" si="31"/>
        <v>1173</v>
      </c>
      <c r="S54" s="64" t="s">
        <v>54</v>
      </c>
      <c r="T54" s="63">
        <f t="shared" si="27"/>
        <v>482</v>
      </c>
      <c r="U54" s="63">
        <f t="shared" si="27"/>
        <v>649</v>
      </c>
      <c r="V54" s="63">
        <f t="shared" si="28"/>
        <v>45869</v>
      </c>
      <c r="W54" s="80">
        <f t="shared" si="29"/>
        <v>95.163900414937757</v>
      </c>
    </row>
    <row r="55" spans="1:23" ht="18" x14ac:dyDescent="0.25">
      <c r="A55" s="64" t="s">
        <v>55</v>
      </c>
      <c r="B55" s="141">
        <v>358</v>
      </c>
      <c r="C55" s="160">
        <v>478</v>
      </c>
      <c r="D55" s="141">
        <v>32350</v>
      </c>
      <c r="E55" s="86">
        <v>0</v>
      </c>
      <c r="F55" s="142">
        <v>0</v>
      </c>
      <c r="G55" s="160">
        <v>0</v>
      </c>
      <c r="H55" s="158">
        <f t="shared" si="26"/>
        <v>90.363128491620117</v>
      </c>
      <c r="I55" s="159">
        <f t="shared" si="30"/>
        <v>32350</v>
      </c>
      <c r="J55" s="135"/>
      <c r="K55" s="143"/>
      <c r="L55" s="88">
        <v>11</v>
      </c>
      <c r="M55" s="87">
        <v>18</v>
      </c>
      <c r="N55" s="87">
        <v>1176</v>
      </c>
      <c r="O55" s="80">
        <v>0</v>
      </c>
      <c r="P55" s="81">
        <v>0</v>
      </c>
      <c r="Q55" s="81">
        <v>0</v>
      </c>
      <c r="R55" s="81">
        <f t="shared" si="31"/>
        <v>1176</v>
      </c>
      <c r="S55" s="64" t="s">
        <v>55</v>
      </c>
      <c r="T55" s="63">
        <f t="shared" si="27"/>
        <v>369</v>
      </c>
      <c r="U55" s="63">
        <f t="shared" si="27"/>
        <v>496</v>
      </c>
      <c r="V55" s="63">
        <f t="shared" si="28"/>
        <v>33526</v>
      </c>
      <c r="W55" s="80">
        <f t="shared" si="29"/>
        <v>90.856368563685635</v>
      </c>
    </row>
    <row r="56" spans="1:23" ht="18.75" thickBot="1" x14ac:dyDescent="0.3">
      <c r="A56" s="64" t="s">
        <v>56</v>
      </c>
      <c r="B56" s="161">
        <v>717</v>
      </c>
      <c r="C56" s="162">
        <v>940</v>
      </c>
      <c r="D56" s="161">
        <v>62076</v>
      </c>
      <c r="E56" s="107">
        <v>0</v>
      </c>
      <c r="F56" s="153">
        <v>0</v>
      </c>
      <c r="G56" s="242">
        <v>0</v>
      </c>
      <c r="H56" s="167">
        <f t="shared" si="26"/>
        <v>86.577405857740587</v>
      </c>
      <c r="I56" s="168">
        <f t="shared" si="30"/>
        <v>62076</v>
      </c>
      <c r="J56" s="147"/>
      <c r="K56" s="148"/>
      <c r="L56" s="91">
        <v>10</v>
      </c>
      <c r="M56" s="90">
        <v>14</v>
      </c>
      <c r="N56" s="90">
        <v>850</v>
      </c>
      <c r="O56" s="187">
        <v>0</v>
      </c>
      <c r="P56" s="75">
        <v>0</v>
      </c>
      <c r="Q56" s="75">
        <v>0</v>
      </c>
      <c r="R56" s="75">
        <f t="shared" si="31"/>
        <v>850</v>
      </c>
      <c r="S56" s="89" t="s">
        <v>56</v>
      </c>
      <c r="T56" s="69">
        <f t="shared" si="27"/>
        <v>727</v>
      </c>
      <c r="U56" s="69">
        <f t="shared" si="27"/>
        <v>954</v>
      </c>
      <c r="V56" s="69">
        <f t="shared" si="28"/>
        <v>62926</v>
      </c>
      <c r="W56" s="187">
        <f t="shared" si="29"/>
        <v>86.555708390646487</v>
      </c>
    </row>
    <row r="57" spans="1:23" ht="18.75" thickBot="1" x14ac:dyDescent="0.3">
      <c r="A57" s="70" t="s">
        <v>48</v>
      </c>
      <c r="B57" s="94">
        <f t="shared" ref="B57:G57" si="32">SUM(B50:B56)</f>
        <v>4457</v>
      </c>
      <c r="C57" s="94">
        <f t="shared" si="32"/>
        <v>5939</v>
      </c>
      <c r="D57" s="95">
        <f t="shared" si="32"/>
        <v>409333</v>
      </c>
      <c r="E57" s="95">
        <f t="shared" si="32"/>
        <v>0</v>
      </c>
      <c r="F57" s="95">
        <f t="shared" si="32"/>
        <v>-245</v>
      </c>
      <c r="G57" s="94">
        <f t="shared" si="32"/>
        <v>0</v>
      </c>
      <c r="H57" s="72">
        <f t="shared" si="26"/>
        <v>91.840475656271039</v>
      </c>
      <c r="I57" s="103">
        <v>0</v>
      </c>
      <c r="J57" s="166">
        <f t="shared" ref="J57:R57" si="33">SUM(J50:J56)</f>
        <v>0</v>
      </c>
      <c r="K57" s="72">
        <f t="shared" si="33"/>
        <v>0</v>
      </c>
      <c r="L57" s="196">
        <f t="shared" si="33"/>
        <v>143</v>
      </c>
      <c r="M57" s="186">
        <f t="shared" si="33"/>
        <v>208</v>
      </c>
      <c r="N57" s="186">
        <f t="shared" si="33"/>
        <v>13973</v>
      </c>
      <c r="O57" s="186">
        <f t="shared" si="33"/>
        <v>0</v>
      </c>
      <c r="P57" s="186">
        <f t="shared" si="33"/>
        <v>0</v>
      </c>
      <c r="Q57" s="186">
        <f t="shared" si="33"/>
        <v>0</v>
      </c>
      <c r="R57" s="188">
        <f t="shared" si="33"/>
        <v>13973</v>
      </c>
      <c r="S57" s="192" t="s">
        <v>48</v>
      </c>
      <c r="T57" s="175">
        <f>SUM(T50:T56)</f>
        <v>4600</v>
      </c>
      <c r="U57" s="175">
        <f>SUM(U50:U56)</f>
        <v>6147</v>
      </c>
      <c r="V57" s="175">
        <f>SUM(V50:V56)</f>
        <v>423061</v>
      </c>
      <c r="W57" s="72">
        <f>V57/T57</f>
        <v>91.969782608695652</v>
      </c>
    </row>
    <row r="58" spans="1:23" ht="18.75" thickBot="1" x14ac:dyDescent="0.3">
      <c r="A58" s="104"/>
      <c r="B58" s="105"/>
      <c r="C58" s="105"/>
      <c r="D58" s="105"/>
      <c r="E58" s="105"/>
      <c r="F58" s="105"/>
      <c r="G58" s="105"/>
      <c r="H58" s="106"/>
      <c r="I58" s="105"/>
      <c r="J58" s="75"/>
      <c r="K58" s="75"/>
      <c r="L58" s="75"/>
      <c r="M58" s="96"/>
      <c r="N58" s="96"/>
      <c r="O58" s="75"/>
      <c r="P58" s="75"/>
      <c r="Q58" s="75"/>
      <c r="R58" s="75"/>
      <c r="S58" s="191"/>
      <c r="T58" s="96"/>
      <c r="U58" s="96"/>
      <c r="V58" s="96"/>
      <c r="W58" s="75"/>
    </row>
    <row r="59" spans="1:23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7"/>
      <c r="I59" s="98"/>
      <c r="J59" s="97"/>
      <c r="K59" s="97"/>
      <c r="L59" s="195"/>
      <c r="M59" s="97"/>
      <c r="N59" s="97"/>
      <c r="O59" s="97"/>
      <c r="P59" s="97"/>
      <c r="Q59" s="97"/>
      <c r="R59" s="98"/>
      <c r="S59" s="53" t="s">
        <v>57</v>
      </c>
      <c r="T59" s="97"/>
      <c r="U59" s="97"/>
      <c r="V59" s="97"/>
      <c r="W59" s="98"/>
    </row>
    <row r="60" spans="1:23" ht="18" x14ac:dyDescent="0.25">
      <c r="A60" s="56" t="s">
        <v>58</v>
      </c>
      <c r="B60" s="156">
        <v>669</v>
      </c>
      <c r="C60" s="101">
        <v>1115</v>
      </c>
      <c r="D60" s="156">
        <v>75900</v>
      </c>
      <c r="E60" s="84">
        <v>0</v>
      </c>
      <c r="F60" s="139">
        <v>0</v>
      </c>
      <c r="G60" s="159">
        <v>0</v>
      </c>
      <c r="H60" s="124">
        <f t="shared" ref="H60:H67" si="34">D60/B60</f>
        <v>113.45291479820628</v>
      </c>
      <c r="I60" s="163">
        <f>SUM(D60:G60)</f>
        <v>75900</v>
      </c>
      <c r="J60" s="132"/>
      <c r="K60" s="133"/>
      <c r="L60" s="120">
        <v>37</v>
      </c>
      <c r="M60" s="85">
        <v>59</v>
      </c>
      <c r="N60" s="85">
        <v>3936</v>
      </c>
      <c r="O60" s="62">
        <v>0</v>
      </c>
      <c r="P60" s="233">
        <v>0</v>
      </c>
      <c r="Q60" s="233">
        <v>0</v>
      </c>
      <c r="R60" s="81">
        <f>SUM(N60:O60)</f>
        <v>3936</v>
      </c>
      <c r="S60" s="56" t="s">
        <v>58</v>
      </c>
      <c r="T60" s="59">
        <f t="shared" ref="T60:U66" si="35">B60+L60</f>
        <v>706</v>
      </c>
      <c r="U60" s="59">
        <f t="shared" si="35"/>
        <v>1174</v>
      </c>
      <c r="V60" s="59">
        <f t="shared" ref="V60:V66" si="36">I60+R60</f>
        <v>79836</v>
      </c>
      <c r="W60" s="62">
        <f t="shared" ref="W60:W66" si="37">V60/T60</f>
        <v>113.08215297450425</v>
      </c>
    </row>
    <row r="61" spans="1:23" ht="18" x14ac:dyDescent="0.25">
      <c r="A61" s="64" t="s">
        <v>59</v>
      </c>
      <c r="B61" s="141">
        <v>538</v>
      </c>
      <c r="C61" s="102">
        <v>846</v>
      </c>
      <c r="D61" s="141">
        <v>56820</v>
      </c>
      <c r="E61" s="86">
        <v>0</v>
      </c>
      <c r="F61" s="142">
        <v>-43</v>
      </c>
      <c r="G61" s="160">
        <v>0</v>
      </c>
      <c r="H61" s="151">
        <f t="shared" si="34"/>
        <v>105.61338289962825</v>
      </c>
      <c r="I61" s="163">
        <f t="shared" ref="I61:I66" si="38">SUM(D61:G61)</f>
        <v>56777</v>
      </c>
      <c r="J61" s="135"/>
      <c r="K61" s="143"/>
      <c r="L61" s="151">
        <v>38</v>
      </c>
      <c r="M61" s="87">
        <v>48</v>
      </c>
      <c r="N61" s="87">
        <v>3127</v>
      </c>
      <c r="O61" s="80">
        <v>0</v>
      </c>
      <c r="P61" s="62">
        <v>0</v>
      </c>
      <c r="Q61" s="62">
        <v>0</v>
      </c>
      <c r="R61" s="81">
        <f t="shared" ref="R61:R66" si="39">SUM(N61:O61)</f>
        <v>3127</v>
      </c>
      <c r="S61" s="64" t="s">
        <v>60</v>
      </c>
      <c r="T61" s="63">
        <f t="shared" si="35"/>
        <v>576</v>
      </c>
      <c r="U61" s="63">
        <f t="shared" si="35"/>
        <v>894</v>
      </c>
      <c r="V61" s="63">
        <f t="shared" si="36"/>
        <v>59904</v>
      </c>
      <c r="W61" s="80">
        <f t="shared" si="37"/>
        <v>104</v>
      </c>
    </row>
    <row r="62" spans="1:23" ht="18" x14ac:dyDescent="0.25">
      <c r="A62" s="64" t="s">
        <v>61</v>
      </c>
      <c r="B62" s="141">
        <v>700</v>
      </c>
      <c r="C62" s="102">
        <v>1126</v>
      </c>
      <c r="D62" s="141">
        <v>76062</v>
      </c>
      <c r="E62" s="86">
        <v>0</v>
      </c>
      <c r="F62" s="142">
        <v>0</v>
      </c>
      <c r="G62" s="160">
        <v>0</v>
      </c>
      <c r="H62" s="151">
        <f t="shared" si="34"/>
        <v>108.66</v>
      </c>
      <c r="I62" s="163">
        <f t="shared" si="38"/>
        <v>76062</v>
      </c>
      <c r="J62" s="135"/>
      <c r="K62" s="143"/>
      <c r="L62" s="151">
        <v>27</v>
      </c>
      <c r="M62" s="87">
        <v>45</v>
      </c>
      <c r="N62" s="87">
        <v>2954</v>
      </c>
      <c r="O62" s="80">
        <v>0</v>
      </c>
      <c r="P62" s="62">
        <v>0</v>
      </c>
      <c r="Q62" s="62">
        <v>0</v>
      </c>
      <c r="R62" s="81">
        <f t="shared" si="39"/>
        <v>2954</v>
      </c>
      <c r="S62" s="64"/>
      <c r="T62" s="63">
        <f t="shared" si="35"/>
        <v>727</v>
      </c>
      <c r="U62" s="63">
        <f t="shared" si="35"/>
        <v>1171</v>
      </c>
      <c r="V62" s="63">
        <f t="shared" si="36"/>
        <v>79016</v>
      </c>
      <c r="W62" s="80">
        <f t="shared" si="37"/>
        <v>108.68775790921596</v>
      </c>
    </row>
    <row r="63" spans="1:23" ht="18" x14ac:dyDescent="0.25">
      <c r="A63" s="64" t="s">
        <v>62</v>
      </c>
      <c r="B63" s="141">
        <v>455</v>
      </c>
      <c r="C63" s="102">
        <v>701</v>
      </c>
      <c r="D63" s="141">
        <v>45001</v>
      </c>
      <c r="E63" s="86">
        <v>0</v>
      </c>
      <c r="F63" s="142">
        <v>-26</v>
      </c>
      <c r="G63" s="160">
        <v>0</v>
      </c>
      <c r="H63" s="151">
        <f t="shared" si="34"/>
        <v>98.903296703296704</v>
      </c>
      <c r="I63" s="163">
        <f t="shared" si="38"/>
        <v>44975</v>
      </c>
      <c r="J63" s="135"/>
      <c r="K63" s="143"/>
      <c r="L63" s="151">
        <v>18</v>
      </c>
      <c r="M63" s="87">
        <v>34</v>
      </c>
      <c r="N63" s="87">
        <v>2160</v>
      </c>
      <c r="O63" s="80">
        <v>0</v>
      </c>
      <c r="P63" s="62">
        <v>0</v>
      </c>
      <c r="Q63" s="62">
        <v>0</v>
      </c>
      <c r="R63" s="81">
        <f t="shared" si="39"/>
        <v>2160</v>
      </c>
      <c r="S63" s="64" t="s">
        <v>62</v>
      </c>
      <c r="T63" s="63">
        <f t="shared" si="35"/>
        <v>473</v>
      </c>
      <c r="U63" s="63">
        <f t="shared" si="35"/>
        <v>735</v>
      </c>
      <c r="V63" s="63">
        <f t="shared" si="36"/>
        <v>47135</v>
      </c>
      <c r="W63" s="80">
        <f t="shared" si="37"/>
        <v>99.651162790697668</v>
      </c>
    </row>
    <row r="64" spans="1:23" ht="18" x14ac:dyDescent="0.25">
      <c r="A64" s="64" t="s">
        <v>63</v>
      </c>
      <c r="B64" s="141">
        <v>287</v>
      </c>
      <c r="C64" s="102">
        <v>434</v>
      </c>
      <c r="D64" s="141">
        <v>29621</v>
      </c>
      <c r="E64" s="86">
        <v>0</v>
      </c>
      <c r="F64" s="142">
        <v>0</v>
      </c>
      <c r="G64" s="160">
        <v>0</v>
      </c>
      <c r="H64" s="151">
        <f t="shared" si="34"/>
        <v>103.20905923344948</v>
      </c>
      <c r="I64" s="163">
        <f t="shared" si="38"/>
        <v>29621</v>
      </c>
      <c r="J64" s="135"/>
      <c r="K64" s="143"/>
      <c r="L64" s="151">
        <v>10</v>
      </c>
      <c r="M64" s="87">
        <v>19</v>
      </c>
      <c r="N64" s="87">
        <v>1316</v>
      </c>
      <c r="O64" s="80">
        <v>0</v>
      </c>
      <c r="P64" s="62">
        <v>0</v>
      </c>
      <c r="Q64" s="62">
        <v>0</v>
      </c>
      <c r="R64" s="81">
        <f t="shared" si="39"/>
        <v>1316</v>
      </c>
      <c r="S64" s="64" t="s">
        <v>63</v>
      </c>
      <c r="T64" s="63">
        <f t="shared" si="35"/>
        <v>297</v>
      </c>
      <c r="U64" s="63">
        <f t="shared" si="35"/>
        <v>453</v>
      </c>
      <c r="V64" s="63">
        <f t="shared" si="36"/>
        <v>30937</v>
      </c>
      <c r="W64" s="80">
        <f t="shared" si="37"/>
        <v>104.16498316498317</v>
      </c>
    </row>
    <row r="65" spans="1:23" ht="18" x14ac:dyDescent="0.25">
      <c r="A65" s="64" t="s">
        <v>64</v>
      </c>
      <c r="B65" s="141">
        <v>663</v>
      </c>
      <c r="C65" s="102">
        <v>1053</v>
      </c>
      <c r="D65" s="141">
        <v>72157</v>
      </c>
      <c r="E65" s="86">
        <v>0</v>
      </c>
      <c r="F65" s="142">
        <v>-40</v>
      </c>
      <c r="G65" s="160">
        <v>0</v>
      </c>
      <c r="H65" s="151">
        <f t="shared" si="34"/>
        <v>108.8340874811463</v>
      </c>
      <c r="I65" s="163">
        <f t="shared" si="38"/>
        <v>72117</v>
      </c>
      <c r="J65" s="135"/>
      <c r="K65" s="143"/>
      <c r="L65" s="151">
        <v>60</v>
      </c>
      <c r="M65" s="87">
        <v>74</v>
      </c>
      <c r="N65" s="87">
        <v>5017</v>
      </c>
      <c r="O65" s="80">
        <v>0</v>
      </c>
      <c r="P65" s="62">
        <v>0</v>
      </c>
      <c r="Q65" s="62">
        <v>0</v>
      </c>
      <c r="R65" s="81">
        <f t="shared" si="39"/>
        <v>5017</v>
      </c>
      <c r="S65" s="64" t="s">
        <v>65</v>
      </c>
      <c r="T65" s="63">
        <f t="shared" si="35"/>
        <v>723</v>
      </c>
      <c r="U65" s="63">
        <f t="shared" si="35"/>
        <v>1127</v>
      </c>
      <c r="V65" s="63">
        <f t="shared" si="36"/>
        <v>77134</v>
      </c>
      <c r="W65" s="80">
        <f t="shared" si="37"/>
        <v>106.68603042876902</v>
      </c>
    </row>
    <row r="66" spans="1:23" ht="18.75" thickBot="1" x14ac:dyDescent="0.3">
      <c r="A66" s="64" t="s">
        <v>66</v>
      </c>
      <c r="B66" s="161">
        <v>718</v>
      </c>
      <c r="C66" s="164">
        <v>993</v>
      </c>
      <c r="D66" s="161">
        <v>66951</v>
      </c>
      <c r="E66" s="107">
        <v>0</v>
      </c>
      <c r="F66" s="153">
        <v>0</v>
      </c>
      <c r="G66" s="162">
        <v>0</v>
      </c>
      <c r="H66" s="154">
        <f t="shared" si="34"/>
        <v>93.246518105849589</v>
      </c>
      <c r="I66" s="163">
        <f t="shared" si="38"/>
        <v>66951</v>
      </c>
      <c r="J66" s="147"/>
      <c r="K66" s="148"/>
      <c r="L66" s="154">
        <v>45</v>
      </c>
      <c r="M66" s="90">
        <v>52</v>
      </c>
      <c r="N66" s="90">
        <v>3430</v>
      </c>
      <c r="O66" s="187">
        <v>0</v>
      </c>
      <c r="P66" s="234">
        <v>0</v>
      </c>
      <c r="Q66" s="234">
        <v>0</v>
      </c>
      <c r="R66" s="75">
        <f t="shared" si="39"/>
        <v>3430</v>
      </c>
      <c r="S66" s="89" t="s">
        <v>67</v>
      </c>
      <c r="T66" s="69">
        <f t="shared" si="35"/>
        <v>763</v>
      </c>
      <c r="U66" s="69">
        <f t="shared" si="35"/>
        <v>1045</v>
      </c>
      <c r="V66" s="69">
        <f t="shared" si="36"/>
        <v>70381</v>
      </c>
      <c r="W66" s="187">
        <f t="shared" si="37"/>
        <v>92.242463958060284</v>
      </c>
    </row>
    <row r="67" spans="1:23" ht="18.75" thickBot="1" x14ac:dyDescent="0.3">
      <c r="A67" s="70" t="s">
        <v>48</v>
      </c>
      <c r="B67" s="94">
        <f t="shared" ref="B67:G67" si="40">SUM(B60:B66)</f>
        <v>4030</v>
      </c>
      <c r="C67" s="94">
        <f t="shared" si="40"/>
        <v>6268</v>
      </c>
      <c r="D67" s="94">
        <f t="shared" si="40"/>
        <v>422512</v>
      </c>
      <c r="E67" s="94">
        <f t="shared" si="40"/>
        <v>0</v>
      </c>
      <c r="F67" s="150">
        <f t="shared" si="40"/>
        <v>-109</v>
      </c>
      <c r="G67" s="150">
        <f t="shared" si="40"/>
        <v>0</v>
      </c>
      <c r="H67" s="130">
        <f t="shared" si="34"/>
        <v>104.84168734491315</v>
      </c>
      <c r="I67" s="150">
        <f t="shared" ref="I67:R67" si="41">SUM(I60:I66)</f>
        <v>422403</v>
      </c>
      <c r="J67" s="166">
        <f t="shared" si="41"/>
        <v>0</v>
      </c>
      <c r="K67" s="188">
        <f t="shared" si="41"/>
        <v>0</v>
      </c>
      <c r="L67" s="166">
        <f t="shared" si="41"/>
        <v>235</v>
      </c>
      <c r="M67" s="186">
        <f t="shared" si="41"/>
        <v>331</v>
      </c>
      <c r="N67" s="186">
        <f t="shared" si="41"/>
        <v>21940</v>
      </c>
      <c r="O67" s="186">
        <f t="shared" si="41"/>
        <v>0</v>
      </c>
      <c r="P67" s="186">
        <f t="shared" si="41"/>
        <v>0</v>
      </c>
      <c r="Q67" s="186">
        <f t="shared" si="41"/>
        <v>0</v>
      </c>
      <c r="R67" s="188">
        <f t="shared" si="41"/>
        <v>21940</v>
      </c>
      <c r="S67" s="192" t="s">
        <v>48</v>
      </c>
      <c r="T67" s="175">
        <f>SUM(T60:T66)</f>
        <v>4265</v>
      </c>
      <c r="U67" s="175">
        <f>SUM(U60:U66)</f>
        <v>6599</v>
      </c>
      <c r="V67" s="175">
        <f>SUM(V60:V66)</f>
        <v>444343</v>
      </c>
      <c r="W67" s="72">
        <f>V67/T67</f>
        <v>104.18358733880422</v>
      </c>
    </row>
    <row r="68" spans="1:23" ht="18.75" thickBot="1" x14ac:dyDescent="0.3">
      <c r="A68" s="104"/>
      <c r="B68" s="105"/>
      <c r="C68" s="105"/>
      <c r="D68" s="105"/>
      <c r="E68" s="105"/>
      <c r="F68" s="105"/>
      <c r="G68" s="105"/>
      <c r="H68" s="106"/>
      <c r="I68" s="105"/>
      <c r="J68" s="75"/>
      <c r="K68" s="75"/>
      <c r="L68" s="75"/>
      <c r="M68" s="96"/>
      <c r="N68" s="96"/>
      <c r="O68" s="75"/>
      <c r="P68" s="75"/>
      <c r="Q68" s="75"/>
      <c r="R68" s="75"/>
      <c r="S68" s="191"/>
      <c r="T68" s="96"/>
      <c r="U68" s="96"/>
      <c r="V68" s="96"/>
      <c r="W68" s="75"/>
    </row>
    <row r="69" spans="1:23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7"/>
      <c r="I69" s="98"/>
      <c r="J69" s="97"/>
      <c r="K69" s="97"/>
      <c r="L69" s="195"/>
      <c r="M69" s="97"/>
      <c r="N69" s="97"/>
      <c r="O69" s="97"/>
      <c r="P69" s="97"/>
      <c r="Q69" s="97"/>
      <c r="R69" s="98"/>
      <c r="S69" s="53" t="s">
        <v>68</v>
      </c>
      <c r="T69" s="97"/>
      <c r="U69" s="97"/>
      <c r="V69" s="97"/>
      <c r="W69" s="98"/>
    </row>
    <row r="70" spans="1:23" ht="18" x14ac:dyDescent="0.25">
      <c r="A70" s="56" t="s">
        <v>69</v>
      </c>
      <c r="B70" s="156">
        <v>380</v>
      </c>
      <c r="C70" s="101">
        <v>622</v>
      </c>
      <c r="D70" s="156">
        <v>41546</v>
      </c>
      <c r="E70" s="84">
        <v>0</v>
      </c>
      <c r="F70" s="139">
        <v>-96</v>
      </c>
      <c r="G70" s="159">
        <v>0</v>
      </c>
      <c r="H70" s="177">
        <f t="shared" ref="H70:H76" si="42">D70/B70</f>
        <v>109.33157894736843</v>
      </c>
      <c r="I70" s="159">
        <f>SUM(D70:G70)</f>
        <v>41450</v>
      </c>
      <c r="J70" s="132"/>
      <c r="K70" s="133"/>
      <c r="L70" s="120">
        <v>12</v>
      </c>
      <c r="M70" s="85">
        <v>21</v>
      </c>
      <c r="N70" s="85">
        <v>1640</v>
      </c>
      <c r="O70" s="62">
        <v>0</v>
      </c>
      <c r="P70" s="233">
        <v>0</v>
      </c>
      <c r="Q70" s="233">
        <v>0</v>
      </c>
      <c r="R70" s="81">
        <f t="shared" ref="R70:R75" si="43">SUM(N70:O70)</f>
        <v>1640</v>
      </c>
      <c r="S70" s="56" t="s">
        <v>69</v>
      </c>
      <c r="T70" s="59">
        <f t="shared" ref="T70:U75" si="44">B70+L70</f>
        <v>392</v>
      </c>
      <c r="U70" s="59">
        <f t="shared" si="44"/>
        <v>643</v>
      </c>
      <c r="V70" s="59">
        <f t="shared" ref="V70:V75" si="45">I70+R70</f>
        <v>43090</v>
      </c>
      <c r="W70" s="62">
        <f t="shared" ref="W70:W76" si="46">V70/T70</f>
        <v>109.92346938775511</v>
      </c>
    </row>
    <row r="71" spans="1:23" ht="18" x14ac:dyDescent="0.25">
      <c r="A71" s="64" t="s">
        <v>70</v>
      </c>
      <c r="B71" s="141">
        <v>666</v>
      </c>
      <c r="C71" s="102">
        <v>947</v>
      </c>
      <c r="D71" s="141">
        <v>63775</v>
      </c>
      <c r="E71" s="86">
        <v>0</v>
      </c>
      <c r="F71" s="142">
        <v>-100</v>
      </c>
      <c r="G71" s="160">
        <v>0</v>
      </c>
      <c r="H71" s="158">
        <f t="shared" si="42"/>
        <v>95.758258258258252</v>
      </c>
      <c r="I71" s="159">
        <f t="shared" ref="I71:I75" si="47">SUM(D71:G71)</f>
        <v>63675</v>
      </c>
      <c r="J71" s="135"/>
      <c r="K71" s="143"/>
      <c r="L71" s="151">
        <v>31</v>
      </c>
      <c r="M71" s="87">
        <v>48</v>
      </c>
      <c r="N71" s="87">
        <v>3567</v>
      </c>
      <c r="O71" s="80">
        <v>0</v>
      </c>
      <c r="P71" s="62">
        <v>0</v>
      </c>
      <c r="Q71" s="62">
        <v>0</v>
      </c>
      <c r="R71" s="81">
        <f t="shared" si="43"/>
        <v>3567</v>
      </c>
      <c r="S71" s="64" t="s">
        <v>70</v>
      </c>
      <c r="T71" s="63">
        <f t="shared" si="44"/>
        <v>697</v>
      </c>
      <c r="U71" s="63">
        <f t="shared" si="44"/>
        <v>995</v>
      </c>
      <c r="V71" s="63">
        <f t="shared" si="45"/>
        <v>67242</v>
      </c>
      <c r="W71" s="80">
        <f t="shared" si="46"/>
        <v>96.473457675753224</v>
      </c>
    </row>
    <row r="72" spans="1:23" ht="18" x14ac:dyDescent="0.25">
      <c r="A72" s="64" t="s">
        <v>68</v>
      </c>
      <c r="B72" s="141">
        <v>795</v>
      </c>
      <c r="C72" s="102">
        <v>1322</v>
      </c>
      <c r="D72" s="141">
        <v>87404</v>
      </c>
      <c r="E72" s="86">
        <v>0</v>
      </c>
      <c r="F72" s="142">
        <v>-200</v>
      </c>
      <c r="G72" s="160">
        <v>0</v>
      </c>
      <c r="H72" s="158">
        <f t="shared" si="42"/>
        <v>109.94213836477988</v>
      </c>
      <c r="I72" s="159">
        <f t="shared" si="47"/>
        <v>87204</v>
      </c>
      <c r="J72" s="135"/>
      <c r="K72" s="143"/>
      <c r="L72" s="151">
        <v>20</v>
      </c>
      <c r="M72" s="87">
        <v>47</v>
      </c>
      <c r="N72" s="87">
        <v>2905</v>
      </c>
      <c r="O72" s="80">
        <v>0</v>
      </c>
      <c r="P72" s="62">
        <v>0</v>
      </c>
      <c r="Q72" s="62">
        <v>0</v>
      </c>
      <c r="R72" s="81">
        <f t="shared" si="43"/>
        <v>2905</v>
      </c>
      <c r="S72" s="64" t="s">
        <v>68</v>
      </c>
      <c r="T72" s="63">
        <f t="shared" si="44"/>
        <v>815</v>
      </c>
      <c r="U72" s="63">
        <f t="shared" si="44"/>
        <v>1369</v>
      </c>
      <c r="V72" s="63">
        <f t="shared" si="45"/>
        <v>90109</v>
      </c>
      <c r="W72" s="80">
        <f t="shared" si="46"/>
        <v>110.56319018404908</v>
      </c>
    </row>
    <row r="73" spans="1:23" ht="18" x14ac:dyDescent="0.25">
      <c r="A73" s="64" t="s">
        <v>71</v>
      </c>
      <c r="B73" s="141">
        <v>395</v>
      </c>
      <c r="C73" s="102">
        <v>574</v>
      </c>
      <c r="D73" s="141">
        <v>38019</v>
      </c>
      <c r="E73" s="86">
        <v>0</v>
      </c>
      <c r="F73" s="142">
        <v>-46</v>
      </c>
      <c r="G73" s="160">
        <v>0</v>
      </c>
      <c r="H73" s="158">
        <f t="shared" si="42"/>
        <v>96.250632911392401</v>
      </c>
      <c r="I73" s="159">
        <f t="shared" si="47"/>
        <v>37973</v>
      </c>
      <c r="J73" s="135"/>
      <c r="K73" s="143"/>
      <c r="L73" s="151">
        <v>7</v>
      </c>
      <c r="M73" s="87">
        <v>13</v>
      </c>
      <c r="N73" s="87">
        <v>841</v>
      </c>
      <c r="O73" s="80">
        <v>0</v>
      </c>
      <c r="P73" s="62">
        <v>0</v>
      </c>
      <c r="Q73" s="62">
        <v>0</v>
      </c>
      <c r="R73" s="81">
        <f t="shared" si="43"/>
        <v>841</v>
      </c>
      <c r="S73" s="64" t="s">
        <v>71</v>
      </c>
      <c r="T73" s="63">
        <f t="shared" si="44"/>
        <v>402</v>
      </c>
      <c r="U73" s="63">
        <f t="shared" si="44"/>
        <v>587</v>
      </c>
      <c r="V73" s="63">
        <f t="shared" si="45"/>
        <v>38814</v>
      </c>
      <c r="W73" s="80">
        <f t="shared" si="46"/>
        <v>96.552238805970148</v>
      </c>
    </row>
    <row r="74" spans="1:23" ht="18" x14ac:dyDescent="0.25">
      <c r="A74" s="64" t="s">
        <v>72</v>
      </c>
      <c r="B74" s="141">
        <v>506</v>
      </c>
      <c r="C74" s="102">
        <v>832</v>
      </c>
      <c r="D74" s="141">
        <v>56888</v>
      </c>
      <c r="E74" s="86">
        <v>0</v>
      </c>
      <c r="F74" s="142">
        <v>-54</v>
      </c>
      <c r="G74" s="160">
        <v>0</v>
      </c>
      <c r="H74" s="158">
        <f t="shared" si="42"/>
        <v>112.42687747035573</v>
      </c>
      <c r="I74" s="159">
        <f t="shared" si="47"/>
        <v>56834</v>
      </c>
      <c r="J74" s="135"/>
      <c r="K74" s="143"/>
      <c r="L74" s="151">
        <v>12</v>
      </c>
      <c r="M74" s="87">
        <v>28</v>
      </c>
      <c r="N74" s="87">
        <v>1690</v>
      </c>
      <c r="O74" s="80">
        <v>0</v>
      </c>
      <c r="P74" s="62">
        <v>0</v>
      </c>
      <c r="Q74" s="62">
        <v>0</v>
      </c>
      <c r="R74" s="81">
        <f t="shared" si="43"/>
        <v>1690</v>
      </c>
      <c r="S74" s="64" t="s">
        <v>72</v>
      </c>
      <c r="T74" s="63">
        <f t="shared" si="44"/>
        <v>518</v>
      </c>
      <c r="U74" s="63">
        <f t="shared" si="44"/>
        <v>860</v>
      </c>
      <c r="V74" s="63">
        <f t="shared" si="45"/>
        <v>58524</v>
      </c>
      <c r="W74" s="80">
        <f t="shared" si="46"/>
        <v>112.98069498069498</v>
      </c>
    </row>
    <row r="75" spans="1:23" ht="18.75" thickBot="1" x14ac:dyDescent="0.3">
      <c r="A75" s="66" t="s">
        <v>73</v>
      </c>
      <c r="B75" s="161">
        <v>393</v>
      </c>
      <c r="C75" s="164">
        <v>630</v>
      </c>
      <c r="D75" s="161">
        <v>41958</v>
      </c>
      <c r="E75" s="107">
        <v>0</v>
      </c>
      <c r="F75" s="153">
        <v>-64</v>
      </c>
      <c r="G75" s="242">
        <v>0</v>
      </c>
      <c r="H75" s="158">
        <f t="shared" si="42"/>
        <v>106.76335877862596</v>
      </c>
      <c r="I75" s="159">
        <f t="shared" si="47"/>
        <v>41894</v>
      </c>
      <c r="J75" s="147"/>
      <c r="K75" s="148"/>
      <c r="L75" s="154">
        <v>15</v>
      </c>
      <c r="M75" s="90">
        <v>31</v>
      </c>
      <c r="N75" s="90">
        <v>2007</v>
      </c>
      <c r="O75" s="187">
        <v>0</v>
      </c>
      <c r="P75" s="234">
        <v>-14</v>
      </c>
      <c r="Q75" s="234">
        <v>0</v>
      </c>
      <c r="R75" s="75">
        <f t="shared" si="43"/>
        <v>2007</v>
      </c>
      <c r="S75" s="89" t="s">
        <v>73</v>
      </c>
      <c r="T75" s="69">
        <f t="shared" si="44"/>
        <v>408</v>
      </c>
      <c r="U75" s="69">
        <f t="shared" si="44"/>
        <v>661</v>
      </c>
      <c r="V75" s="69">
        <f t="shared" si="45"/>
        <v>43901</v>
      </c>
      <c r="W75" s="187">
        <f t="shared" si="46"/>
        <v>107.60049019607843</v>
      </c>
    </row>
    <row r="76" spans="1:23" ht="18.75" thickBot="1" x14ac:dyDescent="0.3">
      <c r="A76" s="70" t="s">
        <v>48</v>
      </c>
      <c r="B76" s="94">
        <f t="shared" ref="B76:G76" si="48">SUM(B70:B75)</f>
        <v>3135</v>
      </c>
      <c r="C76" s="94">
        <f t="shared" si="48"/>
        <v>4927</v>
      </c>
      <c r="D76" s="94">
        <f t="shared" si="48"/>
        <v>329590</v>
      </c>
      <c r="E76" s="94">
        <f t="shared" si="48"/>
        <v>0</v>
      </c>
      <c r="F76" s="94">
        <f t="shared" si="48"/>
        <v>-560</v>
      </c>
      <c r="G76" s="94">
        <f t="shared" si="48"/>
        <v>0</v>
      </c>
      <c r="H76" s="72">
        <f t="shared" si="42"/>
        <v>105.13237639553429</v>
      </c>
      <c r="I76" s="150">
        <f t="shared" ref="I76:R76" si="49">SUM(I70:I75)</f>
        <v>329030</v>
      </c>
      <c r="J76" s="166">
        <f t="shared" si="49"/>
        <v>0</v>
      </c>
      <c r="K76" s="72">
        <f t="shared" si="49"/>
        <v>0</v>
      </c>
      <c r="L76" s="196">
        <f t="shared" si="49"/>
        <v>97</v>
      </c>
      <c r="M76" s="186">
        <f t="shared" si="49"/>
        <v>188</v>
      </c>
      <c r="N76" s="186">
        <f t="shared" si="49"/>
        <v>12650</v>
      </c>
      <c r="O76" s="186">
        <f t="shared" si="49"/>
        <v>0</v>
      </c>
      <c r="P76" s="186">
        <f t="shared" si="49"/>
        <v>-14</v>
      </c>
      <c r="Q76" s="186">
        <f t="shared" si="49"/>
        <v>0</v>
      </c>
      <c r="R76" s="188">
        <f t="shared" si="49"/>
        <v>12650</v>
      </c>
      <c r="S76" s="192" t="s">
        <v>48</v>
      </c>
      <c r="T76" s="175">
        <f>SUM(T70:T75)</f>
        <v>3232</v>
      </c>
      <c r="U76" s="175">
        <f>SUM(U70:U75)</f>
        <v>5115</v>
      </c>
      <c r="V76" s="175">
        <f>SUM(V70:V75)</f>
        <v>341680</v>
      </c>
      <c r="W76" s="72">
        <f t="shared" si="46"/>
        <v>105.71782178217822</v>
      </c>
    </row>
    <row r="77" spans="1:23" ht="18.75" thickBot="1" x14ac:dyDescent="0.3">
      <c r="A77" s="104"/>
      <c r="B77" s="105"/>
      <c r="C77" s="105"/>
      <c r="D77" s="105"/>
      <c r="E77" s="105"/>
      <c r="F77" s="105"/>
      <c r="G77" s="105"/>
      <c r="H77" s="106"/>
      <c r="I77" s="105"/>
      <c r="J77" s="75"/>
      <c r="K77" s="75"/>
      <c r="L77" s="75"/>
      <c r="M77" s="96"/>
      <c r="N77" s="96"/>
      <c r="O77" s="75"/>
      <c r="P77" s="75"/>
      <c r="Q77" s="75"/>
      <c r="R77" s="75"/>
      <c r="S77" s="191"/>
      <c r="T77" s="96"/>
      <c r="U77" s="96"/>
      <c r="V77" s="96"/>
      <c r="W77" s="75"/>
    </row>
    <row r="78" spans="1:23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7"/>
      <c r="I78" s="98"/>
      <c r="J78" s="97"/>
      <c r="K78" s="97"/>
      <c r="L78" s="195"/>
      <c r="M78" s="97"/>
      <c r="N78" s="97"/>
      <c r="O78" s="97"/>
      <c r="P78" s="97"/>
      <c r="Q78" s="97"/>
      <c r="R78" s="98"/>
      <c r="S78" s="53" t="s">
        <v>74</v>
      </c>
      <c r="T78" s="97"/>
      <c r="U78" s="97"/>
      <c r="V78" s="97"/>
      <c r="W78" s="98"/>
    </row>
    <row r="79" spans="1:23" ht="18" x14ac:dyDescent="0.25">
      <c r="A79" s="56" t="s">
        <v>75</v>
      </c>
      <c r="B79" s="156">
        <v>233</v>
      </c>
      <c r="C79" s="101">
        <v>428</v>
      </c>
      <c r="D79" s="156">
        <v>30820</v>
      </c>
      <c r="E79" s="84">
        <v>0</v>
      </c>
      <c r="F79" s="139">
        <v>0</v>
      </c>
      <c r="G79" s="159">
        <v>0</v>
      </c>
      <c r="H79" s="177">
        <f t="shared" ref="H79:H89" si="50">D79/B79</f>
        <v>132.27467811158797</v>
      </c>
      <c r="I79" s="159">
        <f>SUM(D79:G79)</f>
        <v>30820</v>
      </c>
      <c r="J79" s="132"/>
      <c r="K79" s="133"/>
      <c r="L79" s="81">
        <v>4</v>
      </c>
      <c r="M79" s="85">
        <v>5</v>
      </c>
      <c r="N79" s="85">
        <v>397</v>
      </c>
      <c r="O79" s="62">
        <v>0</v>
      </c>
      <c r="P79" s="233">
        <v>0</v>
      </c>
      <c r="Q79" s="233">
        <v>0</v>
      </c>
      <c r="R79" s="81">
        <f>SUM(N79:O79)</f>
        <v>397</v>
      </c>
      <c r="S79" s="56" t="s">
        <v>75</v>
      </c>
      <c r="T79" s="59">
        <f t="shared" ref="T79:T88" si="51">B79+L79</f>
        <v>237</v>
      </c>
      <c r="U79" s="59">
        <f t="shared" ref="U79:U88" si="52">C79+M79</f>
        <v>433</v>
      </c>
      <c r="V79" s="59">
        <f t="shared" ref="V79:V88" si="53">I79+R79</f>
        <v>31217</v>
      </c>
      <c r="W79" s="62">
        <f t="shared" ref="W79:W88" si="54">V79/T79</f>
        <v>131.71729957805908</v>
      </c>
    </row>
    <row r="80" spans="1:23" ht="18" x14ac:dyDescent="0.25">
      <c r="A80" s="64" t="s">
        <v>76</v>
      </c>
      <c r="B80" s="141">
        <v>11</v>
      </c>
      <c r="C80" s="102">
        <v>13</v>
      </c>
      <c r="D80" s="141">
        <v>866</v>
      </c>
      <c r="E80" s="86">
        <v>0</v>
      </c>
      <c r="F80" s="142">
        <v>0</v>
      </c>
      <c r="G80" s="160">
        <v>0</v>
      </c>
      <c r="H80" s="158">
        <f t="shared" si="50"/>
        <v>78.727272727272734</v>
      </c>
      <c r="I80" s="159">
        <f t="shared" ref="I80:I88" si="55">SUM(D80:G80)</f>
        <v>866</v>
      </c>
      <c r="J80" s="135"/>
      <c r="K80" s="143"/>
      <c r="L80" s="88">
        <v>1</v>
      </c>
      <c r="M80" s="87">
        <v>1</v>
      </c>
      <c r="N80" s="87">
        <v>64</v>
      </c>
      <c r="O80" s="80">
        <v>0</v>
      </c>
      <c r="P80" s="62">
        <v>0</v>
      </c>
      <c r="Q80" s="62">
        <v>0</v>
      </c>
      <c r="R80" s="81">
        <f t="shared" ref="R80:R88" si="56">SUM(N80:O80)</f>
        <v>64</v>
      </c>
      <c r="S80" s="64" t="s">
        <v>76</v>
      </c>
      <c r="T80" s="63">
        <f t="shared" si="51"/>
        <v>12</v>
      </c>
      <c r="U80" s="63">
        <f t="shared" si="52"/>
        <v>14</v>
      </c>
      <c r="V80" s="63">
        <f t="shared" si="53"/>
        <v>930</v>
      </c>
      <c r="W80" s="80">
        <f t="shared" si="54"/>
        <v>77.5</v>
      </c>
    </row>
    <row r="81" spans="1:23" ht="18" x14ac:dyDescent="0.25">
      <c r="A81" s="64" t="s">
        <v>77</v>
      </c>
      <c r="B81" s="141">
        <v>561</v>
      </c>
      <c r="C81" s="102">
        <v>976</v>
      </c>
      <c r="D81" s="141">
        <v>67061</v>
      </c>
      <c r="E81" s="86">
        <v>0</v>
      </c>
      <c r="F81" s="142">
        <v>-56</v>
      </c>
      <c r="G81" s="160">
        <v>0</v>
      </c>
      <c r="H81" s="158">
        <f t="shared" si="50"/>
        <v>119.53832442067736</v>
      </c>
      <c r="I81" s="159">
        <f t="shared" si="55"/>
        <v>67005</v>
      </c>
      <c r="J81" s="135"/>
      <c r="K81" s="143"/>
      <c r="L81" s="88">
        <v>14</v>
      </c>
      <c r="M81" s="87">
        <v>25</v>
      </c>
      <c r="N81" s="87">
        <v>1982</v>
      </c>
      <c r="O81" s="80">
        <v>0</v>
      </c>
      <c r="P81" s="62">
        <v>0</v>
      </c>
      <c r="Q81" s="62">
        <v>0</v>
      </c>
      <c r="R81" s="81">
        <f t="shared" si="56"/>
        <v>1982</v>
      </c>
      <c r="S81" s="64" t="s">
        <v>77</v>
      </c>
      <c r="T81" s="63">
        <f t="shared" si="51"/>
        <v>575</v>
      </c>
      <c r="U81" s="63">
        <f t="shared" si="52"/>
        <v>1001</v>
      </c>
      <c r="V81" s="63">
        <f t="shared" si="53"/>
        <v>68987</v>
      </c>
      <c r="W81" s="80">
        <f t="shared" si="54"/>
        <v>119.97739130434783</v>
      </c>
    </row>
    <row r="82" spans="1:23" ht="18" x14ac:dyDescent="0.25">
      <c r="A82" s="64" t="s">
        <v>74</v>
      </c>
      <c r="B82" s="141">
        <v>850</v>
      </c>
      <c r="C82" s="102">
        <v>1460</v>
      </c>
      <c r="D82" s="141">
        <v>100512</v>
      </c>
      <c r="E82" s="86">
        <v>0</v>
      </c>
      <c r="F82" s="142">
        <v>0</v>
      </c>
      <c r="G82" s="160">
        <v>0</v>
      </c>
      <c r="H82" s="158">
        <f t="shared" si="50"/>
        <v>118.24941176470588</v>
      </c>
      <c r="I82" s="159">
        <f t="shared" si="55"/>
        <v>100512</v>
      </c>
      <c r="J82" s="135"/>
      <c r="K82" s="143"/>
      <c r="L82" s="88">
        <v>42</v>
      </c>
      <c r="M82" s="87">
        <v>74</v>
      </c>
      <c r="N82" s="87">
        <v>5194</v>
      </c>
      <c r="O82" s="80">
        <v>0</v>
      </c>
      <c r="P82" s="62">
        <v>0</v>
      </c>
      <c r="Q82" s="62">
        <v>0</v>
      </c>
      <c r="R82" s="81">
        <f t="shared" si="56"/>
        <v>5194</v>
      </c>
      <c r="S82" s="64" t="s">
        <v>74</v>
      </c>
      <c r="T82" s="63">
        <f t="shared" si="51"/>
        <v>892</v>
      </c>
      <c r="U82" s="63">
        <f t="shared" si="52"/>
        <v>1534</v>
      </c>
      <c r="V82" s="63">
        <f t="shared" si="53"/>
        <v>105706</v>
      </c>
      <c r="W82" s="80">
        <f t="shared" si="54"/>
        <v>118.50448430493273</v>
      </c>
    </row>
    <row r="83" spans="1:23" ht="18" x14ac:dyDescent="0.25">
      <c r="A83" s="64" t="s">
        <v>78</v>
      </c>
      <c r="B83" s="141">
        <v>651</v>
      </c>
      <c r="C83" s="102">
        <v>926</v>
      </c>
      <c r="D83" s="141">
        <v>62032</v>
      </c>
      <c r="E83" s="86">
        <v>0</v>
      </c>
      <c r="F83" s="142">
        <v>-24</v>
      </c>
      <c r="G83" s="160">
        <v>0</v>
      </c>
      <c r="H83" s="158">
        <f t="shared" si="50"/>
        <v>95.287250384024574</v>
      </c>
      <c r="I83" s="159">
        <f t="shared" si="55"/>
        <v>62008</v>
      </c>
      <c r="J83" s="135"/>
      <c r="K83" s="143"/>
      <c r="L83" s="88">
        <v>23</v>
      </c>
      <c r="M83" s="87">
        <v>47</v>
      </c>
      <c r="N83" s="87">
        <v>3128</v>
      </c>
      <c r="O83" s="80">
        <v>0</v>
      </c>
      <c r="P83" s="62">
        <v>0</v>
      </c>
      <c r="Q83" s="62">
        <v>0</v>
      </c>
      <c r="R83" s="81">
        <f t="shared" si="56"/>
        <v>3128</v>
      </c>
      <c r="S83" s="64" t="s">
        <v>78</v>
      </c>
      <c r="T83" s="63">
        <f t="shared" si="51"/>
        <v>674</v>
      </c>
      <c r="U83" s="63">
        <f t="shared" si="52"/>
        <v>973</v>
      </c>
      <c r="V83" s="63">
        <f t="shared" si="53"/>
        <v>65136</v>
      </c>
      <c r="W83" s="80">
        <f t="shared" si="54"/>
        <v>96.640949554896139</v>
      </c>
    </row>
    <row r="84" spans="1:23" ht="18" x14ac:dyDescent="0.25">
      <c r="A84" s="64" t="s">
        <v>79</v>
      </c>
      <c r="B84" s="141">
        <v>682</v>
      </c>
      <c r="C84" s="102">
        <v>1056</v>
      </c>
      <c r="D84" s="141">
        <v>74277</v>
      </c>
      <c r="E84" s="86">
        <v>0</v>
      </c>
      <c r="F84" s="142">
        <v>-48</v>
      </c>
      <c r="G84" s="160">
        <v>0</v>
      </c>
      <c r="H84" s="158">
        <f t="shared" si="50"/>
        <v>108.91055718475073</v>
      </c>
      <c r="I84" s="159">
        <f t="shared" si="55"/>
        <v>74229</v>
      </c>
      <c r="J84" s="135"/>
      <c r="K84" s="143"/>
      <c r="L84" s="88">
        <v>20</v>
      </c>
      <c r="M84" s="87">
        <v>39</v>
      </c>
      <c r="N84" s="87">
        <v>2772</v>
      </c>
      <c r="O84" s="80">
        <v>0</v>
      </c>
      <c r="P84" s="62">
        <v>0</v>
      </c>
      <c r="Q84" s="62">
        <v>0</v>
      </c>
      <c r="R84" s="81">
        <f t="shared" si="56"/>
        <v>2772</v>
      </c>
      <c r="S84" s="64" t="s">
        <v>79</v>
      </c>
      <c r="T84" s="63">
        <f t="shared" si="51"/>
        <v>702</v>
      </c>
      <c r="U84" s="63">
        <f t="shared" si="52"/>
        <v>1095</v>
      </c>
      <c r="V84" s="63">
        <f t="shared" si="53"/>
        <v>77001</v>
      </c>
      <c r="W84" s="80">
        <f t="shared" si="54"/>
        <v>109.68803418803419</v>
      </c>
    </row>
    <row r="85" spans="1:23" ht="18" x14ac:dyDescent="0.25">
      <c r="A85" s="64" t="s">
        <v>80</v>
      </c>
      <c r="B85" s="141">
        <v>245</v>
      </c>
      <c r="C85" s="102">
        <v>375</v>
      </c>
      <c r="D85" s="141">
        <v>26122</v>
      </c>
      <c r="E85" s="86">
        <v>0</v>
      </c>
      <c r="F85" s="142">
        <v>-44</v>
      </c>
      <c r="G85" s="160">
        <v>0</v>
      </c>
      <c r="H85" s="158">
        <f t="shared" si="50"/>
        <v>106.62040816326531</v>
      </c>
      <c r="I85" s="159">
        <f t="shared" si="55"/>
        <v>26078</v>
      </c>
      <c r="J85" s="135"/>
      <c r="K85" s="143"/>
      <c r="L85" s="88">
        <v>4</v>
      </c>
      <c r="M85" s="87">
        <v>9</v>
      </c>
      <c r="N85" s="87">
        <v>623</v>
      </c>
      <c r="O85" s="80">
        <v>0</v>
      </c>
      <c r="P85" s="62">
        <v>0</v>
      </c>
      <c r="Q85" s="62">
        <v>0</v>
      </c>
      <c r="R85" s="81">
        <f t="shared" si="56"/>
        <v>623</v>
      </c>
      <c r="S85" s="64" t="s">
        <v>80</v>
      </c>
      <c r="T85" s="63">
        <f t="shared" si="51"/>
        <v>249</v>
      </c>
      <c r="U85" s="63">
        <f t="shared" si="52"/>
        <v>384</v>
      </c>
      <c r="V85" s="63">
        <f t="shared" si="53"/>
        <v>26701</v>
      </c>
      <c r="W85" s="80">
        <f t="shared" si="54"/>
        <v>107.23293172690764</v>
      </c>
    </row>
    <row r="86" spans="1:23" ht="18" x14ac:dyDescent="0.25">
      <c r="A86" s="64" t="s">
        <v>81</v>
      </c>
      <c r="B86" s="141">
        <v>542</v>
      </c>
      <c r="C86" s="102">
        <v>867</v>
      </c>
      <c r="D86" s="141">
        <v>58246</v>
      </c>
      <c r="E86" s="86">
        <v>0</v>
      </c>
      <c r="F86" s="142">
        <v>-23</v>
      </c>
      <c r="G86" s="160">
        <v>0</v>
      </c>
      <c r="H86" s="158">
        <f t="shared" si="50"/>
        <v>107.46494464944649</v>
      </c>
      <c r="I86" s="159">
        <f t="shared" si="55"/>
        <v>58223</v>
      </c>
      <c r="J86" s="135"/>
      <c r="K86" s="143"/>
      <c r="L86" s="88">
        <v>10</v>
      </c>
      <c r="M86" s="87">
        <v>15</v>
      </c>
      <c r="N86" s="87">
        <v>1044</v>
      </c>
      <c r="O86" s="80">
        <v>0</v>
      </c>
      <c r="P86" s="62">
        <v>0</v>
      </c>
      <c r="Q86" s="62">
        <v>0</v>
      </c>
      <c r="R86" s="81">
        <f t="shared" si="56"/>
        <v>1044</v>
      </c>
      <c r="S86" s="64" t="s">
        <v>81</v>
      </c>
      <c r="T86" s="63">
        <f t="shared" si="51"/>
        <v>552</v>
      </c>
      <c r="U86" s="63">
        <f t="shared" si="52"/>
        <v>882</v>
      </c>
      <c r="V86" s="63">
        <f t="shared" si="53"/>
        <v>59267</v>
      </c>
      <c r="W86" s="80">
        <f t="shared" si="54"/>
        <v>107.36775362318841</v>
      </c>
    </row>
    <row r="87" spans="1:23" ht="18" x14ac:dyDescent="0.25">
      <c r="A87" s="64" t="s">
        <v>82</v>
      </c>
      <c r="B87" s="141">
        <v>214</v>
      </c>
      <c r="C87" s="102">
        <v>349</v>
      </c>
      <c r="D87" s="141">
        <v>22687</v>
      </c>
      <c r="E87" s="86">
        <v>0</v>
      </c>
      <c r="F87" s="142">
        <v>0</v>
      </c>
      <c r="G87" s="160">
        <v>0</v>
      </c>
      <c r="H87" s="158">
        <f t="shared" si="50"/>
        <v>106.01401869158879</v>
      </c>
      <c r="I87" s="159">
        <f t="shared" si="55"/>
        <v>22687</v>
      </c>
      <c r="J87" s="135"/>
      <c r="K87" s="143"/>
      <c r="L87" s="88">
        <v>6</v>
      </c>
      <c r="M87" s="87">
        <v>14</v>
      </c>
      <c r="N87" s="87">
        <v>940</v>
      </c>
      <c r="O87" s="80">
        <v>0</v>
      </c>
      <c r="P87" s="62">
        <v>0</v>
      </c>
      <c r="Q87" s="62">
        <v>0</v>
      </c>
      <c r="R87" s="81">
        <f t="shared" si="56"/>
        <v>940</v>
      </c>
      <c r="S87" s="64" t="s">
        <v>82</v>
      </c>
      <c r="T87" s="63">
        <f t="shared" si="51"/>
        <v>220</v>
      </c>
      <c r="U87" s="63">
        <f t="shared" si="52"/>
        <v>363</v>
      </c>
      <c r="V87" s="63">
        <f t="shared" si="53"/>
        <v>23627</v>
      </c>
      <c r="W87" s="80">
        <f t="shared" si="54"/>
        <v>107.39545454545454</v>
      </c>
    </row>
    <row r="88" spans="1:23" ht="18.75" thickBot="1" x14ac:dyDescent="0.3">
      <c r="A88" s="66" t="s">
        <v>83</v>
      </c>
      <c r="B88" s="161">
        <v>908</v>
      </c>
      <c r="C88" s="164">
        <v>1307</v>
      </c>
      <c r="D88" s="161">
        <v>92292</v>
      </c>
      <c r="E88" s="107">
        <v>0</v>
      </c>
      <c r="F88" s="153">
        <v>-23</v>
      </c>
      <c r="G88" s="242">
        <v>0</v>
      </c>
      <c r="H88" s="167">
        <f t="shared" si="50"/>
        <v>101.6431718061674</v>
      </c>
      <c r="I88" s="159">
        <f t="shared" si="55"/>
        <v>92269</v>
      </c>
      <c r="J88" s="147"/>
      <c r="K88" s="148"/>
      <c r="L88" s="91">
        <v>16</v>
      </c>
      <c r="M88" s="90">
        <v>25</v>
      </c>
      <c r="N88" s="90">
        <v>1915</v>
      </c>
      <c r="O88" s="187">
        <v>0</v>
      </c>
      <c r="P88" s="234">
        <v>0</v>
      </c>
      <c r="Q88" s="234">
        <v>0</v>
      </c>
      <c r="R88" s="75">
        <f t="shared" si="56"/>
        <v>1915</v>
      </c>
      <c r="S88" s="89" t="s">
        <v>83</v>
      </c>
      <c r="T88" s="69">
        <f t="shared" si="51"/>
        <v>924</v>
      </c>
      <c r="U88" s="69">
        <f t="shared" si="52"/>
        <v>1332</v>
      </c>
      <c r="V88" s="69">
        <f t="shared" si="53"/>
        <v>94184</v>
      </c>
      <c r="W88" s="187">
        <f t="shared" si="54"/>
        <v>101.93073593073593</v>
      </c>
    </row>
    <row r="89" spans="1:23" ht="18.75" thickBot="1" x14ac:dyDescent="0.3">
      <c r="A89" s="70" t="s">
        <v>48</v>
      </c>
      <c r="B89" s="94">
        <f t="shared" ref="B89:G89" si="57">SUM(B79:B88)</f>
        <v>4897</v>
      </c>
      <c r="C89" s="94">
        <f t="shared" si="57"/>
        <v>7757</v>
      </c>
      <c r="D89" s="94">
        <f t="shared" si="57"/>
        <v>534915</v>
      </c>
      <c r="E89" s="94">
        <f t="shared" si="57"/>
        <v>0</v>
      </c>
      <c r="F89" s="150">
        <f t="shared" si="57"/>
        <v>-218</v>
      </c>
      <c r="G89" s="150">
        <f t="shared" si="57"/>
        <v>0</v>
      </c>
      <c r="H89" s="166">
        <f t="shared" si="50"/>
        <v>109.23320400245048</v>
      </c>
      <c r="I89" s="169">
        <f t="shared" ref="I89:R89" si="58">SUM(I79:I88)</f>
        <v>534697</v>
      </c>
      <c r="J89" s="166">
        <f t="shared" si="58"/>
        <v>0</v>
      </c>
      <c r="K89" s="188">
        <f t="shared" si="58"/>
        <v>0</v>
      </c>
      <c r="L89" s="166">
        <f t="shared" si="58"/>
        <v>140</v>
      </c>
      <c r="M89" s="186">
        <f t="shared" si="58"/>
        <v>254</v>
      </c>
      <c r="N89" s="186">
        <f t="shared" si="58"/>
        <v>18059</v>
      </c>
      <c r="O89" s="186">
        <f t="shared" si="58"/>
        <v>0</v>
      </c>
      <c r="P89" s="186">
        <f t="shared" si="58"/>
        <v>0</v>
      </c>
      <c r="Q89" s="186">
        <f t="shared" si="58"/>
        <v>0</v>
      </c>
      <c r="R89" s="188">
        <f t="shared" si="58"/>
        <v>18059</v>
      </c>
      <c r="S89" s="192" t="s">
        <v>48</v>
      </c>
      <c r="T89" s="175">
        <f>SUM(T79:T88)</f>
        <v>5037</v>
      </c>
      <c r="U89" s="175">
        <f>SUM(U79:U88)</f>
        <v>8011</v>
      </c>
      <c r="V89" s="175">
        <f>SUM(V79:V88)</f>
        <v>552756</v>
      </c>
      <c r="W89" s="72">
        <f>V89/T89</f>
        <v>109.73913043478261</v>
      </c>
    </row>
    <row r="90" spans="1:23" ht="18.75" thickBot="1" x14ac:dyDescent="0.3">
      <c r="A90" s="104"/>
      <c r="B90" s="105"/>
      <c r="C90" s="105"/>
      <c r="D90" s="105"/>
      <c r="E90" s="105"/>
      <c r="F90" s="105"/>
      <c r="G90" s="96"/>
      <c r="H90" s="75"/>
      <c r="I90" s="96"/>
      <c r="J90" s="75"/>
      <c r="K90" s="75"/>
      <c r="L90" s="75"/>
      <c r="M90" s="96"/>
      <c r="N90" s="96"/>
      <c r="O90" s="75"/>
      <c r="P90" s="75"/>
      <c r="Q90" s="75"/>
      <c r="R90" s="75"/>
      <c r="S90" s="191"/>
      <c r="T90" s="96"/>
      <c r="U90" s="96"/>
      <c r="V90" s="96"/>
      <c r="W90" s="75"/>
    </row>
    <row r="91" spans="1:23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7"/>
      <c r="I91" s="98"/>
      <c r="J91" s="97"/>
      <c r="K91" s="97"/>
      <c r="L91" s="195"/>
      <c r="M91" s="97"/>
      <c r="N91" s="97"/>
      <c r="O91" s="97"/>
      <c r="P91" s="97"/>
      <c r="Q91" s="97"/>
      <c r="R91" s="98"/>
      <c r="S91" s="53" t="s">
        <v>84</v>
      </c>
      <c r="T91" s="97"/>
      <c r="U91" s="97"/>
      <c r="V91" s="97"/>
      <c r="W91" s="98"/>
    </row>
    <row r="92" spans="1:23" ht="18" x14ac:dyDescent="0.25">
      <c r="A92" s="56" t="s">
        <v>85</v>
      </c>
      <c r="B92" s="156">
        <v>349</v>
      </c>
      <c r="C92" s="101">
        <v>493</v>
      </c>
      <c r="D92" s="156">
        <v>32502</v>
      </c>
      <c r="E92" s="84">
        <v>0</v>
      </c>
      <c r="F92" s="139">
        <v>-20</v>
      </c>
      <c r="G92" s="159">
        <v>0</v>
      </c>
      <c r="H92" s="177">
        <f t="shared" ref="H92:H101" si="59">D92/B92</f>
        <v>93.128939828080235</v>
      </c>
      <c r="I92" s="159">
        <f>SUM(D92:F92)</f>
        <v>32482</v>
      </c>
      <c r="J92" s="132"/>
      <c r="K92" s="133"/>
      <c r="L92" s="120">
        <v>20</v>
      </c>
      <c r="M92" s="85">
        <v>28</v>
      </c>
      <c r="N92" s="85">
        <v>2171</v>
      </c>
      <c r="O92" s="62">
        <v>0</v>
      </c>
      <c r="P92" s="81">
        <v>0</v>
      </c>
      <c r="Q92" s="233">
        <v>0</v>
      </c>
      <c r="R92" s="81">
        <f>SUM(N92:O92)</f>
        <v>2171</v>
      </c>
      <c r="S92" s="56" t="s">
        <v>85</v>
      </c>
      <c r="T92" s="59">
        <f t="shared" ref="T92:T100" si="60">B92+L92</f>
        <v>369</v>
      </c>
      <c r="U92" s="59">
        <f t="shared" ref="U92:U100" si="61">C92+M92</f>
        <v>521</v>
      </c>
      <c r="V92" s="59">
        <f t="shared" ref="V92:V100" si="62">I92+R92</f>
        <v>34653</v>
      </c>
      <c r="W92" s="62">
        <f t="shared" ref="W92:W100" si="63">V92/T92</f>
        <v>93.910569105691053</v>
      </c>
    </row>
    <row r="93" spans="1:23" ht="18" x14ac:dyDescent="0.25">
      <c r="A93" s="64" t="s">
        <v>86</v>
      </c>
      <c r="B93" s="141">
        <v>444</v>
      </c>
      <c r="C93" s="102">
        <v>564</v>
      </c>
      <c r="D93" s="141">
        <v>37457</v>
      </c>
      <c r="E93" s="86">
        <v>0</v>
      </c>
      <c r="F93" s="142">
        <v>-30</v>
      </c>
      <c r="G93" s="160">
        <v>0</v>
      </c>
      <c r="H93" s="158">
        <f t="shared" si="59"/>
        <v>84.362612612612608</v>
      </c>
      <c r="I93" s="159">
        <f t="shared" ref="I93:I100" si="64">SUM(D93:F93)</f>
        <v>37427</v>
      </c>
      <c r="J93" s="135"/>
      <c r="K93" s="143"/>
      <c r="L93" s="151">
        <v>16</v>
      </c>
      <c r="M93" s="87">
        <v>25</v>
      </c>
      <c r="N93" s="87">
        <v>1577</v>
      </c>
      <c r="O93" s="80">
        <v>0</v>
      </c>
      <c r="P93" s="81">
        <v>0</v>
      </c>
      <c r="Q93" s="62">
        <v>0</v>
      </c>
      <c r="R93" s="81">
        <f t="shared" ref="R93:R100" si="65">SUM(N93:O93)</f>
        <v>1577</v>
      </c>
      <c r="S93" s="64" t="s">
        <v>86</v>
      </c>
      <c r="T93" s="63">
        <f t="shared" si="60"/>
        <v>460</v>
      </c>
      <c r="U93" s="63">
        <f t="shared" si="61"/>
        <v>589</v>
      </c>
      <c r="V93" s="63">
        <f t="shared" si="62"/>
        <v>39004</v>
      </c>
      <c r="W93" s="80">
        <f t="shared" si="63"/>
        <v>84.791304347826085</v>
      </c>
    </row>
    <row r="94" spans="1:23" ht="18" x14ac:dyDescent="0.25">
      <c r="A94" s="64" t="s">
        <v>87</v>
      </c>
      <c r="B94" s="141">
        <v>276</v>
      </c>
      <c r="C94" s="102">
        <v>387</v>
      </c>
      <c r="D94" s="141">
        <v>24744</v>
      </c>
      <c r="E94" s="86">
        <v>0</v>
      </c>
      <c r="F94" s="142">
        <v>0</v>
      </c>
      <c r="G94" s="160">
        <v>0</v>
      </c>
      <c r="H94" s="158">
        <f t="shared" si="59"/>
        <v>89.652173913043484</v>
      </c>
      <c r="I94" s="159">
        <f t="shared" si="64"/>
        <v>24744</v>
      </c>
      <c r="J94" s="135"/>
      <c r="K94" s="143"/>
      <c r="L94" s="151">
        <v>7</v>
      </c>
      <c r="M94" s="87">
        <v>9</v>
      </c>
      <c r="N94" s="87">
        <v>591</v>
      </c>
      <c r="O94" s="80">
        <v>0</v>
      </c>
      <c r="P94" s="81">
        <v>0</v>
      </c>
      <c r="Q94" s="62">
        <v>0</v>
      </c>
      <c r="R94" s="81">
        <f t="shared" si="65"/>
        <v>591</v>
      </c>
      <c r="S94" s="64" t="s">
        <v>87</v>
      </c>
      <c r="T94" s="63">
        <f t="shared" si="60"/>
        <v>283</v>
      </c>
      <c r="U94" s="63">
        <f t="shared" si="61"/>
        <v>396</v>
      </c>
      <c r="V94" s="63">
        <f t="shared" si="62"/>
        <v>25335</v>
      </c>
      <c r="W94" s="80">
        <f t="shared" si="63"/>
        <v>89.522968197879862</v>
      </c>
    </row>
    <row r="95" spans="1:23" ht="18" x14ac:dyDescent="0.25">
      <c r="A95" s="64" t="s">
        <v>88</v>
      </c>
      <c r="B95" s="141">
        <v>144</v>
      </c>
      <c r="C95" s="102">
        <v>175</v>
      </c>
      <c r="D95" s="141">
        <v>11179</v>
      </c>
      <c r="E95" s="86">
        <v>0</v>
      </c>
      <c r="F95" s="142">
        <v>0</v>
      </c>
      <c r="G95" s="160">
        <v>0</v>
      </c>
      <c r="H95" s="158">
        <f t="shared" si="59"/>
        <v>77.631944444444443</v>
      </c>
      <c r="I95" s="159">
        <f t="shared" si="64"/>
        <v>11179</v>
      </c>
      <c r="J95" s="135"/>
      <c r="K95" s="143"/>
      <c r="L95" s="151">
        <v>6</v>
      </c>
      <c r="M95" s="87">
        <v>9</v>
      </c>
      <c r="N95" s="87">
        <v>589</v>
      </c>
      <c r="O95" s="80">
        <v>0</v>
      </c>
      <c r="P95" s="81">
        <v>0</v>
      </c>
      <c r="Q95" s="62">
        <v>0</v>
      </c>
      <c r="R95" s="81">
        <f t="shared" si="65"/>
        <v>589</v>
      </c>
      <c r="S95" s="64" t="s">
        <v>88</v>
      </c>
      <c r="T95" s="63">
        <f t="shared" si="60"/>
        <v>150</v>
      </c>
      <c r="U95" s="63">
        <f t="shared" si="61"/>
        <v>184</v>
      </c>
      <c r="V95" s="63">
        <f t="shared" si="62"/>
        <v>11768</v>
      </c>
      <c r="W95" s="80">
        <f t="shared" si="63"/>
        <v>78.453333333333333</v>
      </c>
    </row>
    <row r="96" spans="1:23" ht="18" x14ac:dyDescent="0.25">
      <c r="A96" s="64" t="s">
        <v>89</v>
      </c>
      <c r="B96" s="141">
        <v>340</v>
      </c>
      <c r="C96" s="102">
        <v>466</v>
      </c>
      <c r="D96" s="141">
        <v>29675</v>
      </c>
      <c r="E96" s="86">
        <v>0</v>
      </c>
      <c r="F96" s="142">
        <v>-66</v>
      </c>
      <c r="G96" s="160">
        <v>0</v>
      </c>
      <c r="H96" s="158">
        <f t="shared" si="59"/>
        <v>87.279411764705884</v>
      </c>
      <c r="I96" s="159">
        <f t="shared" si="64"/>
        <v>29609</v>
      </c>
      <c r="J96" s="135"/>
      <c r="K96" s="143"/>
      <c r="L96" s="151">
        <v>9</v>
      </c>
      <c r="M96" s="87">
        <v>14</v>
      </c>
      <c r="N96" s="87">
        <v>1049</v>
      </c>
      <c r="O96" s="80">
        <v>0</v>
      </c>
      <c r="P96" s="81">
        <v>0</v>
      </c>
      <c r="Q96" s="62">
        <v>0</v>
      </c>
      <c r="R96" s="81">
        <f t="shared" si="65"/>
        <v>1049</v>
      </c>
      <c r="S96" s="64" t="s">
        <v>89</v>
      </c>
      <c r="T96" s="63">
        <f t="shared" si="60"/>
        <v>349</v>
      </c>
      <c r="U96" s="63">
        <f t="shared" si="61"/>
        <v>480</v>
      </c>
      <c r="V96" s="63">
        <f t="shared" si="62"/>
        <v>30658</v>
      </c>
      <c r="W96" s="80">
        <f t="shared" si="63"/>
        <v>87.845272206303719</v>
      </c>
    </row>
    <row r="97" spans="1:23" ht="18" x14ac:dyDescent="0.25">
      <c r="A97" s="64" t="s">
        <v>90</v>
      </c>
      <c r="B97" s="141">
        <v>90</v>
      </c>
      <c r="C97" s="102">
        <v>141</v>
      </c>
      <c r="D97" s="141">
        <v>9772</v>
      </c>
      <c r="E97" s="86">
        <v>0</v>
      </c>
      <c r="F97" s="142">
        <v>-31</v>
      </c>
      <c r="G97" s="160">
        <v>0</v>
      </c>
      <c r="H97" s="158">
        <f t="shared" si="59"/>
        <v>108.57777777777778</v>
      </c>
      <c r="I97" s="159">
        <f t="shared" si="64"/>
        <v>9741</v>
      </c>
      <c r="J97" s="135"/>
      <c r="K97" s="143"/>
      <c r="L97" s="151">
        <v>1</v>
      </c>
      <c r="M97" s="87">
        <v>1</v>
      </c>
      <c r="N97" s="87">
        <v>66</v>
      </c>
      <c r="O97" s="80">
        <v>0</v>
      </c>
      <c r="P97" s="81">
        <v>0</v>
      </c>
      <c r="Q97" s="62">
        <v>0</v>
      </c>
      <c r="R97" s="81">
        <f t="shared" si="65"/>
        <v>66</v>
      </c>
      <c r="S97" s="64" t="s">
        <v>90</v>
      </c>
      <c r="T97" s="63">
        <f t="shared" si="60"/>
        <v>91</v>
      </c>
      <c r="U97" s="63">
        <f t="shared" si="61"/>
        <v>142</v>
      </c>
      <c r="V97" s="63">
        <f t="shared" si="62"/>
        <v>9807</v>
      </c>
      <c r="W97" s="80">
        <f t="shared" si="63"/>
        <v>107.76923076923077</v>
      </c>
    </row>
    <row r="98" spans="1:23" ht="18" x14ac:dyDescent="0.25">
      <c r="A98" s="64" t="s">
        <v>91</v>
      </c>
      <c r="B98" s="141">
        <v>1172</v>
      </c>
      <c r="C98" s="102">
        <v>1777</v>
      </c>
      <c r="D98" s="141">
        <v>119057</v>
      </c>
      <c r="E98" s="86">
        <v>0</v>
      </c>
      <c r="F98" s="142">
        <v>-78</v>
      </c>
      <c r="G98" s="160">
        <v>0</v>
      </c>
      <c r="H98" s="158">
        <f t="shared" si="59"/>
        <v>101.58447098976109</v>
      </c>
      <c r="I98" s="159">
        <f t="shared" si="64"/>
        <v>118979</v>
      </c>
      <c r="J98" s="135"/>
      <c r="K98" s="143"/>
      <c r="L98" s="151">
        <v>58</v>
      </c>
      <c r="M98" s="87">
        <v>86</v>
      </c>
      <c r="N98" s="87">
        <v>5907</v>
      </c>
      <c r="O98" s="80">
        <v>0</v>
      </c>
      <c r="P98" s="81">
        <v>0</v>
      </c>
      <c r="Q98" s="62">
        <v>0</v>
      </c>
      <c r="R98" s="81">
        <f t="shared" si="65"/>
        <v>5907</v>
      </c>
      <c r="S98" s="64" t="s">
        <v>91</v>
      </c>
      <c r="T98" s="63">
        <f t="shared" si="60"/>
        <v>1230</v>
      </c>
      <c r="U98" s="63">
        <f t="shared" si="61"/>
        <v>1863</v>
      </c>
      <c r="V98" s="63">
        <f t="shared" si="62"/>
        <v>124886</v>
      </c>
      <c r="W98" s="80">
        <f t="shared" si="63"/>
        <v>101.53333333333333</v>
      </c>
    </row>
    <row r="99" spans="1:23" ht="18.75" customHeight="1" x14ac:dyDescent="0.25">
      <c r="A99" s="109" t="s">
        <v>92</v>
      </c>
      <c r="B99" s="141">
        <v>376</v>
      </c>
      <c r="C99" s="102">
        <v>547</v>
      </c>
      <c r="D99" s="141">
        <v>36593</v>
      </c>
      <c r="E99" s="86">
        <v>0</v>
      </c>
      <c r="F99" s="142">
        <v>-25</v>
      </c>
      <c r="G99" s="160">
        <v>0</v>
      </c>
      <c r="H99" s="158">
        <f t="shared" si="59"/>
        <v>97.321808510638292</v>
      </c>
      <c r="I99" s="159">
        <f t="shared" si="64"/>
        <v>36568</v>
      </c>
      <c r="J99" s="135"/>
      <c r="K99" s="143"/>
      <c r="L99" s="151">
        <v>13</v>
      </c>
      <c r="M99" s="87">
        <v>23</v>
      </c>
      <c r="N99" s="87">
        <v>1555</v>
      </c>
      <c r="O99" s="80">
        <v>0</v>
      </c>
      <c r="P99" s="81">
        <v>0</v>
      </c>
      <c r="Q99" s="62">
        <v>0</v>
      </c>
      <c r="R99" s="81">
        <f t="shared" si="65"/>
        <v>1555</v>
      </c>
      <c r="S99" s="109" t="s">
        <v>92</v>
      </c>
      <c r="T99" s="63">
        <f t="shared" si="60"/>
        <v>389</v>
      </c>
      <c r="U99" s="63">
        <f t="shared" si="61"/>
        <v>570</v>
      </c>
      <c r="V99" s="63">
        <f t="shared" si="62"/>
        <v>38123</v>
      </c>
      <c r="W99" s="80">
        <f t="shared" si="63"/>
        <v>98.00257069408741</v>
      </c>
    </row>
    <row r="100" spans="1:23" ht="18.75" thickBot="1" x14ac:dyDescent="0.3">
      <c r="A100" s="64" t="s">
        <v>93</v>
      </c>
      <c r="B100" s="161">
        <v>558</v>
      </c>
      <c r="C100" s="164">
        <v>710</v>
      </c>
      <c r="D100" s="161">
        <v>47133</v>
      </c>
      <c r="E100" s="107">
        <v>0</v>
      </c>
      <c r="F100" s="153">
        <v>-39</v>
      </c>
      <c r="G100" s="242">
        <v>0</v>
      </c>
      <c r="H100" s="158">
        <f t="shared" si="59"/>
        <v>84.467741935483872</v>
      </c>
      <c r="I100" s="159">
        <f t="shared" si="64"/>
        <v>47094</v>
      </c>
      <c r="J100" s="147"/>
      <c r="K100" s="148"/>
      <c r="L100" s="154">
        <v>9</v>
      </c>
      <c r="M100" s="90">
        <v>12</v>
      </c>
      <c r="N100" s="90">
        <v>800</v>
      </c>
      <c r="O100" s="187">
        <v>0</v>
      </c>
      <c r="P100" s="75">
        <v>0</v>
      </c>
      <c r="Q100" s="234">
        <v>0</v>
      </c>
      <c r="R100" s="75">
        <f t="shared" si="65"/>
        <v>800</v>
      </c>
      <c r="S100" s="89" t="s">
        <v>93</v>
      </c>
      <c r="T100" s="69">
        <f t="shared" si="60"/>
        <v>567</v>
      </c>
      <c r="U100" s="69">
        <f t="shared" si="61"/>
        <v>722</v>
      </c>
      <c r="V100" s="69">
        <f t="shared" si="62"/>
        <v>47894</v>
      </c>
      <c r="W100" s="187">
        <f t="shared" si="63"/>
        <v>84.46913580246914</v>
      </c>
    </row>
    <row r="101" spans="1:23" ht="18.75" thickBot="1" x14ac:dyDescent="0.3">
      <c r="A101" s="70" t="s">
        <v>48</v>
      </c>
      <c r="B101" s="94">
        <f t="shared" ref="B101:G101" si="66">SUM(B92:B100)</f>
        <v>3749</v>
      </c>
      <c r="C101" s="94">
        <f t="shared" si="66"/>
        <v>5260</v>
      </c>
      <c r="D101" s="94">
        <f t="shared" si="66"/>
        <v>348112</v>
      </c>
      <c r="E101" s="94">
        <f t="shared" si="66"/>
        <v>0</v>
      </c>
      <c r="F101" s="94">
        <f t="shared" si="66"/>
        <v>-289</v>
      </c>
      <c r="G101" s="94">
        <f t="shared" si="66"/>
        <v>0</v>
      </c>
      <c r="H101" s="72">
        <f t="shared" si="59"/>
        <v>92.854627900773536</v>
      </c>
      <c r="I101" s="150">
        <f t="shared" ref="I101:R101" si="67">SUM(I92:I100)</f>
        <v>347823</v>
      </c>
      <c r="J101" s="166">
        <f t="shared" si="67"/>
        <v>0</v>
      </c>
      <c r="K101" s="72">
        <f t="shared" si="67"/>
        <v>0</v>
      </c>
      <c r="L101" s="196">
        <f t="shared" si="67"/>
        <v>139</v>
      </c>
      <c r="M101" s="186">
        <f t="shared" si="67"/>
        <v>207</v>
      </c>
      <c r="N101" s="186">
        <f t="shared" si="67"/>
        <v>14305</v>
      </c>
      <c r="O101" s="186">
        <f t="shared" si="67"/>
        <v>0</v>
      </c>
      <c r="P101" s="186">
        <f t="shared" si="67"/>
        <v>0</v>
      </c>
      <c r="Q101" s="186">
        <f t="shared" si="67"/>
        <v>0</v>
      </c>
      <c r="R101" s="188">
        <f t="shared" si="67"/>
        <v>14305</v>
      </c>
      <c r="S101" s="192" t="s">
        <v>48</v>
      </c>
      <c r="T101" s="175">
        <f>SUM(T92:T100)</f>
        <v>3888</v>
      </c>
      <c r="U101" s="175">
        <f>SUM(U92:U100)</f>
        <v>5467</v>
      </c>
      <c r="V101" s="175">
        <f>SUM(V92:V100)</f>
        <v>362128</v>
      </c>
      <c r="W101" s="72">
        <f>V101/T101</f>
        <v>93.139917695473244</v>
      </c>
    </row>
    <row r="102" spans="1:23" ht="18.75" thickBot="1" x14ac:dyDescent="0.3">
      <c r="A102" s="104"/>
      <c r="B102" s="105"/>
      <c r="C102" s="105"/>
      <c r="D102" s="105"/>
      <c r="E102" s="105"/>
      <c r="F102" s="105"/>
      <c r="G102" s="105"/>
      <c r="H102" s="106"/>
      <c r="I102" s="105"/>
      <c r="J102" s="75"/>
      <c r="K102" s="75"/>
      <c r="L102" s="75"/>
      <c r="M102" s="96"/>
      <c r="N102" s="96"/>
      <c r="O102" s="75"/>
      <c r="P102" s="75"/>
      <c r="Q102" s="75"/>
      <c r="R102" s="75"/>
      <c r="S102" s="191"/>
      <c r="T102" s="96"/>
      <c r="U102" s="96"/>
      <c r="V102" s="96"/>
      <c r="W102" s="75"/>
    </row>
    <row r="103" spans="1:23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7"/>
      <c r="I103" s="98"/>
      <c r="J103" s="97"/>
      <c r="K103" s="97"/>
      <c r="L103" s="195"/>
      <c r="M103" s="97"/>
      <c r="N103" s="97"/>
      <c r="O103" s="97"/>
      <c r="P103" s="97"/>
      <c r="Q103" s="97"/>
      <c r="R103" s="98"/>
      <c r="S103" s="76" t="s">
        <v>94</v>
      </c>
      <c r="T103" s="97"/>
      <c r="U103" s="97"/>
      <c r="V103" s="97"/>
      <c r="W103" s="98"/>
    </row>
    <row r="104" spans="1:23" ht="18" x14ac:dyDescent="0.25">
      <c r="A104" s="110" t="s">
        <v>95</v>
      </c>
      <c r="B104" s="170">
        <v>291</v>
      </c>
      <c r="C104" s="171">
        <v>378</v>
      </c>
      <c r="D104" s="170">
        <v>26003</v>
      </c>
      <c r="E104" s="201">
        <v>0</v>
      </c>
      <c r="F104" s="202">
        <v>0</v>
      </c>
      <c r="G104" s="168">
        <v>0</v>
      </c>
      <c r="H104" s="177">
        <f t="shared" ref="H104:H118" si="68">D104/B104</f>
        <v>89.357388316151201</v>
      </c>
      <c r="I104" s="159">
        <f>SUM(D104:F104)</f>
        <v>26003</v>
      </c>
      <c r="J104" s="132"/>
      <c r="K104" s="133"/>
      <c r="L104" s="120">
        <v>2</v>
      </c>
      <c r="M104" s="85">
        <v>3</v>
      </c>
      <c r="N104" s="85">
        <v>209</v>
      </c>
      <c r="O104" s="62">
        <v>0</v>
      </c>
      <c r="P104" s="233">
        <v>0</v>
      </c>
      <c r="Q104" s="265">
        <v>0</v>
      </c>
      <c r="R104" s="81">
        <f>SUM(N104:O104)</f>
        <v>209</v>
      </c>
      <c r="S104" s="110" t="s">
        <v>95</v>
      </c>
      <c r="T104" s="59">
        <f t="shared" ref="T104:T117" si="69">B104+L104</f>
        <v>293</v>
      </c>
      <c r="U104" s="59">
        <f t="shared" ref="U104:U117" si="70">C104+M104</f>
        <v>381</v>
      </c>
      <c r="V104" s="59">
        <f t="shared" ref="V104:V117" si="71">I104+R104</f>
        <v>26212</v>
      </c>
      <c r="W104" s="62">
        <f t="shared" ref="W104:W117" si="72">V104/T104</f>
        <v>89.460750853242317</v>
      </c>
    </row>
    <row r="105" spans="1:23" ht="18" x14ac:dyDescent="0.25">
      <c r="A105" s="111" t="s">
        <v>96</v>
      </c>
      <c r="B105" s="141">
        <v>369</v>
      </c>
      <c r="C105" s="142">
        <v>483</v>
      </c>
      <c r="D105" s="141">
        <v>33187</v>
      </c>
      <c r="E105" s="86">
        <v>0</v>
      </c>
      <c r="F105" s="142">
        <v>0</v>
      </c>
      <c r="G105" s="160">
        <v>0</v>
      </c>
      <c r="H105" s="158">
        <f t="shared" si="68"/>
        <v>89.937669376693762</v>
      </c>
      <c r="I105" s="159">
        <f t="shared" ref="I105:I107" si="73">SUM(D105:F105)</f>
        <v>33187</v>
      </c>
      <c r="J105" s="135"/>
      <c r="K105" s="143"/>
      <c r="L105" s="151">
        <v>13</v>
      </c>
      <c r="M105" s="87">
        <v>21</v>
      </c>
      <c r="N105" s="87">
        <v>1342</v>
      </c>
      <c r="O105" s="80">
        <v>0</v>
      </c>
      <c r="P105" s="81">
        <v>0</v>
      </c>
      <c r="Q105" s="80">
        <v>0</v>
      </c>
      <c r="R105" s="81">
        <f t="shared" ref="R105:R117" si="74">SUM(N105:O105)</f>
        <v>1342</v>
      </c>
      <c r="S105" s="111" t="s">
        <v>96</v>
      </c>
      <c r="T105" s="63">
        <f t="shared" si="69"/>
        <v>382</v>
      </c>
      <c r="U105" s="63">
        <f t="shared" si="70"/>
        <v>504</v>
      </c>
      <c r="V105" s="63">
        <f t="shared" si="71"/>
        <v>34529</v>
      </c>
      <c r="W105" s="80">
        <f t="shared" si="72"/>
        <v>90.390052356020945</v>
      </c>
    </row>
    <row r="106" spans="1:23" ht="18" x14ac:dyDescent="0.25">
      <c r="A106" s="111" t="s">
        <v>97</v>
      </c>
      <c r="B106" s="138">
        <v>48</v>
      </c>
      <c r="C106" s="163">
        <v>66</v>
      </c>
      <c r="D106" s="138">
        <v>4417</v>
      </c>
      <c r="E106" s="84">
        <v>0</v>
      </c>
      <c r="F106" s="139">
        <v>0</v>
      </c>
      <c r="G106" s="159">
        <v>0</v>
      </c>
      <c r="H106" s="158">
        <f t="shared" si="68"/>
        <v>92.020833333333329</v>
      </c>
      <c r="I106" s="159">
        <f t="shared" si="73"/>
        <v>4417</v>
      </c>
      <c r="J106" s="135"/>
      <c r="K106" s="143"/>
      <c r="L106" s="151">
        <v>1</v>
      </c>
      <c r="M106" s="87">
        <v>1</v>
      </c>
      <c r="N106" s="87">
        <v>64</v>
      </c>
      <c r="O106" s="80">
        <v>0</v>
      </c>
      <c r="P106" s="81">
        <v>0</v>
      </c>
      <c r="Q106" s="62">
        <v>0</v>
      </c>
      <c r="R106" s="81">
        <f t="shared" si="74"/>
        <v>64</v>
      </c>
      <c r="S106" s="111" t="s">
        <v>97</v>
      </c>
      <c r="T106" s="63">
        <f t="shared" si="69"/>
        <v>49</v>
      </c>
      <c r="U106" s="63">
        <f t="shared" si="70"/>
        <v>67</v>
      </c>
      <c r="V106" s="63">
        <f t="shared" si="71"/>
        <v>4481</v>
      </c>
      <c r="W106" s="80">
        <f t="shared" si="72"/>
        <v>91.448979591836732</v>
      </c>
    </row>
    <row r="107" spans="1:23" ht="18" x14ac:dyDescent="0.25">
      <c r="A107" s="111" t="s">
        <v>98</v>
      </c>
      <c r="B107" s="141">
        <v>511</v>
      </c>
      <c r="C107" s="102">
        <v>635</v>
      </c>
      <c r="D107" s="141">
        <v>41631</v>
      </c>
      <c r="E107" s="86">
        <v>0</v>
      </c>
      <c r="F107" s="142">
        <v>0</v>
      </c>
      <c r="G107" s="160">
        <v>0</v>
      </c>
      <c r="H107" s="158">
        <f t="shared" si="68"/>
        <v>81.469667318982388</v>
      </c>
      <c r="I107" s="159">
        <f t="shared" si="73"/>
        <v>41631</v>
      </c>
      <c r="J107" s="135"/>
      <c r="K107" s="143"/>
      <c r="L107" s="151">
        <v>20</v>
      </c>
      <c r="M107" s="87">
        <v>27</v>
      </c>
      <c r="N107" s="87">
        <v>1731</v>
      </c>
      <c r="O107" s="80">
        <v>0</v>
      </c>
      <c r="P107" s="81">
        <v>0</v>
      </c>
      <c r="Q107" s="62">
        <v>0</v>
      </c>
      <c r="R107" s="81">
        <f t="shared" si="74"/>
        <v>1731</v>
      </c>
      <c r="S107" s="111" t="s">
        <v>98</v>
      </c>
      <c r="T107" s="63">
        <f t="shared" si="69"/>
        <v>531</v>
      </c>
      <c r="U107" s="63">
        <f t="shared" si="70"/>
        <v>662</v>
      </c>
      <c r="V107" s="63">
        <f t="shared" si="71"/>
        <v>43362</v>
      </c>
      <c r="W107" s="80">
        <f t="shared" si="72"/>
        <v>81.66101694915254</v>
      </c>
    </row>
    <row r="108" spans="1:23" ht="18" x14ac:dyDescent="0.25">
      <c r="A108" s="64" t="s">
        <v>99</v>
      </c>
      <c r="B108" s="141">
        <v>352</v>
      </c>
      <c r="C108" s="102">
        <v>462</v>
      </c>
      <c r="D108" s="141">
        <v>29897</v>
      </c>
      <c r="E108" s="86">
        <v>0</v>
      </c>
      <c r="F108" s="142">
        <v>0</v>
      </c>
      <c r="G108" s="160">
        <v>0</v>
      </c>
      <c r="H108" s="158">
        <f t="shared" si="68"/>
        <v>84.934659090909093</v>
      </c>
      <c r="I108" s="159">
        <f>SUM(D108:G108)</f>
        <v>29897</v>
      </c>
      <c r="J108" s="135"/>
      <c r="K108" s="143"/>
      <c r="L108" s="151">
        <v>12</v>
      </c>
      <c r="M108" s="87">
        <v>18</v>
      </c>
      <c r="N108" s="87">
        <v>1103</v>
      </c>
      <c r="O108" s="80">
        <v>0</v>
      </c>
      <c r="P108" s="81">
        <v>0</v>
      </c>
      <c r="Q108" s="62">
        <v>0</v>
      </c>
      <c r="R108" s="81">
        <f t="shared" si="74"/>
        <v>1103</v>
      </c>
      <c r="S108" s="64" t="s">
        <v>99</v>
      </c>
      <c r="T108" s="63">
        <f t="shared" si="69"/>
        <v>364</v>
      </c>
      <c r="U108" s="63">
        <f t="shared" si="70"/>
        <v>480</v>
      </c>
      <c r="V108" s="63">
        <f t="shared" si="71"/>
        <v>31000</v>
      </c>
      <c r="W108" s="80">
        <f t="shared" si="72"/>
        <v>85.164835164835168</v>
      </c>
    </row>
    <row r="109" spans="1:23" ht="18" x14ac:dyDescent="0.25">
      <c r="A109" s="64" t="s">
        <v>100</v>
      </c>
      <c r="B109" s="141">
        <v>407</v>
      </c>
      <c r="C109" s="102">
        <v>563</v>
      </c>
      <c r="D109" s="141">
        <v>41516</v>
      </c>
      <c r="E109" s="86">
        <v>0</v>
      </c>
      <c r="F109" s="142">
        <v>-22</v>
      </c>
      <c r="G109" s="160">
        <v>0</v>
      </c>
      <c r="H109" s="158">
        <f t="shared" si="68"/>
        <v>102.004914004914</v>
      </c>
      <c r="I109" s="159">
        <f t="shared" ref="I109:I117" si="75">SUM(D109:G109)</f>
        <v>41494</v>
      </c>
      <c r="J109" s="135"/>
      <c r="K109" s="143"/>
      <c r="L109" s="151">
        <v>8</v>
      </c>
      <c r="M109" s="87">
        <v>16</v>
      </c>
      <c r="N109" s="87">
        <v>1084</v>
      </c>
      <c r="O109" s="80">
        <v>0</v>
      </c>
      <c r="P109" s="81">
        <v>0</v>
      </c>
      <c r="Q109" s="62">
        <v>0</v>
      </c>
      <c r="R109" s="81">
        <f t="shared" si="74"/>
        <v>1084</v>
      </c>
      <c r="S109" s="64" t="s">
        <v>100</v>
      </c>
      <c r="T109" s="63">
        <f t="shared" si="69"/>
        <v>415</v>
      </c>
      <c r="U109" s="63">
        <f t="shared" si="70"/>
        <v>579</v>
      </c>
      <c r="V109" s="63">
        <f t="shared" si="71"/>
        <v>42578</v>
      </c>
      <c r="W109" s="80">
        <f t="shared" si="72"/>
        <v>102.59759036144578</v>
      </c>
    </row>
    <row r="110" spans="1:23" ht="18" x14ac:dyDescent="0.25">
      <c r="A110" s="64" t="s">
        <v>101</v>
      </c>
      <c r="B110" s="141">
        <v>585</v>
      </c>
      <c r="C110" s="102">
        <v>823</v>
      </c>
      <c r="D110" s="141">
        <v>55343</v>
      </c>
      <c r="E110" s="86">
        <v>0</v>
      </c>
      <c r="F110" s="142">
        <v>-30</v>
      </c>
      <c r="G110" s="160">
        <v>0</v>
      </c>
      <c r="H110" s="158">
        <f t="shared" si="68"/>
        <v>94.603418803418805</v>
      </c>
      <c r="I110" s="159">
        <f t="shared" si="75"/>
        <v>55313</v>
      </c>
      <c r="J110" s="135"/>
      <c r="K110" s="143"/>
      <c r="L110" s="151">
        <v>23</v>
      </c>
      <c r="M110" s="87">
        <v>32</v>
      </c>
      <c r="N110" s="87">
        <v>2104</v>
      </c>
      <c r="O110" s="80">
        <v>0</v>
      </c>
      <c r="P110" s="81">
        <v>0</v>
      </c>
      <c r="Q110" s="62">
        <v>0</v>
      </c>
      <c r="R110" s="81">
        <f t="shared" si="74"/>
        <v>2104</v>
      </c>
      <c r="S110" s="64" t="s">
        <v>101</v>
      </c>
      <c r="T110" s="63">
        <f t="shared" si="69"/>
        <v>608</v>
      </c>
      <c r="U110" s="63">
        <f t="shared" si="70"/>
        <v>855</v>
      </c>
      <c r="V110" s="63">
        <f t="shared" si="71"/>
        <v>57417</v>
      </c>
      <c r="W110" s="80">
        <f t="shared" si="72"/>
        <v>94.43585526315789</v>
      </c>
    </row>
    <row r="111" spans="1:23" ht="18" x14ac:dyDescent="0.25">
      <c r="A111" s="64" t="s">
        <v>102</v>
      </c>
      <c r="B111" s="141">
        <v>517</v>
      </c>
      <c r="C111" s="102">
        <v>726</v>
      </c>
      <c r="D111" s="141">
        <v>50086</v>
      </c>
      <c r="E111" s="86">
        <v>0</v>
      </c>
      <c r="F111" s="142">
        <v>-14</v>
      </c>
      <c r="G111" s="160">
        <v>0</v>
      </c>
      <c r="H111" s="158">
        <f t="shared" si="68"/>
        <v>96.878143133462288</v>
      </c>
      <c r="I111" s="159">
        <f t="shared" si="75"/>
        <v>50072</v>
      </c>
      <c r="J111" s="135"/>
      <c r="K111" s="143"/>
      <c r="L111" s="151">
        <v>8</v>
      </c>
      <c r="M111" s="87">
        <v>13</v>
      </c>
      <c r="N111" s="87">
        <v>1017</v>
      </c>
      <c r="O111" s="80">
        <v>0</v>
      </c>
      <c r="P111" s="81">
        <v>0</v>
      </c>
      <c r="Q111" s="62">
        <v>0</v>
      </c>
      <c r="R111" s="81">
        <f t="shared" si="74"/>
        <v>1017</v>
      </c>
      <c r="S111" s="64" t="s">
        <v>102</v>
      </c>
      <c r="T111" s="63">
        <f t="shared" si="69"/>
        <v>525</v>
      </c>
      <c r="U111" s="63">
        <f t="shared" si="70"/>
        <v>739</v>
      </c>
      <c r="V111" s="63">
        <f t="shared" si="71"/>
        <v>51089</v>
      </c>
      <c r="W111" s="80">
        <f t="shared" si="72"/>
        <v>97.312380952380948</v>
      </c>
    </row>
    <row r="112" spans="1:23" ht="18" x14ac:dyDescent="0.25">
      <c r="A112" s="64" t="s">
        <v>103</v>
      </c>
      <c r="B112" s="141">
        <v>488</v>
      </c>
      <c r="C112" s="102">
        <v>735</v>
      </c>
      <c r="D112" s="141">
        <v>48053</v>
      </c>
      <c r="E112" s="86">
        <v>0</v>
      </c>
      <c r="F112" s="142">
        <v>-8</v>
      </c>
      <c r="G112" s="160">
        <v>0</v>
      </c>
      <c r="H112" s="158">
        <f t="shared" si="68"/>
        <v>98.469262295081961</v>
      </c>
      <c r="I112" s="159">
        <f t="shared" si="75"/>
        <v>48045</v>
      </c>
      <c r="J112" s="135"/>
      <c r="K112" s="143"/>
      <c r="L112" s="151">
        <v>8</v>
      </c>
      <c r="M112" s="87">
        <v>10</v>
      </c>
      <c r="N112" s="87">
        <v>674</v>
      </c>
      <c r="O112" s="80">
        <v>0</v>
      </c>
      <c r="P112" s="81">
        <v>0</v>
      </c>
      <c r="Q112" s="62">
        <v>0</v>
      </c>
      <c r="R112" s="81">
        <f t="shared" si="74"/>
        <v>674</v>
      </c>
      <c r="S112" s="64" t="s">
        <v>103</v>
      </c>
      <c r="T112" s="63">
        <f t="shared" si="69"/>
        <v>496</v>
      </c>
      <c r="U112" s="63">
        <f t="shared" si="70"/>
        <v>745</v>
      </c>
      <c r="V112" s="63">
        <f t="shared" si="71"/>
        <v>48719</v>
      </c>
      <c r="W112" s="80">
        <f t="shared" si="72"/>
        <v>98.223790322580641</v>
      </c>
    </row>
    <row r="113" spans="1:23" ht="18" x14ac:dyDescent="0.25">
      <c r="A113" s="64" t="s">
        <v>104</v>
      </c>
      <c r="B113" s="141">
        <v>556</v>
      </c>
      <c r="C113" s="102">
        <v>760</v>
      </c>
      <c r="D113" s="141">
        <v>50672</v>
      </c>
      <c r="E113" s="86">
        <v>0</v>
      </c>
      <c r="F113" s="142">
        <v>-14</v>
      </c>
      <c r="G113" s="160">
        <v>0</v>
      </c>
      <c r="H113" s="158">
        <f t="shared" si="68"/>
        <v>91.136690647482013</v>
      </c>
      <c r="I113" s="159">
        <f t="shared" si="75"/>
        <v>50658</v>
      </c>
      <c r="J113" s="135"/>
      <c r="K113" s="143"/>
      <c r="L113" s="151">
        <v>27</v>
      </c>
      <c r="M113" s="87">
        <v>41</v>
      </c>
      <c r="N113" s="87">
        <v>2708</v>
      </c>
      <c r="O113" s="80">
        <v>0</v>
      </c>
      <c r="P113" s="81">
        <v>0</v>
      </c>
      <c r="Q113" s="62">
        <v>0</v>
      </c>
      <c r="R113" s="81">
        <f t="shared" si="74"/>
        <v>2708</v>
      </c>
      <c r="S113" s="64" t="s">
        <v>104</v>
      </c>
      <c r="T113" s="63">
        <f t="shared" si="69"/>
        <v>583</v>
      </c>
      <c r="U113" s="63">
        <f t="shared" si="70"/>
        <v>801</v>
      </c>
      <c r="V113" s="63">
        <f t="shared" si="71"/>
        <v>53366</v>
      </c>
      <c r="W113" s="80">
        <f t="shared" si="72"/>
        <v>91.536878216123498</v>
      </c>
    </row>
    <row r="114" spans="1:23" ht="18" x14ac:dyDescent="0.25">
      <c r="A114" s="64" t="s">
        <v>105</v>
      </c>
      <c r="B114" s="141">
        <v>656</v>
      </c>
      <c r="C114" s="102">
        <v>917</v>
      </c>
      <c r="D114" s="141">
        <v>60365</v>
      </c>
      <c r="E114" s="86">
        <v>0</v>
      </c>
      <c r="F114" s="142">
        <v>-12</v>
      </c>
      <c r="G114" s="160">
        <v>0</v>
      </c>
      <c r="H114" s="158">
        <f t="shared" si="68"/>
        <v>92.019817073170728</v>
      </c>
      <c r="I114" s="159">
        <f t="shared" si="75"/>
        <v>60353</v>
      </c>
      <c r="J114" s="135"/>
      <c r="K114" s="143"/>
      <c r="L114" s="151">
        <v>18</v>
      </c>
      <c r="M114" s="87">
        <v>19</v>
      </c>
      <c r="N114" s="87">
        <v>1258</v>
      </c>
      <c r="O114" s="80">
        <v>0</v>
      </c>
      <c r="P114" s="81">
        <v>0</v>
      </c>
      <c r="Q114" s="62">
        <v>0</v>
      </c>
      <c r="R114" s="81">
        <f t="shared" si="74"/>
        <v>1258</v>
      </c>
      <c r="S114" s="64" t="s">
        <v>105</v>
      </c>
      <c r="T114" s="63">
        <f t="shared" si="69"/>
        <v>674</v>
      </c>
      <c r="U114" s="63">
        <f t="shared" si="70"/>
        <v>936</v>
      </c>
      <c r="V114" s="63">
        <f t="shared" si="71"/>
        <v>61611</v>
      </c>
      <c r="W114" s="80">
        <f t="shared" si="72"/>
        <v>91.410979228486653</v>
      </c>
    </row>
    <row r="115" spans="1:23" ht="18" x14ac:dyDescent="0.25">
      <c r="A115" s="64" t="s">
        <v>106</v>
      </c>
      <c r="B115" s="141">
        <v>1471</v>
      </c>
      <c r="C115" s="102">
        <v>2012</v>
      </c>
      <c r="D115" s="141">
        <v>134297</v>
      </c>
      <c r="E115" s="86">
        <v>0</v>
      </c>
      <c r="F115" s="142">
        <v>-14</v>
      </c>
      <c r="G115" s="160">
        <v>0</v>
      </c>
      <c r="H115" s="158">
        <f t="shared" si="68"/>
        <v>91.296397008837531</v>
      </c>
      <c r="I115" s="159">
        <f t="shared" si="75"/>
        <v>134283</v>
      </c>
      <c r="J115" s="135"/>
      <c r="K115" s="143"/>
      <c r="L115" s="151">
        <v>43</v>
      </c>
      <c r="M115" s="87">
        <v>65</v>
      </c>
      <c r="N115" s="87">
        <v>4256</v>
      </c>
      <c r="O115" s="80">
        <v>0</v>
      </c>
      <c r="P115" s="81">
        <v>0</v>
      </c>
      <c r="Q115" s="62">
        <v>0</v>
      </c>
      <c r="R115" s="81">
        <f t="shared" si="74"/>
        <v>4256</v>
      </c>
      <c r="S115" s="64" t="s">
        <v>106</v>
      </c>
      <c r="T115" s="63">
        <f t="shared" si="69"/>
        <v>1514</v>
      </c>
      <c r="U115" s="63">
        <f t="shared" si="70"/>
        <v>2077</v>
      </c>
      <c r="V115" s="63">
        <f t="shared" si="71"/>
        <v>138539</v>
      </c>
      <c r="W115" s="80">
        <f t="shared" si="72"/>
        <v>91.505284015852041</v>
      </c>
    </row>
    <row r="116" spans="1:23" ht="18" x14ac:dyDescent="0.25">
      <c r="A116" s="64" t="s">
        <v>107</v>
      </c>
      <c r="B116" s="141">
        <v>315</v>
      </c>
      <c r="C116" s="102">
        <v>410</v>
      </c>
      <c r="D116" s="141">
        <v>26613</v>
      </c>
      <c r="E116" s="86">
        <v>0</v>
      </c>
      <c r="F116" s="142">
        <v>-14</v>
      </c>
      <c r="G116" s="160">
        <v>0</v>
      </c>
      <c r="H116" s="158">
        <f t="shared" si="68"/>
        <v>84.48571428571428</v>
      </c>
      <c r="I116" s="159">
        <f t="shared" si="75"/>
        <v>26599</v>
      </c>
      <c r="J116" s="135"/>
      <c r="K116" s="143"/>
      <c r="L116" s="151">
        <v>5</v>
      </c>
      <c r="M116" s="87">
        <v>11</v>
      </c>
      <c r="N116" s="87">
        <v>544</v>
      </c>
      <c r="O116" s="80">
        <v>0</v>
      </c>
      <c r="P116" s="81">
        <v>0</v>
      </c>
      <c r="Q116" s="62">
        <v>0</v>
      </c>
      <c r="R116" s="81">
        <f t="shared" si="74"/>
        <v>544</v>
      </c>
      <c r="S116" s="64" t="s">
        <v>107</v>
      </c>
      <c r="T116" s="63">
        <f t="shared" si="69"/>
        <v>320</v>
      </c>
      <c r="U116" s="63">
        <f t="shared" si="70"/>
        <v>421</v>
      </c>
      <c r="V116" s="63">
        <f t="shared" si="71"/>
        <v>27143</v>
      </c>
      <c r="W116" s="80">
        <f t="shared" si="72"/>
        <v>84.821875000000006</v>
      </c>
    </row>
    <row r="117" spans="1:23" ht="18.75" thickBot="1" x14ac:dyDescent="0.3">
      <c r="A117" s="64" t="s">
        <v>108</v>
      </c>
      <c r="B117" s="161">
        <v>588</v>
      </c>
      <c r="C117" s="164">
        <v>757</v>
      </c>
      <c r="D117" s="161">
        <v>50916</v>
      </c>
      <c r="E117" s="107">
        <v>0</v>
      </c>
      <c r="F117" s="153">
        <v>-17</v>
      </c>
      <c r="G117" s="242">
        <v>0</v>
      </c>
      <c r="H117" s="158">
        <f t="shared" si="68"/>
        <v>86.591836734693871</v>
      </c>
      <c r="I117" s="159">
        <f t="shared" si="75"/>
        <v>50899</v>
      </c>
      <c r="J117" s="147"/>
      <c r="K117" s="148"/>
      <c r="L117" s="154">
        <v>14</v>
      </c>
      <c r="M117" s="90">
        <v>24</v>
      </c>
      <c r="N117" s="90">
        <v>1726</v>
      </c>
      <c r="O117" s="187">
        <v>0</v>
      </c>
      <c r="P117" s="75">
        <v>0</v>
      </c>
      <c r="Q117" s="234">
        <v>0</v>
      </c>
      <c r="R117" s="75">
        <f t="shared" si="74"/>
        <v>1726</v>
      </c>
      <c r="S117" s="89" t="s">
        <v>108</v>
      </c>
      <c r="T117" s="69">
        <f t="shared" si="69"/>
        <v>602</v>
      </c>
      <c r="U117" s="69">
        <f t="shared" si="70"/>
        <v>781</v>
      </c>
      <c r="V117" s="69">
        <f t="shared" si="71"/>
        <v>52625</v>
      </c>
      <c r="W117" s="187">
        <f t="shared" si="72"/>
        <v>87.416943521594689</v>
      </c>
    </row>
    <row r="118" spans="1:23" ht="18.75" thickBot="1" x14ac:dyDescent="0.3">
      <c r="A118" s="70" t="s">
        <v>48</v>
      </c>
      <c r="B118" s="94">
        <f t="shared" ref="B118:G118" si="76">SUM(B104:B117)</f>
        <v>7154</v>
      </c>
      <c r="C118" s="94">
        <f t="shared" si="76"/>
        <v>9727</v>
      </c>
      <c r="D118" s="94">
        <f t="shared" si="76"/>
        <v>652996</v>
      </c>
      <c r="E118" s="94">
        <f t="shared" si="76"/>
        <v>0</v>
      </c>
      <c r="F118" s="94">
        <f t="shared" si="76"/>
        <v>-145</v>
      </c>
      <c r="G118" s="94">
        <f t="shared" si="76"/>
        <v>0</v>
      </c>
      <c r="H118" s="72">
        <f t="shared" si="68"/>
        <v>91.277047805423535</v>
      </c>
      <c r="I118" s="150">
        <f t="shared" ref="I118:R118" si="77">SUM(I104:I117)</f>
        <v>652851</v>
      </c>
      <c r="J118" s="166">
        <f t="shared" si="77"/>
        <v>0</v>
      </c>
      <c r="K118" s="72">
        <f t="shared" si="77"/>
        <v>0</v>
      </c>
      <c r="L118" s="196">
        <f t="shared" si="77"/>
        <v>202</v>
      </c>
      <c r="M118" s="186">
        <f t="shared" si="77"/>
        <v>301</v>
      </c>
      <c r="N118" s="186">
        <f t="shared" si="77"/>
        <v>19820</v>
      </c>
      <c r="O118" s="186">
        <f t="shared" si="77"/>
        <v>0</v>
      </c>
      <c r="P118" s="186">
        <f t="shared" si="77"/>
        <v>0</v>
      </c>
      <c r="Q118" s="186">
        <f t="shared" si="77"/>
        <v>0</v>
      </c>
      <c r="R118" s="188">
        <f t="shared" si="77"/>
        <v>19820</v>
      </c>
      <c r="S118" s="192" t="s">
        <v>48</v>
      </c>
      <c r="T118" s="175">
        <f>SUM(T104:T117)</f>
        <v>7356</v>
      </c>
      <c r="U118" s="175">
        <f>SUM(U104:U117)</f>
        <v>10028</v>
      </c>
      <c r="V118" s="175">
        <f>SUM(V104:V117)</f>
        <v>672671</v>
      </c>
      <c r="W118" s="72">
        <f>V118/T118</f>
        <v>91.445214790647086</v>
      </c>
    </row>
    <row r="119" spans="1:23" ht="18.75" thickBot="1" x14ac:dyDescent="0.3">
      <c r="A119" s="104"/>
      <c r="B119" s="105"/>
      <c r="C119" s="105"/>
      <c r="D119" s="105"/>
      <c r="E119" s="105"/>
      <c r="F119" s="105"/>
      <c r="G119" s="105"/>
      <c r="H119" s="106"/>
      <c r="I119" s="105"/>
      <c r="J119" s="75"/>
      <c r="K119" s="75"/>
      <c r="L119" s="75"/>
      <c r="M119" s="96"/>
      <c r="N119" s="96"/>
      <c r="O119" s="75"/>
      <c r="P119" s="75"/>
      <c r="Q119" s="75"/>
      <c r="R119" s="75"/>
      <c r="S119" s="191"/>
      <c r="T119" s="96"/>
      <c r="U119" s="96"/>
      <c r="V119" s="96"/>
      <c r="W119" s="75"/>
    </row>
    <row r="120" spans="1:23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7"/>
      <c r="I120" s="98"/>
      <c r="J120" s="97"/>
      <c r="K120" s="97"/>
      <c r="L120" s="195"/>
      <c r="M120" s="97"/>
      <c r="N120" s="97"/>
      <c r="O120" s="97"/>
      <c r="P120" s="97"/>
      <c r="Q120" s="97"/>
      <c r="R120" s="98"/>
      <c r="S120" s="53" t="s">
        <v>109</v>
      </c>
      <c r="T120" s="97"/>
      <c r="U120" s="97"/>
      <c r="V120" s="97"/>
      <c r="W120" s="98"/>
    </row>
    <row r="121" spans="1:23" ht="18" x14ac:dyDescent="0.25">
      <c r="A121" s="56" t="s">
        <v>110</v>
      </c>
      <c r="B121" s="156">
        <v>207</v>
      </c>
      <c r="C121" s="100">
        <v>348</v>
      </c>
      <c r="D121" s="100">
        <v>23947</v>
      </c>
      <c r="E121" s="84">
        <v>0</v>
      </c>
      <c r="F121" s="139">
        <v>-66</v>
      </c>
      <c r="G121" s="159">
        <v>0</v>
      </c>
      <c r="H121" s="177">
        <f t="shared" ref="H121:H130" si="78">D121/B121</f>
        <v>115.68599033816425</v>
      </c>
      <c r="I121" s="159">
        <f>SUM(D121:F121)</f>
        <v>23881</v>
      </c>
      <c r="J121" s="132"/>
      <c r="K121" s="133"/>
      <c r="L121" s="120">
        <v>8</v>
      </c>
      <c r="M121" s="85">
        <v>17</v>
      </c>
      <c r="N121" s="85">
        <v>1131</v>
      </c>
      <c r="O121" s="62">
        <v>0</v>
      </c>
      <c r="P121" s="81">
        <v>0</v>
      </c>
      <c r="Q121" s="233">
        <v>0</v>
      </c>
      <c r="R121" s="81">
        <f>SUM(N121:O121)</f>
        <v>1131</v>
      </c>
      <c r="S121" s="56" t="s">
        <v>110</v>
      </c>
      <c r="T121" s="59">
        <f t="shared" ref="T121:T129" si="79">B121+L121</f>
        <v>215</v>
      </c>
      <c r="U121" s="59">
        <f t="shared" ref="U121:U129" si="80">C121+M121</f>
        <v>365</v>
      </c>
      <c r="V121" s="59">
        <f t="shared" ref="V121:V129" si="81">I121+R121</f>
        <v>25012</v>
      </c>
      <c r="W121" s="62">
        <f t="shared" ref="W121:W129" si="82">V121/T121</f>
        <v>116.33488372093024</v>
      </c>
    </row>
    <row r="122" spans="1:23" ht="18" x14ac:dyDescent="0.25">
      <c r="A122" s="64" t="s">
        <v>111</v>
      </c>
      <c r="B122" s="138">
        <v>375</v>
      </c>
      <c r="C122" s="163">
        <v>495</v>
      </c>
      <c r="D122" s="138">
        <v>33372</v>
      </c>
      <c r="E122" s="84">
        <v>0</v>
      </c>
      <c r="F122" s="139">
        <v>0</v>
      </c>
      <c r="G122" s="159">
        <v>0</v>
      </c>
      <c r="H122" s="158">
        <f t="shared" si="78"/>
        <v>88.992000000000004</v>
      </c>
      <c r="I122" s="159">
        <f t="shared" ref="I122:I129" si="83">SUM(D122:F122)</f>
        <v>33372</v>
      </c>
      <c r="J122" s="135"/>
      <c r="K122" s="143"/>
      <c r="L122" s="124">
        <v>21</v>
      </c>
      <c r="M122" s="85">
        <v>30</v>
      </c>
      <c r="N122" s="85">
        <v>1973</v>
      </c>
      <c r="O122" s="80">
        <v>0</v>
      </c>
      <c r="P122" s="81">
        <v>0</v>
      </c>
      <c r="Q122" s="62">
        <v>0</v>
      </c>
      <c r="R122" s="81">
        <f t="shared" ref="R122:R129" si="84">SUM(N122:O122)</f>
        <v>1973</v>
      </c>
      <c r="S122" s="64" t="s">
        <v>111</v>
      </c>
      <c r="T122" s="63">
        <f t="shared" si="79"/>
        <v>396</v>
      </c>
      <c r="U122" s="63">
        <f t="shared" si="80"/>
        <v>525</v>
      </c>
      <c r="V122" s="63">
        <f t="shared" si="81"/>
        <v>35345</v>
      </c>
      <c r="W122" s="80">
        <f t="shared" si="82"/>
        <v>89.255050505050505</v>
      </c>
    </row>
    <row r="123" spans="1:23" ht="18" x14ac:dyDescent="0.25">
      <c r="A123" s="64" t="s">
        <v>112</v>
      </c>
      <c r="B123" s="141">
        <v>202</v>
      </c>
      <c r="C123" s="102">
        <v>284</v>
      </c>
      <c r="D123" s="141">
        <v>18467</v>
      </c>
      <c r="E123" s="86">
        <v>0</v>
      </c>
      <c r="F123" s="142">
        <v>-46</v>
      </c>
      <c r="G123" s="160">
        <v>0</v>
      </c>
      <c r="H123" s="158">
        <f t="shared" si="78"/>
        <v>91.420792079207928</v>
      </c>
      <c r="I123" s="159">
        <f t="shared" si="83"/>
        <v>18421</v>
      </c>
      <c r="J123" s="135"/>
      <c r="K123" s="143"/>
      <c r="L123" s="124">
        <v>6</v>
      </c>
      <c r="M123" s="85">
        <v>8</v>
      </c>
      <c r="N123" s="85">
        <v>531</v>
      </c>
      <c r="O123" s="80">
        <v>0</v>
      </c>
      <c r="P123" s="81">
        <v>0</v>
      </c>
      <c r="Q123" s="62">
        <v>0</v>
      </c>
      <c r="R123" s="81">
        <f t="shared" si="84"/>
        <v>531</v>
      </c>
      <c r="S123" s="64" t="s">
        <v>112</v>
      </c>
      <c r="T123" s="63">
        <f t="shared" si="79"/>
        <v>208</v>
      </c>
      <c r="U123" s="63">
        <f t="shared" si="80"/>
        <v>292</v>
      </c>
      <c r="V123" s="63">
        <f t="shared" si="81"/>
        <v>18952</v>
      </c>
      <c r="W123" s="80">
        <f t="shared" si="82"/>
        <v>91.115384615384613</v>
      </c>
    </row>
    <row r="124" spans="1:23" ht="18" x14ac:dyDescent="0.25">
      <c r="A124" s="64" t="s">
        <v>113</v>
      </c>
      <c r="B124" s="141">
        <v>419</v>
      </c>
      <c r="C124" s="102">
        <v>552</v>
      </c>
      <c r="D124" s="141">
        <v>38465</v>
      </c>
      <c r="E124" s="86">
        <v>0</v>
      </c>
      <c r="F124" s="142">
        <v>-77</v>
      </c>
      <c r="G124" s="160">
        <v>0</v>
      </c>
      <c r="H124" s="158">
        <f t="shared" si="78"/>
        <v>91.801909307875889</v>
      </c>
      <c r="I124" s="159">
        <f t="shared" si="83"/>
        <v>38388</v>
      </c>
      <c r="J124" s="135"/>
      <c r="K124" s="143"/>
      <c r="L124" s="151">
        <v>12</v>
      </c>
      <c r="M124" s="87">
        <v>15</v>
      </c>
      <c r="N124" s="87">
        <v>1123</v>
      </c>
      <c r="O124" s="80">
        <v>0</v>
      </c>
      <c r="P124" s="81">
        <v>0</v>
      </c>
      <c r="Q124" s="62">
        <v>0</v>
      </c>
      <c r="R124" s="81">
        <f t="shared" si="84"/>
        <v>1123</v>
      </c>
      <c r="S124" s="64" t="s">
        <v>113</v>
      </c>
      <c r="T124" s="63">
        <f t="shared" si="79"/>
        <v>431</v>
      </c>
      <c r="U124" s="63">
        <f t="shared" si="80"/>
        <v>567</v>
      </c>
      <c r="V124" s="63">
        <f t="shared" si="81"/>
        <v>39511</v>
      </c>
      <c r="W124" s="80">
        <f t="shared" si="82"/>
        <v>91.672853828306259</v>
      </c>
    </row>
    <row r="125" spans="1:23" ht="18" x14ac:dyDescent="0.25">
      <c r="A125" s="64" t="s">
        <v>114</v>
      </c>
      <c r="B125" s="141">
        <v>750</v>
      </c>
      <c r="C125" s="102">
        <v>1051</v>
      </c>
      <c r="D125" s="141">
        <v>72465</v>
      </c>
      <c r="E125" s="86">
        <v>0</v>
      </c>
      <c r="F125" s="142">
        <v>-28</v>
      </c>
      <c r="G125" s="160">
        <v>0</v>
      </c>
      <c r="H125" s="158">
        <f t="shared" si="78"/>
        <v>96.62</v>
      </c>
      <c r="I125" s="159">
        <f t="shared" si="83"/>
        <v>72437</v>
      </c>
      <c r="J125" s="135"/>
      <c r="K125" s="143"/>
      <c r="L125" s="151">
        <v>17</v>
      </c>
      <c r="M125" s="87">
        <v>31</v>
      </c>
      <c r="N125" s="87">
        <v>2152</v>
      </c>
      <c r="O125" s="80">
        <v>0</v>
      </c>
      <c r="P125" s="81">
        <v>0</v>
      </c>
      <c r="Q125" s="62">
        <v>0</v>
      </c>
      <c r="R125" s="81">
        <f t="shared" si="84"/>
        <v>2152</v>
      </c>
      <c r="S125" s="64" t="s">
        <v>114</v>
      </c>
      <c r="T125" s="63">
        <f t="shared" si="79"/>
        <v>767</v>
      </c>
      <c r="U125" s="63">
        <f t="shared" si="80"/>
        <v>1082</v>
      </c>
      <c r="V125" s="63">
        <f t="shared" si="81"/>
        <v>74589</v>
      </c>
      <c r="W125" s="80">
        <f t="shared" si="82"/>
        <v>97.247718383311607</v>
      </c>
    </row>
    <row r="126" spans="1:23" ht="18" x14ac:dyDescent="0.25">
      <c r="A126" s="64" t="s">
        <v>115</v>
      </c>
      <c r="B126" s="141">
        <v>1128</v>
      </c>
      <c r="C126" s="102">
        <v>1773</v>
      </c>
      <c r="D126" s="141">
        <v>117938</v>
      </c>
      <c r="E126" s="86">
        <v>0</v>
      </c>
      <c r="F126" s="142">
        <v>-48</v>
      </c>
      <c r="G126" s="160">
        <v>0</v>
      </c>
      <c r="H126" s="158">
        <f t="shared" si="78"/>
        <v>104.55496453900709</v>
      </c>
      <c r="I126" s="159">
        <f t="shared" si="83"/>
        <v>117890</v>
      </c>
      <c r="J126" s="135"/>
      <c r="K126" s="143"/>
      <c r="L126" s="151">
        <v>39</v>
      </c>
      <c r="M126" s="87">
        <v>59</v>
      </c>
      <c r="N126" s="87">
        <v>3971</v>
      </c>
      <c r="O126" s="80">
        <v>0</v>
      </c>
      <c r="P126" s="81">
        <v>0</v>
      </c>
      <c r="Q126" s="62">
        <v>0</v>
      </c>
      <c r="R126" s="81">
        <f t="shared" si="84"/>
        <v>3971</v>
      </c>
      <c r="S126" s="64" t="s">
        <v>115</v>
      </c>
      <c r="T126" s="63">
        <f t="shared" si="79"/>
        <v>1167</v>
      </c>
      <c r="U126" s="63">
        <f t="shared" si="80"/>
        <v>1832</v>
      </c>
      <c r="V126" s="63">
        <f t="shared" si="81"/>
        <v>121861</v>
      </c>
      <c r="W126" s="80">
        <f t="shared" si="82"/>
        <v>104.42245072836333</v>
      </c>
    </row>
    <row r="127" spans="1:23" ht="18" x14ac:dyDescent="0.25">
      <c r="A127" s="64" t="s">
        <v>116</v>
      </c>
      <c r="B127" s="141">
        <v>997</v>
      </c>
      <c r="C127" s="102">
        <v>1608</v>
      </c>
      <c r="D127" s="141">
        <v>111368</v>
      </c>
      <c r="E127" s="86">
        <v>0</v>
      </c>
      <c r="F127" s="142">
        <v>-41</v>
      </c>
      <c r="G127" s="160">
        <v>0</v>
      </c>
      <c r="H127" s="158">
        <f t="shared" si="78"/>
        <v>111.70310932798395</v>
      </c>
      <c r="I127" s="159">
        <f t="shared" si="83"/>
        <v>111327</v>
      </c>
      <c r="J127" s="135"/>
      <c r="K127" s="143"/>
      <c r="L127" s="151">
        <v>35</v>
      </c>
      <c r="M127" s="87">
        <v>69</v>
      </c>
      <c r="N127" s="87">
        <v>5077</v>
      </c>
      <c r="O127" s="80">
        <v>0</v>
      </c>
      <c r="P127" s="81">
        <v>0</v>
      </c>
      <c r="Q127" s="62">
        <v>0</v>
      </c>
      <c r="R127" s="81">
        <f t="shared" si="84"/>
        <v>5077</v>
      </c>
      <c r="S127" s="64" t="s">
        <v>116</v>
      </c>
      <c r="T127" s="63">
        <f t="shared" si="79"/>
        <v>1032</v>
      </c>
      <c r="U127" s="63">
        <f t="shared" si="80"/>
        <v>1677</v>
      </c>
      <c r="V127" s="63">
        <f t="shared" si="81"/>
        <v>116404</v>
      </c>
      <c r="W127" s="80">
        <f t="shared" si="82"/>
        <v>112.79457364341086</v>
      </c>
    </row>
    <row r="128" spans="1:23" ht="18" x14ac:dyDescent="0.25">
      <c r="A128" s="64" t="s">
        <v>117</v>
      </c>
      <c r="B128" s="141">
        <v>779</v>
      </c>
      <c r="C128" s="102">
        <v>1191</v>
      </c>
      <c r="D128" s="141">
        <v>79598</v>
      </c>
      <c r="E128" s="86">
        <v>0</v>
      </c>
      <c r="F128" s="142">
        <v>0</v>
      </c>
      <c r="G128" s="160">
        <v>0</v>
      </c>
      <c r="H128" s="158">
        <f t="shared" si="78"/>
        <v>102.17971758664955</v>
      </c>
      <c r="I128" s="159">
        <f t="shared" si="83"/>
        <v>79598</v>
      </c>
      <c r="J128" s="135"/>
      <c r="K128" s="143"/>
      <c r="L128" s="151">
        <v>43</v>
      </c>
      <c r="M128" s="87">
        <v>71</v>
      </c>
      <c r="N128" s="87">
        <v>4695</v>
      </c>
      <c r="O128" s="80">
        <v>0</v>
      </c>
      <c r="P128" s="81">
        <v>0</v>
      </c>
      <c r="Q128" s="62">
        <v>0</v>
      </c>
      <c r="R128" s="81">
        <f t="shared" si="84"/>
        <v>4695</v>
      </c>
      <c r="S128" s="64" t="s">
        <v>117</v>
      </c>
      <c r="T128" s="63">
        <f t="shared" si="79"/>
        <v>822</v>
      </c>
      <c r="U128" s="63">
        <f t="shared" si="80"/>
        <v>1262</v>
      </c>
      <c r="V128" s="63">
        <f t="shared" si="81"/>
        <v>84293</v>
      </c>
      <c r="W128" s="80">
        <f t="shared" si="82"/>
        <v>102.54622871046229</v>
      </c>
    </row>
    <row r="129" spans="1:23" ht="19.5" customHeight="1" thickBot="1" x14ac:dyDescent="0.3">
      <c r="A129" s="109" t="s">
        <v>118</v>
      </c>
      <c r="B129" s="161">
        <v>1317</v>
      </c>
      <c r="C129" s="164">
        <v>2081</v>
      </c>
      <c r="D129" s="161">
        <v>144025</v>
      </c>
      <c r="E129" s="107">
        <v>656</v>
      </c>
      <c r="F129" s="153">
        <v>-6</v>
      </c>
      <c r="G129" s="242">
        <v>0</v>
      </c>
      <c r="H129" s="158">
        <f t="shared" si="78"/>
        <v>109.35839028094153</v>
      </c>
      <c r="I129" s="159">
        <f t="shared" si="83"/>
        <v>144675</v>
      </c>
      <c r="J129" s="147"/>
      <c r="K129" s="148"/>
      <c r="L129" s="154">
        <v>40</v>
      </c>
      <c r="M129" s="90">
        <v>71</v>
      </c>
      <c r="N129" s="90">
        <v>5027</v>
      </c>
      <c r="O129" s="187">
        <v>0</v>
      </c>
      <c r="P129" s="75">
        <v>0</v>
      </c>
      <c r="Q129" s="234">
        <v>0</v>
      </c>
      <c r="R129" s="75">
        <f t="shared" si="84"/>
        <v>5027</v>
      </c>
      <c r="S129" s="190" t="s">
        <v>118</v>
      </c>
      <c r="T129" s="69">
        <f t="shared" si="79"/>
        <v>1357</v>
      </c>
      <c r="U129" s="69">
        <f t="shared" si="80"/>
        <v>2152</v>
      </c>
      <c r="V129" s="69">
        <f t="shared" si="81"/>
        <v>149702</v>
      </c>
      <c r="W129" s="187">
        <f t="shared" si="82"/>
        <v>110.31834929992631</v>
      </c>
    </row>
    <row r="130" spans="1:23" ht="18.75" thickBot="1" x14ac:dyDescent="0.3">
      <c r="A130" s="70" t="s">
        <v>48</v>
      </c>
      <c r="B130" s="94">
        <f t="shared" ref="B130:G130" si="85">SUM(B121:B129)</f>
        <v>6174</v>
      </c>
      <c r="C130" s="94">
        <f t="shared" si="85"/>
        <v>9383</v>
      </c>
      <c r="D130" s="94">
        <f t="shared" si="85"/>
        <v>639645</v>
      </c>
      <c r="E130" s="94">
        <f t="shared" si="85"/>
        <v>656</v>
      </c>
      <c r="F130" s="94">
        <f t="shared" si="85"/>
        <v>-312</v>
      </c>
      <c r="G130" s="94">
        <f t="shared" si="85"/>
        <v>0</v>
      </c>
      <c r="H130" s="72">
        <f t="shared" si="78"/>
        <v>103.60301263362489</v>
      </c>
      <c r="I130" s="150">
        <f t="shared" ref="I130:R130" si="86">SUM(I121:I129)</f>
        <v>639989</v>
      </c>
      <c r="J130" s="166">
        <f t="shared" si="86"/>
        <v>0</v>
      </c>
      <c r="K130" s="72">
        <f t="shared" si="86"/>
        <v>0</v>
      </c>
      <c r="L130" s="196">
        <f t="shared" si="86"/>
        <v>221</v>
      </c>
      <c r="M130" s="186">
        <f t="shared" si="86"/>
        <v>371</v>
      </c>
      <c r="N130" s="186">
        <f t="shared" si="86"/>
        <v>25680</v>
      </c>
      <c r="O130" s="186">
        <f t="shared" si="86"/>
        <v>0</v>
      </c>
      <c r="P130" s="186">
        <f t="shared" si="86"/>
        <v>0</v>
      </c>
      <c r="Q130" s="186">
        <f t="shared" si="86"/>
        <v>0</v>
      </c>
      <c r="R130" s="188">
        <f t="shared" si="86"/>
        <v>25680</v>
      </c>
      <c r="S130" s="192" t="s">
        <v>48</v>
      </c>
      <c r="T130" s="175">
        <f>SUM(T121:T129)</f>
        <v>6395</v>
      </c>
      <c r="U130" s="175">
        <f>SUM(U121:U129)</f>
        <v>9754</v>
      </c>
      <c r="V130" s="175">
        <f>SUM(V121:V129)</f>
        <v>665669</v>
      </c>
      <c r="W130" s="72">
        <f>V130/T130</f>
        <v>104.0921032056294</v>
      </c>
    </row>
    <row r="131" spans="1:23" ht="18.75" thickBot="1" x14ac:dyDescent="0.3">
      <c r="A131" s="104"/>
      <c r="B131" s="105"/>
      <c r="C131" s="105"/>
      <c r="D131" s="105"/>
      <c r="E131" s="105"/>
      <c r="F131" s="105"/>
      <c r="G131" s="105"/>
      <c r="H131" s="106"/>
      <c r="I131" s="105"/>
      <c r="J131" s="75"/>
      <c r="K131" s="75"/>
      <c r="L131" s="75"/>
      <c r="M131" s="96"/>
      <c r="N131" s="96"/>
      <c r="O131" s="75"/>
      <c r="P131" s="75"/>
      <c r="Q131" s="75"/>
      <c r="R131" s="75"/>
      <c r="S131" s="191"/>
      <c r="T131" s="96"/>
      <c r="U131" s="96"/>
      <c r="V131" s="96"/>
      <c r="W131" s="75"/>
    </row>
    <row r="132" spans="1:23" ht="18.75" thickBot="1" x14ac:dyDescent="0.3">
      <c r="A132" s="112" t="s">
        <v>119</v>
      </c>
      <c r="B132" s="103">
        <f t="shared" ref="B132:G132" si="87">SUM(B130+B118+B101+B89+B76+B67+B57+B47+B32+B16)</f>
        <v>51043</v>
      </c>
      <c r="C132" s="103">
        <f t="shared" si="87"/>
        <v>74015</v>
      </c>
      <c r="D132" s="103">
        <f t="shared" si="87"/>
        <v>5038589</v>
      </c>
      <c r="E132" s="103">
        <f t="shared" si="87"/>
        <v>656</v>
      </c>
      <c r="F132" s="103">
        <f t="shared" si="87"/>
        <v>-2696</v>
      </c>
      <c r="G132" s="103">
        <f t="shared" si="87"/>
        <v>0</v>
      </c>
      <c r="H132" s="103">
        <f>D132/B132</f>
        <v>98.712634445467543</v>
      </c>
      <c r="I132" s="150">
        <f>SUM(I130=I118=I101=I89=I76=I67=I57=I47=I32=I16)</f>
        <v>0</v>
      </c>
      <c r="J132" s="94">
        <f>SUM(J130+J118+J101+J89+J76+J67+J57+J47+J32+J16)</f>
        <v>0</v>
      </c>
      <c r="K132" s="174">
        <f>SUM(K130+K118+K101+K89+K76+K67+K57+K47+K32+K16)</f>
        <v>0</v>
      </c>
      <c r="L132" s="155">
        <f>SUM(L130+L118+L101+L89+L76+L67+L57+L47+L32+L16)</f>
        <v>1747</v>
      </c>
      <c r="M132" s="175">
        <f t="shared" ref="M132:W132" si="88">SUM(M130+M118+M101+M89+M76+M67+M57+M47+M32+M16)</f>
        <v>2852</v>
      </c>
      <c r="N132" s="175">
        <f t="shared" si="88"/>
        <v>196435</v>
      </c>
      <c r="O132" s="175">
        <f t="shared" si="88"/>
        <v>0</v>
      </c>
      <c r="P132" s="175">
        <f t="shared" si="88"/>
        <v>-50</v>
      </c>
      <c r="Q132" s="175">
        <f t="shared" si="88"/>
        <v>0</v>
      </c>
      <c r="R132" s="169">
        <f t="shared" si="88"/>
        <v>196435</v>
      </c>
      <c r="S132" s="189" t="s">
        <v>119</v>
      </c>
      <c r="T132" s="175">
        <f t="shared" si="88"/>
        <v>52790</v>
      </c>
      <c r="U132" s="175">
        <f t="shared" si="88"/>
        <v>76867</v>
      </c>
      <c r="V132" s="175">
        <f t="shared" si="88"/>
        <v>5232984</v>
      </c>
      <c r="W132" s="174">
        <f t="shared" si="88"/>
        <v>994.09001430366902</v>
      </c>
    </row>
    <row r="135" spans="1:23" x14ac:dyDescent="0.2">
      <c r="B135" s="176"/>
    </row>
  </sheetData>
  <mergeCells count="11">
    <mergeCell ref="S4:V4"/>
    <mergeCell ref="C5:F5"/>
    <mergeCell ref="L5:O5"/>
    <mergeCell ref="D1:F1"/>
    <mergeCell ref="L1:O1"/>
    <mergeCell ref="C2:F2"/>
    <mergeCell ref="L2:O2"/>
    <mergeCell ref="C3:F3"/>
    <mergeCell ref="L3:O3"/>
    <mergeCell ref="C4:F4"/>
    <mergeCell ref="L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workbookViewId="0">
      <pane xSplit="1" ySplit="6" topLeftCell="I121" activePane="bottomRight" state="frozen"/>
      <selection pane="topRight" activeCell="B1" sqref="B1"/>
      <selection pane="bottomLeft" activeCell="A7" sqref="A7"/>
      <selection pane="bottomRight" activeCell="D135" sqref="D135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9.28515625" style="42" customWidth="1"/>
    <col min="8" max="8" width="12.42578125" style="42" customWidth="1"/>
    <col min="9" max="9" width="11.28515625" style="42" bestFit="1" customWidth="1"/>
    <col min="10" max="10" width="12.42578125" style="42" customWidth="1"/>
    <col min="11" max="12" width="12" style="42" customWidth="1"/>
    <col min="13" max="13" width="19.28515625" style="42" bestFit="1" customWidth="1"/>
    <col min="14" max="14" width="19.28515625" style="42" customWidth="1"/>
    <col min="15" max="15" width="11.28515625" style="42" bestFit="1" customWidth="1"/>
    <col min="16" max="16" width="11.28515625" style="42" customWidth="1"/>
    <col min="17" max="17" width="9.5703125" style="42" customWidth="1"/>
    <col min="18" max="18" width="11.42578125" style="42" bestFit="1" customWidth="1"/>
    <col min="19" max="19" width="11.28515625" style="42" bestFit="1" customWidth="1"/>
    <col min="20" max="20" width="13.5703125" style="42" bestFit="1" customWidth="1"/>
    <col min="21" max="21" width="11.42578125" style="42" bestFit="1" customWidth="1"/>
    <col min="22" max="260" width="9.140625" style="42"/>
    <col min="261" max="261" width="18.7109375" style="42" bestFit="1" customWidth="1"/>
    <col min="262" max="262" width="9.140625" style="42"/>
    <col min="263" max="263" width="10.28515625" style="42" customWidth="1"/>
    <col min="264" max="264" width="12.7109375" style="42" bestFit="1" customWidth="1"/>
    <col min="265" max="265" width="10.85546875" style="42" customWidth="1"/>
    <col min="266" max="266" width="19.140625" style="42" bestFit="1" customWidth="1"/>
    <col min="267" max="267" width="9.140625" style="42"/>
    <col min="268" max="268" width="9.42578125" style="42" customWidth="1"/>
    <col min="269" max="269" width="11.140625" style="42" customWidth="1"/>
    <col min="270" max="270" width="10.42578125" style="42" bestFit="1" customWidth="1"/>
    <col min="271" max="271" width="19.140625" style="42" bestFit="1" customWidth="1"/>
    <col min="272" max="272" width="9.140625" style="42"/>
    <col min="273" max="273" width="9.5703125" style="42" customWidth="1"/>
    <col min="274" max="274" width="9.140625" style="42"/>
    <col min="275" max="275" width="10.42578125" style="42" bestFit="1" customWidth="1"/>
    <col min="276" max="516" width="9.140625" style="42"/>
    <col min="517" max="517" width="18.7109375" style="42" bestFit="1" customWidth="1"/>
    <col min="518" max="518" width="9.140625" style="42"/>
    <col min="519" max="519" width="10.28515625" style="42" customWidth="1"/>
    <col min="520" max="520" width="12.7109375" style="42" bestFit="1" customWidth="1"/>
    <col min="521" max="521" width="10.85546875" style="42" customWidth="1"/>
    <col min="522" max="522" width="19.140625" style="42" bestFit="1" customWidth="1"/>
    <col min="523" max="523" width="9.140625" style="42"/>
    <col min="524" max="524" width="9.42578125" style="42" customWidth="1"/>
    <col min="525" max="525" width="11.140625" style="42" customWidth="1"/>
    <col min="526" max="526" width="10.42578125" style="42" bestFit="1" customWidth="1"/>
    <col min="527" max="527" width="19.140625" style="42" bestFit="1" customWidth="1"/>
    <col min="528" max="528" width="9.140625" style="42"/>
    <col min="529" max="529" width="9.5703125" style="42" customWidth="1"/>
    <col min="530" max="530" width="9.140625" style="42"/>
    <col min="531" max="531" width="10.42578125" style="42" bestFit="1" customWidth="1"/>
    <col min="532" max="772" width="9.140625" style="42"/>
    <col min="773" max="773" width="18.7109375" style="42" bestFit="1" customWidth="1"/>
    <col min="774" max="774" width="9.140625" style="42"/>
    <col min="775" max="775" width="10.28515625" style="42" customWidth="1"/>
    <col min="776" max="776" width="12.7109375" style="42" bestFit="1" customWidth="1"/>
    <col min="777" max="777" width="10.85546875" style="42" customWidth="1"/>
    <col min="778" max="778" width="19.140625" style="42" bestFit="1" customWidth="1"/>
    <col min="779" max="779" width="9.140625" style="42"/>
    <col min="780" max="780" width="9.42578125" style="42" customWidth="1"/>
    <col min="781" max="781" width="11.140625" style="42" customWidth="1"/>
    <col min="782" max="782" width="10.42578125" style="42" bestFit="1" customWidth="1"/>
    <col min="783" max="783" width="19.140625" style="42" bestFit="1" customWidth="1"/>
    <col min="784" max="784" width="9.140625" style="42"/>
    <col min="785" max="785" width="9.5703125" style="42" customWidth="1"/>
    <col min="786" max="786" width="9.140625" style="42"/>
    <col min="787" max="787" width="10.42578125" style="42" bestFit="1" customWidth="1"/>
    <col min="788" max="1028" width="9.140625" style="42"/>
    <col min="1029" max="1029" width="18.7109375" style="42" bestFit="1" customWidth="1"/>
    <col min="1030" max="1030" width="9.140625" style="42"/>
    <col min="1031" max="1031" width="10.28515625" style="42" customWidth="1"/>
    <col min="1032" max="1032" width="12.7109375" style="42" bestFit="1" customWidth="1"/>
    <col min="1033" max="1033" width="10.85546875" style="42" customWidth="1"/>
    <col min="1034" max="1034" width="19.140625" style="42" bestFit="1" customWidth="1"/>
    <col min="1035" max="1035" width="9.140625" style="42"/>
    <col min="1036" max="1036" width="9.42578125" style="42" customWidth="1"/>
    <col min="1037" max="1037" width="11.140625" style="42" customWidth="1"/>
    <col min="1038" max="1038" width="10.42578125" style="42" bestFit="1" customWidth="1"/>
    <col min="1039" max="1039" width="19.140625" style="42" bestFit="1" customWidth="1"/>
    <col min="1040" max="1040" width="9.140625" style="42"/>
    <col min="1041" max="1041" width="9.5703125" style="42" customWidth="1"/>
    <col min="1042" max="1042" width="9.140625" style="42"/>
    <col min="1043" max="1043" width="10.42578125" style="42" bestFit="1" customWidth="1"/>
    <col min="1044" max="1284" width="9.140625" style="42"/>
    <col min="1285" max="1285" width="18.7109375" style="42" bestFit="1" customWidth="1"/>
    <col min="1286" max="1286" width="9.140625" style="42"/>
    <col min="1287" max="1287" width="10.28515625" style="42" customWidth="1"/>
    <col min="1288" max="1288" width="12.7109375" style="42" bestFit="1" customWidth="1"/>
    <col min="1289" max="1289" width="10.85546875" style="42" customWidth="1"/>
    <col min="1290" max="1290" width="19.140625" style="42" bestFit="1" customWidth="1"/>
    <col min="1291" max="1291" width="9.140625" style="42"/>
    <col min="1292" max="1292" width="9.42578125" style="42" customWidth="1"/>
    <col min="1293" max="1293" width="11.140625" style="42" customWidth="1"/>
    <col min="1294" max="1294" width="10.42578125" style="42" bestFit="1" customWidth="1"/>
    <col min="1295" max="1295" width="19.140625" style="42" bestFit="1" customWidth="1"/>
    <col min="1296" max="1296" width="9.140625" style="42"/>
    <col min="1297" max="1297" width="9.5703125" style="42" customWidth="1"/>
    <col min="1298" max="1298" width="9.140625" style="42"/>
    <col min="1299" max="1299" width="10.42578125" style="42" bestFit="1" customWidth="1"/>
    <col min="1300" max="1540" width="9.140625" style="42"/>
    <col min="1541" max="1541" width="18.7109375" style="42" bestFit="1" customWidth="1"/>
    <col min="1542" max="1542" width="9.140625" style="42"/>
    <col min="1543" max="1543" width="10.28515625" style="42" customWidth="1"/>
    <col min="1544" max="1544" width="12.7109375" style="42" bestFit="1" customWidth="1"/>
    <col min="1545" max="1545" width="10.85546875" style="42" customWidth="1"/>
    <col min="1546" max="1546" width="19.140625" style="42" bestFit="1" customWidth="1"/>
    <col min="1547" max="1547" width="9.140625" style="42"/>
    <col min="1548" max="1548" width="9.42578125" style="42" customWidth="1"/>
    <col min="1549" max="1549" width="11.140625" style="42" customWidth="1"/>
    <col min="1550" max="1550" width="10.42578125" style="42" bestFit="1" customWidth="1"/>
    <col min="1551" max="1551" width="19.140625" style="42" bestFit="1" customWidth="1"/>
    <col min="1552" max="1552" width="9.140625" style="42"/>
    <col min="1553" max="1553" width="9.5703125" style="42" customWidth="1"/>
    <col min="1554" max="1554" width="9.140625" style="42"/>
    <col min="1555" max="1555" width="10.42578125" style="42" bestFit="1" customWidth="1"/>
    <col min="1556" max="1796" width="9.140625" style="42"/>
    <col min="1797" max="1797" width="18.7109375" style="42" bestFit="1" customWidth="1"/>
    <col min="1798" max="1798" width="9.140625" style="42"/>
    <col min="1799" max="1799" width="10.28515625" style="42" customWidth="1"/>
    <col min="1800" max="1800" width="12.7109375" style="42" bestFit="1" customWidth="1"/>
    <col min="1801" max="1801" width="10.85546875" style="42" customWidth="1"/>
    <col min="1802" max="1802" width="19.140625" style="42" bestFit="1" customWidth="1"/>
    <col min="1803" max="1803" width="9.140625" style="42"/>
    <col min="1804" max="1804" width="9.42578125" style="42" customWidth="1"/>
    <col min="1805" max="1805" width="11.140625" style="42" customWidth="1"/>
    <col min="1806" max="1806" width="10.42578125" style="42" bestFit="1" customWidth="1"/>
    <col min="1807" max="1807" width="19.140625" style="42" bestFit="1" customWidth="1"/>
    <col min="1808" max="1808" width="9.140625" style="42"/>
    <col min="1809" max="1809" width="9.5703125" style="42" customWidth="1"/>
    <col min="1810" max="1810" width="9.140625" style="42"/>
    <col min="1811" max="1811" width="10.42578125" style="42" bestFit="1" customWidth="1"/>
    <col min="1812" max="2052" width="9.140625" style="42"/>
    <col min="2053" max="2053" width="18.7109375" style="42" bestFit="1" customWidth="1"/>
    <col min="2054" max="2054" width="9.140625" style="42"/>
    <col min="2055" max="2055" width="10.28515625" style="42" customWidth="1"/>
    <col min="2056" max="2056" width="12.7109375" style="42" bestFit="1" customWidth="1"/>
    <col min="2057" max="2057" width="10.85546875" style="42" customWidth="1"/>
    <col min="2058" max="2058" width="19.140625" style="42" bestFit="1" customWidth="1"/>
    <col min="2059" max="2059" width="9.140625" style="42"/>
    <col min="2060" max="2060" width="9.42578125" style="42" customWidth="1"/>
    <col min="2061" max="2061" width="11.140625" style="42" customWidth="1"/>
    <col min="2062" max="2062" width="10.42578125" style="42" bestFit="1" customWidth="1"/>
    <col min="2063" max="2063" width="19.140625" style="42" bestFit="1" customWidth="1"/>
    <col min="2064" max="2064" width="9.140625" style="42"/>
    <col min="2065" max="2065" width="9.5703125" style="42" customWidth="1"/>
    <col min="2066" max="2066" width="9.140625" style="42"/>
    <col min="2067" max="2067" width="10.42578125" style="42" bestFit="1" customWidth="1"/>
    <col min="2068" max="2308" width="9.140625" style="42"/>
    <col min="2309" max="2309" width="18.7109375" style="42" bestFit="1" customWidth="1"/>
    <col min="2310" max="2310" width="9.140625" style="42"/>
    <col min="2311" max="2311" width="10.28515625" style="42" customWidth="1"/>
    <col min="2312" max="2312" width="12.7109375" style="42" bestFit="1" customWidth="1"/>
    <col min="2313" max="2313" width="10.85546875" style="42" customWidth="1"/>
    <col min="2314" max="2314" width="19.140625" style="42" bestFit="1" customWidth="1"/>
    <col min="2315" max="2315" width="9.140625" style="42"/>
    <col min="2316" max="2316" width="9.42578125" style="42" customWidth="1"/>
    <col min="2317" max="2317" width="11.140625" style="42" customWidth="1"/>
    <col min="2318" max="2318" width="10.42578125" style="42" bestFit="1" customWidth="1"/>
    <col min="2319" max="2319" width="19.140625" style="42" bestFit="1" customWidth="1"/>
    <col min="2320" max="2320" width="9.140625" style="42"/>
    <col min="2321" max="2321" width="9.5703125" style="42" customWidth="1"/>
    <col min="2322" max="2322" width="9.140625" style="42"/>
    <col min="2323" max="2323" width="10.42578125" style="42" bestFit="1" customWidth="1"/>
    <col min="2324" max="2564" width="9.140625" style="42"/>
    <col min="2565" max="2565" width="18.7109375" style="42" bestFit="1" customWidth="1"/>
    <col min="2566" max="2566" width="9.140625" style="42"/>
    <col min="2567" max="2567" width="10.28515625" style="42" customWidth="1"/>
    <col min="2568" max="2568" width="12.7109375" style="42" bestFit="1" customWidth="1"/>
    <col min="2569" max="2569" width="10.85546875" style="42" customWidth="1"/>
    <col min="2570" max="2570" width="19.140625" style="42" bestFit="1" customWidth="1"/>
    <col min="2571" max="2571" width="9.140625" style="42"/>
    <col min="2572" max="2572" width="9.42578125" style="42" customWidth="1"/>
    <col min="2573" max="2573" width="11.140625" style="42" customWidth="1"/>
    <col min="2574" max="2574" width="10.42578125" style="42" bestFit="1" customWidth="1"/>
    <col min="2575" max="2575" width="19.140625" style="42" bestFit="1" customWidth="1"/>
    <col min="2576" max="2576" width="9.140625" style="42"/>
    <col min="2577" max="2577" width="9.5703125" style="42" customWidth="1"/>
    <col min="2578" max="2578" width="9.140625" style="42"/>
    <col min="2579" max="2579" width="10.42578125" style="42" bestFit="1" customWidth="1"/>
    <col min="2580" max="2820" width="9.140625" style="42"/>
    <col min="2821" max="2821" width="18.7109375" style="42" bestFit="1" customWidth="1"/>
    <col min="2822" max="2822" width="9.140625" style="42"/>
    <col min="2823" max="2823" width="10.28515625" style="42" customWidth="1"/>
    <col min="2824" max="2824" width="12.7109375" style="42" bestFit="1" customWidth="1"/>
    <col min="2825" max="2825" width="10.85546875" style="42" customWidth="1"/>
    <col min="2826" max="2826" width="19.140625" style="42" bestFit="1" customWidth="1"/>
    <col min="2827" max="2827" width="9.140625" style="42"/>
    <col min="2828" max="2828" width="9.42578125" style="42" customWidth="1"/>
    <col min="2829" max="2829" width="11.140625" style="42" customWidth="1"/>
    <col min="2830" max="2830" width="10.42578125" style="42" bestFit="1" customWidth="1"/>
    <col min="2831" max="2831" width="19.140625" style="42" bestFit="1" customWidth="1"/>
    <col min="2832" max="2832" width="9.140625" style="42"/>
    <col min="2833" max="2833" width="9.5703125" style="42" customWidth="1"/>
    <col min="2834" max="2834" width="9.140625" style="42"/>
    <col min="2835" max="2835" width="10.42578125" style="42" bestFit="1" customWidth="1"/>
    <col min="2836" max="3076" width="9.140625" style="42"/>
    <col min="3077" max="3077" width="18.7109375" style="42" bestFit="1" customWidth="1"/>
    <col min="3078" max="3078" width="9.140625" style="42"/>
    <col min="3079" max="3079" width="10.28515625" style="42" customWidth="1"/>
    <col min="3080" max="3080" width="12.7109375" style="42" bestFit="1" customWidth="1"/>
    <col min="3081" max="3081" width="10.85546875" style="42" customWidth="1"/>
    <col min="3082" max="3082" width="19.140625" style="42" bestFit="1" customWidth="1"/>
    <col min="3083" max="3083" width="9.140625" style="42"/>
    <col min="3084" max="3084" width="9.42578125" style="42" customWidth="1"/>
    <col min="3085" max="3085" width="11.140625" style="42" customWidth="1"/>
    <col min="3086" max="3086" width="10.42578125" style="42" bestFit="1" customWidth="1"/>
    <col min="3087" max="3087" width="19.140625" style="42" bestFit="1" customWidth="1"/>
    <col min="3088" max="3088" width="9.140625" style="42"/>
    <col min="3089" max="3089" width="9.5703125" style="42" customWidth="1"/>
    <col min="3090" max="3090" width="9.140625" style="42"/>
    <col min="3091" max="3091" width="10.42578125" style="42" bestFit="1" customWidth="1"/>
    <col min="3092" max="3332" width="9.140625" style="42"/>
    <col min="3333" max="3333" width="18.7109375" style="42" bestFit="1" customWidth="1"/>
    <col min="3334" max="3334" width="9.140625" style="42"/>
    <col min="3335" max="3335" width="10.28515625" style="42" customWidth="1"/>
    <col min="3336" max="3336" width="12.7109375" style="42" bestFit="1" customWidth="1"/>
    <col min="3337" max="3337" width="10.85546875" style="42" customWidth="1"/>
    <col min="3338" max="3338" width="19.140625" style="42" bestFit="1" customWidth="1"/>
    <col min="3339" max="3339" width="9.140625" style="42"/>
    <col min="3340" max="3340" width="9.42578125" style="42" customWidth="1"/>
    <col min="3341" max="3341" width="11.140625" style="42" customWidth="1"/>
    <col min="3342" max="3342" width="10.42578125" style="42" bestFit="1" customWidth="1"/>
    <col min="3343" max="3343" width="19.140625" style="42" bestFit="1" customWidth="1"/>
    <col min="3344" max="3344" width="9.140625" style="42"/>
    <col min="3345" max="3345" width="9.5703125" style="42" customWidth="1"/>
    <col min="3346" max="3346" width="9.140625" style="42"/>
    <col min="3347" max="3347" width="10.42578125" style="42" bestFit="1" customWidth="1"/>
    <col min="3348" max="3588" width="9.140625" style="42"/>
    <col min="3589" max="3589" width="18.7109375" style="42" bestFit="1" customWidth="1"/>
    <col min="3590" max="3590" width="9.140625" style="42"/>
    <col min="3591" max="3591" width="10.28515625" style="42" customWidth="1"/>
    <col min="3592" max="3592" width="12.7109375" style="42" bestFit="1" customWidth="1"/>
    <col min="3593" max="3593" width="10.85546875" style="42" customWidth="1"/>
    <col min="3594" max="3594" width="19.140625" style="42" bestFit="1" customWidth="1"/>
    <col min="3595" max="3595" width="9.140625" style="42"/>
    <col min="3596" max="3596" width="9.42578125" style="42" customWidth="1"/>
    <col min="3597" max="3597" width="11.140625" style="42" customWidth="1"/>
    <col min="3598" max="3598" width="10.42578125" style="42" bestFit="1" customWidth="1"/>
    <col min="3599" max="3599" width="19.140625" style="42" bestFit="1" customWidth="1"/>
    <col min="3600" max="3600" width="9.140625" style="42"/>
    <col min="3601" max="3601" width="9.5703125" style="42" customWidth="1"/>
    <col min="3602" max="3602" width="9.140625" style="42"/>
    <col min="3603" max="3603" width="10.42578125" style="42" bestFit="1" customWidth="1"/>
    <col min="3604" max="3844" width="9.140625" style="42"/>
    <col min="3845" max="3845" width="18.7109375" style="42" bestFit="1" customWidth="1"/>
    <col min="3846" max="3846" width="9.140625" style="42"/>
    <col min="3847" max="3847" width="10.28515625" style="42" customWidth="1"/>
    <col min="3848" max="3848" width="12.7109375" style="42" bestFit="1" customWidth="1"/>
    <col min="3849" max="3849" width="10.85546875" style="42" customWidth="1"/>
    <col min="3850" max="3850" width="19.140625" style="42" bestFit="1" customWidth="1"/>
    <col min="3851" max="3851" width="9.140625" style="42"/>
    <col min="3852" max="3852" width="9.42578125" style="42" customWidth="1"/>
    <col min="3853" max="3853" width="11.140625" style="42" customWidth="1"/>
    <col min="3854" max="3854" width="10.42578125" style="42" bestFit="1" customWidth="1"/>
    <col min="3855" max="3855" width="19.140625" style="42" bestFit="1" customWidth="1"/>
    <col min="3856" max="3856" width="9.140625" style="42"/>
    <col min="3857" max="3857" width="9.5703125" style="42" customWidth="1"/>
    <col min="3858" max="3858" width="9.140625" style="42"/>
    <col min="3859" max="3859" width="10.42578125" style="42" bestFit="1" customWidth="1"/>
    <col min="3860" max="4100" width="9.140625" style="42"/>
    <col min="4101" max="4101" width="18.7109375" style="42" bestFit="1" customWidth="1"/>
    <col min="4102" max="4102" width="9.140625" style="42"/>
    <col min="4103" max="4103" width="10.28515625" style="42" customWidth="1"/>
    <col min="4104" max="4104" width="12.7109375" style="42" bestFit="1" customWidth="1"/>
    <col min="4105" max="4105" width="10.85546875" style="42" customWidth="1"/>
    <col min="4106" max="4106" width="19.140625" style="42" bestFit="1" customWidth="1"/>
    <col min="4107" max="4107" width="9.140625" style="42"/>
    <col min="4108" max="4108" width="9.42578125" style="42" customWidth="1"/>
    <col min="4109" max="4109" width="11.140625" style="42" customWidth="1"/>
    <col min="4110" max="4110" width="10.42578125" style="42" bestFit="1" customWidth="1"/>
    <col min="4111" max="4111" width="19.140625" style="42" bestFit="1" customWidth="1"/>
    <col min="4112" max="4112" width="9.140625" style="42"/>
    <col min="4113" max="4113" width="9.5703125" style="42" customWidth="1"/>
    <col min="4114" max="4114" width="9.140625" style="42"/>
    <col min="4115" max="4115" width="10.42578125" style="42" bestFit="1" customWidth="1"/>
    <col min="4116" max="4356" width="9.140625" style="42"/>
    <col min="4357" max="4357" width="18.7109375" style="42" bestFit="1" customWidth="1"/>
    <col min="4358" max="4358" width="9.140625" style="42"/>
    <col min="4359" max="4359" width="10.28515625" style="42" customWidth="1"/>
    <col min="4360" max="4360" width="12.7109375" style="42" bestFit="1" customWidth="1"/>
    <col min="4361" max="4361" width="10.85546875" style="42" customWidth="1"/>
    <col min="4362" max="4362" width="19.140625" style="42" bestFit="1" customWidth="1"/>
    <col min="4363" max="4363" width="9.140625" style="42"/>
    <col min="4364" max="4364" width="9.42578125" style="42" customWidth="1"/>
    <col min="4365" max="4365" width="11.140625" style="42" customWidth="1"/>
    <col min="4366" max="4366" width="10.42578125" style="42" bestFit="1" customWidth="1"/>
    <col min="4367" max="4367" width="19.140625" style="42" bestFit="1" customWidth="1"/>
    <col min="4368" max="4368" width="9.140625" style="42"/>
    <col min="4369" max="4369" width="9.5703125" style="42" customWidth="1"/>
    <col min="4370" max="4370" width="9.140625" style="42"/>
    <col min="4371" max="4371" width="10.42578125" style="42" bestFit="1" customWidth="1"/>
    <col min="4372" max="4612" width="9.140625" style="42"/>
    <col min="4613" max="4613" width="18.7109375" style="42" bestFit="1" customWidth="1"/>
    <col min="4614" max="4614" width="9.140625" style="42"/>
    <col min="4615" max="4615" width="10.28515625" style="42" customWidth="1"/>
    <col min="4616" max="4616" width="12.7109375" style="42" bestFit="1" customWidth="1"/>
    <col min="4617" max="4617" width="10.85546875" style="42" customWidth="1"/>
    <col min="4618" max="4618" width="19.140625" style="42" bestFit="1" customWidth="1"/>
    <col min="4619" max="4619" width="9.140625" style="42"/>
    <col min="4620" max="4620" width="9.42578125" style="42" customWidth="1"/>
    <col min="4621" max="4621" width="11.140625" style="42" customWidth="1"/>
    <col min="4622" max="4622" width="10.42578125" style="42" bestFit="1" customWidth="1"/>
    <col min="4623" max="4623" width="19.140625" style="42" bestFit="1" customWidth="1"/>
    <col min="4624" max="4624" width="9.140625" style="42"/>
    <col min="4625" max="4625" width="9.5703125" style="42" customWidth="1"/>
    <col min="4626" max="4626" width="9.140625" style="42"/>
    <col min="4627" max="4627" width="10.42578125" style="42" bestFit="1" customWidth="1"/>
    <col min="4628" max="4868" width="9.140625" style="42"/>
    <col min="4869" max="4869" width="18.7109375" style="42" bestFit="1" customWidth="1"/>
    <col min="4870" max="4870" width="9.140625" style="42"/>
    <col min="4871" max="4871" width="10.28515625" style="42" customWidth="1"/>
    <col min="4872" max="4872" width="12.7109375" style="42" bestFit="1" customWidth="1"/>
    <col min="4873" max="4873" width="10.85546875" style="42" customWidth="1"/>
    <col min="4874" max="4874" width="19.140625" style="42" bestFit="1" customWidth="1"/>
    <col min="4875" max="4875" width="9.140625" style="42"/>
    <col min="4876" max="4876" width="9.42578125" style="42" customWidth="1"/>
    <col min="4877" max="4877" width="11.140625" style="42" customWidth="1"/>
    <col min="4878" max="4878" width="10.42578125" style="42" bestFit="1" customWidth="1"/>
    <col min="4879" max="4879" width="19.140625" style="42" bestFit="1" customWidth="1"/>
    <col min="4880" max="4880" width="9.140625" style="42"/>
    <col min="4881" max="4881" width="9.5703125" style="42" customWidth="1"/>
    <col min="4882" max="4882" width="9.140625" style="42"/>
    <col min="4883" max="4883" width="10.42578125" style="42" bestFit="1" customWidth="1"/>
    <col min="4884" max="5124" width="9.140625" style="42"/>
    <col min="5125" max="5125" width="18.7109375" style="42" bestFit="1" customWidth="1"/>
    <col min="5126" max="5126" width="9.140625" style="42"/>
    <col min="5127" max="5127" width="10.28515625" style="42" customWidth="1"/>
    <col min="5128" max="5128" width="12.7109375" style="42" bestFit="1" customWidth="1"/>
    <col min="5129" max="5129" width="10.85546875" style="42" customWidth="1"/>
    <col min="5130" max="5130" width="19.140625" style="42" bestFit="1" customWidth="1"/>
    <col min="5131" max="5131" width="9.140625" style="42"/>
    <col min="5132" max="5132" width="9.42578125" style="42" customWidth="1"/>
    <col min="5133" max="5133" width="11.140625" style="42" customWidth="1"/>
    <col min="5134" max="5134" width="10.42578125" style="42" bestFit="1" customWidth="1"/>
    <col min="5135" max="5135" width="19.140625" style="42" bestFit="1" customWidth="1"/>
    <col min="5136" max="5136" width="9.140625" style="42"/>
    <col min="5137" max="5137" width="9.5703125" style="42" customWidth="1"/>
    <col min="5138" max="5138" width="9.140625" style="42"/>
    <col min="5139" max="5139" width="10.42578125" style="42" bestFit="1" customWidth="1"/>
    <col min="5140" max="5380" width="9.140625" style="42"/>
    <col min="5381" max="5381" width="18.7109375" style="42" bestFit="1" customWidth="1"/>
    <col min="5382" max="5382" width="9.140625" style="42"/>
    <col min="5383" max="5383" width="10.28515625" style="42" customWidth="1"/>
    <col min="5384" max="5384" width="12.7109375" style="42" bestFit="1" customWidth="1"/>
    <col min="5385" max="5385" width="10.85546875" style="42" customWidth="1"/>
    <col min="5386" max="5386" width="19.140625" style="42" bestFit="1" customWidth="1"/>
    <col min="5387" max="5387" width="9.140625" style="42"/>
    <col min="5388" max="5388" width="9.42578125" style="42" customWidth="1"/>
    <col min="5389" max="5389" width="11.140625" style="42" customWidth="1"/>
    <col min="5390" max="5390" width="10.42578125" style="42" bestFit="1" customWidth="1"/>
    <col min="5391" max="5391" width="19.140625" style="42" bestFit="1" customWidth="1"/>
    <col min="5392" max="5392" width="9.140625" style="42"/>
    <col min="5393" max="5393" width="9.5703125" style="42" customWidth="1"/>
    <col min="5394" max="5394" width="9.140625" style="42"/>
    <col min="5395" max="5395" width="10.42578125" style="42" bestFit="1" customWidth="1"/>
    <col min="5396" max="5636" width="9.140625" style="42"/>
    <col min="5637" max="5637" width="18.7109375" style="42" bestFit="1" customWidth="1"/>
    <col min="5638" max="5638" width="9.140625" style="42"/>
    <col min="5639" max="5639" width="10.28515625" style="42" customWidth="1"/>
    <col min="5640" max="5640" width="12.7109375" style="42" bestFit="1" customWidth="1"/>
    <col min="5641" max="5641" width="10.85546875" style="42" customWidth="1"/>
    <col min="5642" max="5642" width="19.140625" style="42" bestFit="1" customWidth="1"/>
    <col min="5643" max="5643" width="9.140625" style="42"/>
    <col min="5644" max="5644" width="9.42578125" style="42" customWidth="1"/>
    <col min="5645" max="5645" width="11.140625" style="42" customWidth="1"/>
    <col min="5646" max="5646" width="10.42578125" style="42" bestFit="1" customWidth="1"/>
    <col min="5647" max="5647" width="19.140625" style="42" bestFit="1" customWidth="1"/>
    <col min="5648" max="5648" width="9.140625" style="42"/>
    <col min="5649" max="5649" width="9.5703125" style="42" customWidth="1"/>
    <col min="5650" max="5650" width="9.140625" style="42"/>
    <col min="5651" max="5651" width="10.42578125" style="42" bestFit="1" customWidth="1"/>
    <col min="5652" max="5892" width="9.140625" style="42"/>
    <col min="5893" max="5893" width="18.7109375" style="42" bestFit="1" customWidth="1"/>
    <col min="5894" max="5894" width="9.140625" style="42"/>
    <col min="5895" max="5895" width="10.28515625" style="42" customWidth="1"/>
    <col min="5896" max="5896" width="12.7109375" style="42" bestFit="1" customWidth="1"/>
    <col min="5897" max="5897" width="10.85546875" style="42" customWidth="1"/>
    <col min="5898" max="5898" width="19.140625" style="42" bestFit="1" customWidth="1"/>
    <col min="5899" max="5899" width="9.140625" style="42"/>
    <col min="5900" max="5900" width="9.42578125" style="42" customWidth="1"/>
    <col min="5901" max="5901" width="11.140625" style="42" customWidth="1"/>
    <col min="5902" max="5902" width="10.42578125" style="42" bestFit="1" customWidth="1"/>
    <col min="5903" max="5903" width="19.140625" style="42" bestFit="1" customWidth="1"/>
    <col min="5904" max="5904" width="9.140625" style="42"/>
    <col min="5905" max="5905" width="9.5703125" style="42" customWidth="1"/>
    <col min="5906" max="5906" width="9.140625" style="42"/>
    <col min="5907" max="5907" width="10.42578125" style="42" bestFit="1" customWidth="1"/>
    <col min="5908" max="6148" width="9.140625" style="42"/>
    <col min="6149" max="6149" width="18.7109375" style="42" bestFit="1" customWidth="1"/>
    <col min="6150" max="6150" width="9.140625" style="42"/>
    <col min="6151" max="6151" width="10.28515625" style="42" customWidth="1"/>
    <col min="6152" max="6152" width="12.7109375" style="42" bestFit="1" customWidth="1"/>
    <col min="6153" max="6153" width="10.85546875" style="42" customWidth="1"/>
    <col min="6154" max="6154" width="19.140625" style="42" bestFit="1" customWidth="1"/>
    <col min="6155" max="6155" width="9.140625" style="42"/>
    <col min="6156" max="6156" width="9.42578125" style="42" customWidth="1"/>
    <col min="6157" max="6157" width="11.140625" style="42" customWidth="1"/>
    <col min="6158" max="6158" width="10.42578125" style="42" bestFit="1" customWidth="1"/>
    <col min="6159" max="6159" width="19.140625" style="42" bestFit="1" customWidth="1"/>
    <col min="6160" max="6160" width="9.140625" style="42"/>
    <col min="6161" max="6161" width="9.5703125" style="42" customWidth="1"/>
    <col min="6162" max="6162" width="9.140625" style="42"/>
    <col min="6163" max="6163" width="10.42578125" style="42" bestFit="1" customWidth="1"/>
    <col min="6164" max="6404" width="9.140625" style="42"/>
    <col min="6405" max="6405" width="18.7109375" style="42" bestFit="1" customWidth="1"/>
    <col min="6406" max="6406" width="9.140625" style="42"/>
    <col min="6407" max="6407" width="10.28515625" style="42" customWidth="1"/>
    <col min="6408" max="6408" width="12.7109375" style="42" bestFit="1" customWidth="1"/>
    <col min="6409" max="6409" width="10.85546875" style="42" customWidth="1"/>
    <col min="6410" max="6410" width="19.140625" style="42" bestFit="1" customWidth="1"/>
    <col min="6411" max="6411" width="9.140625" style="42"/>
    <col min="6412" max="6412" width="9.42578125" style="42" customWidth="1"/>
    <col min="6413" max="6413" width="11.140625" style="42" customWidth="1"/>
    <col min="6414" max="6414" width="10.42578125" style="42" bestFit="1" customWidth="1"/>
    <col min="6415" max="6415" width="19.140625" style="42" bestFit="1" customWidth="1"/>
    <col min="6416" max="6416" width="9.140625" style="42"/>
    <col min="6417" max="6417" width="9.5703125" style="42" customWidth="1"/>
    <col min="6418" max="6418" width="9.140625" style="42"/>
    <col min="6419" max="6419" width="10.42578125" style="42" bestFit="1" customWidth="1"/>
    <col min="6420" max="6660" width="9.140625" style="42"/>
    <col min="6661" max="6661" width="18.7109375" style="42" bestFit="1" customWidth="1"/>
    <col min="6662" max="6662" width="9.140625" style="42"/>
    <col min="6663" max="6663" width="10.28515625" style="42" customWidth="1"/>
    <col min="6664" max="6664" width="12.7109375" style="42" bestFit="1" customWidth="1"/>
    <col min="6665" max="6665" width="10.85546875" style="42" customWidth="1"/>
    <col min="6666" max="6666" width="19.140625" style="42" bestFit="1" customWidth="1"/>
    <col min="6667" max="6667" width="9.140625" style="42"/>
    <col min="6668" max="6668" width="9.42578125" style="42" customWidth="1"/>
    <col min="6669" max="6669" width="11.140625" style="42" customWidth="1"/>
    <col min="6670" max="6670" width="10.42578125" style="42" bestFit="1" customWidth="1"/>
    <col min="6671" max="6671" width="19.140625" style="42" bestFit="1" customWidth="1"/>
    <col min="6672" max="6672" width="9.140625" style="42"/>
    <col min="6673" max="6673" width="9.5703125" style="42" customWidth="1"/>
    <col min="6674" max="6674" width="9.140625" style="42"/>
    <col min="6675" max="6675" width="10.42578125" style="42" bestFit="1" customWidth="1"/>
    <col min="6676" max="6916" width="9.140625" style="42"/>
    <col min="6917" max="6917" width="18.7109375" style="42" bestFit="1" customWidth="1"/>
    <col min="6918" max="6918" width="9.140625" style="42"/>
    <col min="6919" max="6919" width="10.28515625" style="42" customWidth="1"/>
    <col min="6920" max="6920" width="12.7109375" style="42" bestFit="1" customWidth="1"/>
    <col min="6921" max="6921" width="10.85546875" style="42" customWidth="1"/>
    <col min="6922" max="6922" width="19.140625" style="42" bestFit="1" customWidth="1"/>
    <col min="6923" max="6923" width="9.140625" style="42"/>
    <col min="6924" max="6924" width="9.42578125" style="42" customWidth="1"/>
    <col min="6925" max="6925" width="11.140625" style="42" customWidth="1"/>
    <col min="6926" max="6926" width="10.42578125" style="42" bestFit="1" customWidth="1"/>
    <col min="6927" max="6927" width="19.140625" style="42" bestFit="1" customWidth="1"/>
    <col min="6928" max="6928" width="9.140625" style="42"/>
    <col min="6929" max="6929" width="9.5703125" style="42" customWidth="1"/>
    <col min="6930" max="6930" width="9.140625" style="42"/>
    <col min="6931" max="6931" width="10.42578125" style="42" bestFit="1" customWidth="1"/>
    <col min="6932" max="7172" width="9.140625" style="42"/>
    <col min="7173" max="7173" width="18.7109375" style="42" bestFit="1" customWidth="1"/>
    <col min="7174" max="7174" width="9.140625" style="42"/>
    <col min="7175" max="7175" width="10.28515625" style="42" customWidth="1"/>
    <col min="7176" max="7176" width="12.7109375" style="42" bestFit="1" customWidth="1"/>
    <col min="7177" max="7177" width="10.85546875" style="42" customWidth="1"/>
    <col min="7178" max="7178" width="19.140625" style="42" bestFit="1" customWidth="1"/>
    <col min="7179" max="7179" width="9.140625" style="42"/>
    <col min="7180" max="7180" width="9.42578125" style="42" customWidth="1"/>
    <col min="7181" max="7181" width="11.140625" style="42" customWidth="1"/>
    <col min="7182" max="7182" width="10.42578125" style="42" bestFit="1" customWidth="1"/>
    <col min="7183" max="7183" width="19.140625" style="42" bestFit="1" customWidth="1"/>
    <col min="7184" max="7184" width="9.140625" style="42"/>
    <col min="7185" max="7185" width="9.5703125" style="42" customWidth="1"/>
    <col min="7186" max="7186" width="9.140625" style="42"/>
    <col min="7187" max="7187" width="10.42578125" style="42" bestFit="1" customWidth="1"/>
    <col min="7188" max="7428" width="9.140625" style="42"/>
    <col min="7429" max="7429" width="18.7109375" style="42" bestFit="1" customWidth="1"/>
    <col min="7430" max="7430" width="9.140625" style="42"/>
    <col min="7431" max="7431" width="10.28515625" style="42" customWidth="1"/>
    <col min="7432" max="7432" width="12.7109375" style="42" bestFit="1" customWidth="1"/>
    <col min="7433" max="7433" width="10.85546875" style="42" customWidth="1"/>
    <col min="7434" max="7434" width="19.140625" style="42" bestFit="1" customWidth="1"/>
    <col min="7435" max="7435" width="9.140625" style="42"/>
    <col min="7436" max="7436" width="9.42578125" style="42" customWidth="1"/>
    <col min="7437" max="7437" width="11.140625" style="42" customWidth="1"/>
    <col min="7438" max="7438" width="10.42578125" style="42" bestFit="1" customWidth="1"/>
    <col min="7439" max="7439" width="19.140625" style="42" bestFit="1" customWidth="1"/>
    <col min="7440" max="7440" width="9.140625" style="42"/>
    <col min="7441" max="7441" width="9.5703125" style="42" customWidth="1"/>
    <col min="7442" max="7442" width="9.140625" style="42"/>
    <col min="7443" max="7443" width="10.42578125" style="42" bestFit="1" customWidth="1"/>
    <col min="7444" max="7684" width="9.140625" style="42"/>
    <col min="7685" max="7685" width="18.7109375" style="42" bestFit="1" customWidth="1"/>
    <col min="7686" max="7686" width="9.140625" style="42"/>
    <col min="7687" max="7687" width="10.28515625" style="42" customWidth="1"/>
    <col min="7688" max="7688" width="12.7109375" style="42" bestFit="1" customWidth="1"/>
    <col min="7689" max="7689" width="10.85546875" style="42" customWidth="1"/>
    <col min="7690" max="7690" width="19.140625" style="42" bestFit="1" customWidth="1"/>
    <col min="7691" max="7691" width="9.140625" style="42"/>
    <col min="7692" max="7692" width="9.42578125" style="42" customWidth="1"/>
    <col min="7693" max="7693" width="11.140625" style="42" customWidth="1"/>
    <col min="7694" max="7694" width="10.42578125" style="42" bestFit="1" customWidth="1"/>
    <col min="7695" max="7695" width="19.140625" style="42" bestFit="1" customWidth="1"/>
    <col min="7696" max="7696" width="9.140625" style="42"/>
    <col min="7697" max="7697" width="9.5703125" style="42" customWidth="1"/>
    <col min="7698" max="7698" width="9.140625" style="42"/>
    <col min="7699" max="7699" width="10.42578125" style="42" bestFit="1" customWidth="1"/>
    <col min="7700" max="7940" width="9.140625" style="42"/>
    <col min="7941" max="7941" width="18.7109375" style="42" bestFit="1" customWidth="1"/>
    <col min="7942" max="7942" width="9.140625" style="42"/>
    <col min="7943" max="7943" width="10.28515625" style="42" customWidth="1"/>
    <col min="7944" max="7944" width="12.7109375" style="42" bestFit="1" customWidth="1"/>
    <col min="7945" max="7945" width="10.85546875" style="42" customWidth="1"/>
    <col min="7946" max="7946" width="19.140625" style="42" bestFit="1" customWidth="1"/>
    <col min="7947" max="7947" width="9.140625" style="42"/>
    <col min="7948" max="7948" width="9.42578125" style="42" customWidth="1"/>
    <col min="7949" max="7949" width="11.140625" style="42" customWidth="1"/>
    <col min="7950" max="7950" width="10.42578125" style="42" bestFit="1" customWidth="1"/>
    <col min="7951" max="7951" width="19.140625" style="42" bestFit="1" customWidth="1"/>
    <col min="7952" max="7952" width="9.140625" style="42"/>
    <col min="7953" max="7953" width="9.5703125" style="42" customWidth="1"/>
    <col min="7954" max="7954" width="9.140625" style="42"/>
    <col min="7955" max="7955" width="10.42578125" style="42" bestFit="1" customWidth="1"/>
    <col min="7956" max="8196" width="9.140625" style="42"/>
    <col min="8197" max="8197" width="18.7109375" style="42" bestFit="1" customWidth="1"/>
    <col min="8198" max="8198" width="9.140625" style="42"/>
    <col min="8199" max="8199" width="10.28515625" style="42" customWidth="1"/>
    <col min="8200" max="8200" width="12.7109375" style="42" bestFit="1" customWidth="1"/>
    <col min="8201" max="8201" width="10.85546875" style="42" customWidth="1"/>
    <col min="8202" max="8202" width="19.140625" style="42" bestFit="1" customWidth="1"/>
    <col min="8203" max="8203" width="9.140625" style="42"/>
    <col min="8204" max="8204" width="9.42578125" style="42" customWidth="1"/>
    <col min="8205" max="8205" width="11.140625" style="42" customWidth="1"/>
    <col min="8206" max="8206" width="10.42578125" style="42" bestFit="1" customWidth="1"/>
    <col min="8207" max="8207" width="19.140625" style="42" bestFit="1" customWidth="1"/>
    <col min="8208" max="8208" width="9.140625" style="42"/>
    <col min="8209" max="8209" width="9.5703125" style="42" customWidth="1"/>
    <col min="8210" max="8210" width="9.140625" style="42"/>
    <col min="8211" max="8211" width="10.42578125" style="42" bestFit="1" customWidth="1"/>
    <col min="8212" max="8452" width="9.140625" style="42"/>
    <col min="8453" max="8453" width="18.7109375" style="42" bestFit="1" customWidth="1"/>
    <col min="8454" max="8454" width="9.140625" style="42"/>
    <col min="8455" max="8455" width="10.28515625" style="42" customWidth="1"/>
    <col min="8456" max="8456" width="12.7109375" style="42" bestFit="1" customWidth="1"/>
    <col min="8457" max="8457" width="10.85546875" style="42" customWidth="1"/>
    <col min="8458" max="8458" width="19.140625" style="42" bestFit="1" customWidth="1"/>
    <col min="8459" max="8459" width="9.140625" style="42"/>
    <col min="8460" max="8460" width="9.42578125" style="42" customWidth="1"/>
    <col min="8461" max="8461" width="11.140625" style="42" customWidth="1"/>
    <col min="8462" max="8462" width="10.42578125" style="42" bestFit="1" customWidth="1"/>
    <col min="8463" max="8463" width="19.140625" style="42" bestFit="1" customWidth="1"/>
    <col min="8464" max="8464" width="9.140625" style="42"/>
    <col min="8465" max="8465" width="9.5703125" style="42" customWidth="1"/>
    <col min="8466" max="8466" width="9.140625" style="42"/>
    <col min="8467" max="8467" width="10.42578125" style="42" bestFit="1" customWidth="1"/>
    <col min="8468" max="8708" width="9.140625" style="42"/>
    <col min="8709" max="8709" width="18.7109375" style="42" bestFit="1" customWidth="1"/>
    <col min="8710" max="8710" width="9.140625" style="42"/>
    <col min="8711" max="8711" width="10.28515625" style="42" customWidth="1"/>
    <col min="8712" max="8712" width="12.7109375" style="42" bestFit="1" customWidth="1"/>
    <col min="8713" max="8713" width="10.85546875" style="42" customWidth="1"/>
    <col min="8714" max="8714" width="19.140625" style="42" bestFit="1" customWidth="1"/>
    <col min="8715" max="8715" width="9.140625" style="42"/>
    <col min="8716" max="8716" width="9.42578125" style="42" customWidth="1"/>
    <col min="8717" max="8717" width="11.140625" style="42" customWidth="1"/>
    <col min="8718" max="8718" width="10.42578125" style="42" bestFit="1" customWidth="1"/>
    <col min="8719" max="8719" width="19.140625" style="42" bestFit="1" customWidth="1"/>
    <col min="8720" max="8720" width="9.140625" style="42"/>
    <col min="8721" max="8721" width="9.5703125" style="42" customWidth="1"/>
    <col min="8722" max="8722" width="9.140625" style="42"/>
    <col min="8723" max="8723" width="10.42578125" style="42" bestFit="1" customWidth="1"/>
    <col min="8724" max="8964" width="9.140625" style="42"/>
    <col min="8965" max="8965" width="18.7109375" style="42" bestFit="1" customWidth="1"/>
    <col min="8966" max="8966" width="9.140625" style="42"/>
    <col min="8967" max="8967" width="10.28515625" style="42" customWidth="1"/>
    <col min="8968" max="8968" width="12.7109375" style="42" bestFit="1" customWidth="1"/>
    <col min="8969" max="8969" width="10.85546875" style="42" customWidth="1"/>
    <col min="8970" max="8970" width="19.140625" style="42" bestFit="1" customWidth="1"/>
    <col min="8971" max="8971" width="9.140625" style="42"/>
    <col min="8972" max="8972" width="9.42578125" style="42" customWidth="1"/>
    <col min="8973" max="8973" width="11.140625" style="42" customWidth="1"/>
    <col min="8974" max="8974" width="10.42578125" style="42" bestFit="1" customWidth="1"/>
    <col min="8975" max="8975" width="19.140625" style="42" bestFit="1" customWidth="1"/>
    <col min="8976" max="8976" width="9.140625" style="42"/>
    <col min="8977" max="8977" width="9.5703125" style="42" customWidth="1"/>
    <col min="8978" max="8978" width="9.140625" style="42"/>
    <col min="8979" max="8979" width="10.42578125" style="42" bestFit="1" customWidth="1"/>
    <col min="8980" max="9220" width="9.140625" style="42"/>
    <col min="9221" max="9221" width="18.7109375" style="42" bestFit="1" customWidth="1"/>
    <col min="9222" max="9222" width="9.140625" style="42"/>
    <col min="9223" max="9223" width="10.28515625" style="42" customWidth="1"/>
    <col min="9224" max="9224" width="12.7109375" style="42" bestFit="1" customWidth="1"/>
    <col min="9225" max="9225" width="10.85546875" style="42" customWidth="1"/>
    <col min="9226" max="9226" width="19.140625" style="42" bestFit="1" customWidth="1"/>
    <col min="9227" max="9227" width="9.140625" style="42"/>
    <col min="9228" max="9228" width="9.42578125" style="42" customWidth="1"/>
    <col min="9229" max="9229" width="11.140625" style="42" customWidth="1"/>
    <col min="9230" max="9230" width="10.42578125" style="42" bestFit="1" customWidth="1"/>
    <col min="9231" max="9231" width="19.140625" style="42" bestFit="1" customWidth="1"/>
    <col min="9232" max="9232" width="9.140625" style="42"/>
    <col min="9233" max="9233" width="9.5703125" style="42" customWidth="1"/>
    <col min="9234" max="9234" width="9.140625" style="42"/>
    <col min="9235" max="9235" width="10.42578125" style="42" bestFit="1" customWidth="1"/>
    <col min="9236" max="9476" width="9.140625" style="42"/>
    <col min="9477" max="9477" width="18.7109375" style="42" bestFit="1" customWidth="1"/>
    <col min="9478" max="9478" width="9.140625" style="42"/>
    <col min="9479" max="9479" width="10.28515625" style="42" customWidth="1"/>
    <col min="9480" max="9480" width="12.7109375" style="42" bestFit="1" customWidth="1"/>
    <col min="9481" max="9481" width="10.85546875" style="42" customWidth="1"/>
    <col min="9482" max="9482" width="19.140625" style="42" bestFit="1" customWidth="1"/>
    <col min="9483" max="9483" width="9.140625" style="42"/>
    <col min="9484" max="9484" width="9.42578125" style="42" customWidth="1"/>
    <col min="9485" max="9485" width="11.140625" style="42" customWidth="1"/>
    <col min="9486" max="9486" width="10.42578125" style="42" bestFit="1" customWidth="1"/>
    <col min="9487" max="9487" width="19.140625" style="42" bestFit="1" customWidth="1"/>
    <col min="9488" max="9488" width="9.140625" style="42"/>
    <col min="9489" max="9489" width="9.5703125" style="42" customWidth="1"/>
    <col min="9490" max="9490" width="9.140625" style="42"/>
    <col min="9491" max="9491" width="10.42578125" style="42" bestFit="1" customWidth="1"/>
    <col min="9492" max="9732" width="9.140625" style="42"/>
    <col min="9733" max="9733" width="18.7109375" style="42" bestFit="1" customWidth="1"/>
    <col min="9734" max="9734" width="9.140625" style="42"/>
    <col min="9735" max="9735" width="10.28515625" style="42" customWidth="1"/>
    <col min="9736" max="9736" width="12.7109375" style="42" bestFit="1" customWidth="1"/>
    <col min="9737" max="9737" width="10.85546875" style="42" customWidth="1"/>
    <col min="9738" max="9738" width="19.140625" style="42" bestFit="1" customWidth="1"/>
    <col min="9739" max="9739" width="9.140625" style="42"/>
    <col min="9740" max="9740" width="9.42578125" style="42" customWidth="1"/>
    <col min="9741" max="9741" width="11.140625" style="42" customWidth="1"/>
    <col min="9742" max="9742" width="10.42578125" style="42" bestFit="1" customWidth="1"/>
    <col min="9743" max="9743" width="19.140625" style="42" bestFit="1" customWidth="1"/>
    <col min="9744" max="9744" width="9.140625" style="42"/>
    <col min="9745" max="9745" width="9.5703125" style="42" customWidth="1"/>
    <col min="9746" max="9746" width="9.140625" style="42"/>
    <col min="9747" max="9747" width="10.42578125" style="42" bestFit="1" customWidth="1"/>
    <col min="9748" max="9988" width="9.140625" style="42"/>
    <col min="9989" max="9989" width="18.7109375" style="42" bestFit="1" customWidth="1"/>
    <col min="9990" max="9990" width="9.140625" style="42"/>
    <col min="9991" max="9991" width="10.28515625" style="42" customWidth="1"/>
    <col min="9992" max="9992" width="12.7109375" style="42" bestFit="1" customWidth="1"/>
    <col min="9993" max="9993" width="10.85546875" style="42" customWidth="1"/>
    <col min="9994" max="9994" width="19.140625" style="42" bestFit="1" customWidth="1"/>
    <col min="9995" max="9995" width="9.140625" style="42"/>
    <col min="9996" max="9996" width="9.42578125" style="42" customWidth="1"/>
    <col min="9997" max="9997" width="11.140625" style="42" customWidth="1"/>
    <col min="9998" max="9998" width="10.42578125" style="42" bestFit="1" customWidth="1"/>
    <col min="9999" max="9999" width="19.140625" style="42" bestFit="1" customWidth="1"/>
    <col min="10000" max="10000" width="9.140625" style="42"/>
    <col min="10001" max="10001" width="9.5703125" style="42" customWidth="1"/>
    <col min="10002" max="10002" width="9.140625" style="42"/>
    <col min="10003" max="10003" width="10.42578125" style="42" bestFit="1" customWidth="1"/>
    <col min="10004" max="10244" width="9.140625" style="42"/>
    <col min="10245" max="10245" width="18.7109375" style="42" bestFit="1" customWidth="1"/>
    <col min="10246" max="10246" width="9.140625" style="42"/>
    <col min="10247" max="10247" width="10.28515625" style="42" customWidth="1"/>
    <col min="10248" max="10248" width="12.7109375" style="42" bestFit="1" customWidth="1"/>
    <col min="10249" max="10249" width="10.85546875" style="42" customWidth="1"/>
    <col min="10250" max="10250" width="19.140625" style="42" bestFit="1" customWidth="1"/>
    <col min="10251" max="10251" width="9.140625" style="42"/>
    <col min="10252" max="10252" width="9.42578125" style="42" customWidth="1"/>
    <col min="10253" max="10253" width="11.140625" style="42" customWidth="1"/>
    <col min="10254" max="10254" width="10.42578125" style="42" bestFit="1" customWidth="1"/>
    <col min="10255" max="10255" width="19.140625" style="42" bestFit="1" customWidth="1"/>
    <col min="10256" max="10256" width="9.140625" style="42"/>
    <col min="10257" max="10257" width="9.5703125" style="42" customWidth="1"/>
    <col min="10258" max="10258" width="9.140625" style="42"/>
    <col min="10259" max="10259" width="10.42578125" style="42" bestFit="1" customWidth="1"/>
    <col min="10260" max="10500" width="9.140625" style="42"/>
    <col min="10501" max="10501" width="18.7109375" style="42" bestFit="1" customWidth="1"/>
    <col min="10502" max="10502" width="9.140625" style="42"/>
    <col min="10503" max="10503" width="10.28515625" style="42" customWidth="1"/>
    <col min="10504" max="10504" width="12.7109375" style="42" bestFit="1" customWidth="1"/>
    <col min="10505" max="10505" width="10.85546875" style="42" customWidth="1"/>
    <col min="10506" max="10506" width="19.140625" style="42" bestFit="1" customWidth="1"/>
    <col min="10507" max="10507" width="9.140625" style="42"/>
    <col min="10508" max="10508" width="9.42578125" style="42" customWidth="1"/>
    <col min="10509" max="10509" width="11.140625" style="42" customWidth="1"/>
    <col min="10510" max="10510" width="10.42578125" style="42" bestFit="1" customWidth="1"/>
    <col min="10511" max="10511" width="19.140625" style="42" bestFit="1" customWidth="1"/>
    <col min="10512" max="10512" width="9.140625" style="42"/>
    <col min="10513" max="10513" width="9.5703125" style="42" customWidth="1"/>
    <col min="10514" max="10514" width="9.140625" style="42"/>
    <col min="10515" max="10515" width="10.42578125" style="42" bestFit="1" customWidth="1"/>
    <col min="10516" max="10756" width="9.140625" style="42"/>
    <col min="10757" max="10757" width="18.7109375" style="42" bestFit="1" customWidth="1"/>
    <col min="10758" max="10758" width="9.140625" style="42"/>
    <col min="10759" max="10759" width="10.28515625" style="42" customWidth="1"/>
    <col min="10760" max="10760" width="12.7109375" style="42" bestFit="1" customWidth="1"/>
    <col min="10761" max="10761" width="10.85546875" style="42" customWidth="1"/>
    <col min="10762" max="10762" width="19.140625" style="42" bestFit="1" customWidth="1"/>
    <col min="10763" max="10763" width="9.140625" style="42"/>
    <col min="10764" max="10764" width="9.42578125" style="42" customWidth="1"/>
    <col min="10765" max="10765" width="11.140625" style="42" customWidth="1"/>
    <col min="10766" max="10766" width="10.42578125" style="42" bestFit="1" customWidth="1"/>
    <col min="10767" max="10767" width="19.140625" style="42" bestFit="1" customWidth="1"/>
    <col min="10768" max="10768" width="9.140625" style="42"/>
    <col min="10769" max="10769" width="9.5703125" style="42" customWidth="1"/>
    <col min="10770" max="10770" width="9.140625" style="42"/>
    <col min="10771" max="10771" width="10.42578125" style="42" bestFit="1" customWidth="1"/>
    <col min="10772" max="11012" width="9.140625" style="42"/>
    <col min="11013" max="11013" width="18.7109375" style="42" bestFit="1" customWidth="1"/>
    <col min="11014" max="11014" width="9.140625" style="42"/>
    <col min="11015" max="11015" width="10.28515625" style="42" customWidth="1"/>
    <col min="11016" max="11016" width="12.7109375" style="42" bestFit="1" customWidth="1"/>
    <col min="11017" max="11017" width="10.85546875" style="42" customWidth="1"/>
    <col min="11018" max="11018" width="19.140625" style="42" bestFit="1" customWidth="1"/>
    <col min="11019" max="11019" width="9.140625" style="42"/>
    <col min="11020" max="11020" width="9.42578125" style="42" customWidth="1"/>
    <col min="11021" max="11021" width="11.140625" style="42" customWidth="1"/>
    <col min="11022" max="11022" width="10.42578125" style="42" bestFit="1" customWidth="1"/>
    <col min="11023" max="11023" width="19.140625" style="42" bestFit="1" customWidth="1"/>
    <col min="11024" max="11024" width="9.140625" style="42"/>
    <col min="11025" max="11025" width="9.5703125" style="42" customWidth="1"/>
    <col min="11026" max="11026" width="9.140625" style="42"/>
    <col min="11027" max="11027" width="10.42578125" style="42" bestFit="1" customWidth="1"/>
    <col min="11028" max="11268" width="9.140625" style="42"/>
    <col min="11269" max="11269" width="18.7109375" style="42" bestFit="1" customWidth="1"/>
    <col min="11270" max="11270" width="9.140625" style="42"/>
    <col min="11271" max="11271" width="10.28515625" style="42" customWidth="1"/>
    <col min="11272" max="11272" width="12.7109375" style="42" bestFit="1" customWidth="1"/>
    <col min="11273" max="11273" width="10.85546875" style="42" customWidth="1"/>
    <col min="11274" max="11274" width="19.140625" style="42" bestFit="1" customWidth="1"/>
    <col min="11275" max="11275" width="9.140625" style="42"/>
    <col min="11276" max="11276" width="9.42578125" style="42" customWidth="1"/>
    <col min="11277" max="11277" width="11.140625" style="42" customWidth="1"/>
    <col min="11278" max="11278" width="10.42578125" style="42" bestFit="1" customWidth="1"/>
    <col min="11279" max="11279" width="19.140625" style="42" bestFit="1" customWidth="1"/>
    <col min="11280" max="11280" width="9.140625" style="42"/>
    <col min="11281" max="11281" width="9.5703125" style="42" customWidth="1"/>
    <col min="11282" max="11282" width="9.140625" style="42"/>
    <col min="11283" max="11283" width="10.42578125" style="42" bestFit="1" customWidth="1"/>
    <col min="11284" max="11524" width="9.140625" style="42"/>
    <col min="11525" max="11525" width="18.7109375" style="42" bestFit="1" customWidth="1"/>
    <col min="11526" max="11526" width="9.140625" style="42"/>
    <col min="11527" max="11527" width="10.28515625" style="42" customWidth="1"/>
    <col min="11528" max="11528" width="12.7109375" style="42" bestFit="1" customWidth="1"/>
    <col min="11529" max="11529" width="10.85546875" style="42" customWidth="1"/>
    <col min="11530" max="11530" width="19.140625" style="42" bestFit="1" customWidth="1"/>
    <col min="11531" max="11531" width="9.140625" style="42"/>
    <col min="11532" max="11532" width="9.42578125" style="42" customWidth="1"/>
    <col min="11533" max="11533" width="11.140625" style="42" customWidth="1"/>
    <col min="11534" max="11534" width="10.42578125" style="42" bestFit="1" customWidth="1"/>
    <col min="11535" max="11535" width="19.140625" style="42" bestFit="1" customWidth="1"/>
    <col min="11536" max="11536" width="9.140625" style="42"/>
    <col min="11537" max="11537" width="9.5703125" style="42" customWidth="1"/>
    <col min="11538" max="11538" width="9.140625" style="42"/>
    <col min="11539" max="11539" width="10.42578125" style="42" bestFit="1" customWidth="1"/>
    <col min="11540" max="11780" width="9.140625" style="42"/>
    <col min="11781" max="11781" width="18.7109375" style="42" bestFit="1" customWidth="1"/>
    <col min="11782" max="11782" width="9.140625" style="42"/>
    <col min="11783" max="11783" width="10.28515625" style="42" customWidth="1"/>
    <col min="11784" max="11784" width="12.7109375" style="42" bestFit="1" customWidth="1"/>
    <col min="11785" max="11785" width="10.85546875" style="42" customWidth="1"/>
    <col min="11786" max="11786" width="19.140625" style="42" bestFit="1" customWidth="1"/>
    <col min="11787" max="11787" width="9.140625" style="42"/>
    <col min="11788" max="11788" width="9.42578125" style="42" customWidth="1"/>
    <col min="11789" max="11789" width="11.140625" style="42" customWidth="1"/>
    <col min="11790" max="11790" width="10.42578125" style="42" bestFit="1" customWidth="1"/>
    <col min="11791" max="11791" width="19.140625" style="42" bestFit="1" customWidth="1"/>
    <col min="11792" max="11792" width="9.140625" style="42"/>
    <col min="11793" max="11793" width="9.5703125" style="42" customWidth="1"/>
    <col min="11794" max="11794" width="9.140625" style="42"/>
    <col min="11795" max="11795" width="10.42578125" style="42" bestFit="1" customWidth="1"/>
    <col min="11796" max="12036" width="9.140625" style="42"/>
    <col min="12037" max="12037" width="18.7109375" style="42" bestFit="1" customWidth="1"/>
    <col min="12038" max="12038" width="9.140625" style="42"/>
    <col min="12039" max="12039" width="10.28515625" style="42" customWidth="1"/>
    <col min="12040" max="12040" width="12.7109375" style="42" bestFit="1" customWidth="1"/>
    <col min="12041" max="12041" width="10.85546875" style="42" customWidth="1"/>
    <col min="12042" max="12042" width="19.140625" style="42" bestFit="1" customWidth="1"/>
    <col min="12043" max="12043" width="9.140625" style="42"/>
    <col min="12044" max="12044" width="9.42578125" style="42" customWidth="1"/>
    <col min="12045" max="12045" width="11.140625" style="42" customWidth="1"/>
    <col min="12046" max="12046" width="10.42578125" style="42" bestFit="1" customWidth="1"/>
    <col min="12047" max="12047" width="19.140625" style="42" bestFit="1" customWidth="1"/>
    <col min="12048" max="12048" width="9.140625" style="42"/>
    <col min="12049" max="12049" width="9.5703125" style="42" customWidth="1"/>
    <col min="12050" max="12050" width="9.140625" style="42"/>
    <col min="12051" max="12051" width="10.42578125" style="42" bestFit="1" customWidth="1"/>
    <col min="12052" max="12292" width="9.140625" style="42"/>
    <col min="12293" max="12293" width="18.7109375" style="42" bestFit="1" customWidth="1"/>
    <col min="12294" max="12294" width="9.140625" style="42"/>
    <col min="12295" max="12295" width="10.28515625" style="42" customWidth="1"/>
    <col min="12296" max="12296" width="12.7109375" style="42" bestFit="1" customWidth="1"/>
    <col min="12297" max="12297" width="10.85546875" style="42" customWidth="1"/>
    <col min="12298" max="12298" width="19.140625" style="42" bestFit="1" customWidth="1"/>
    <col min="12299" max="12299" width="9.140625" style="42"/>
    <col min="12300" max="12300" width="9.42578125" style="42" customWidth="1"/>
    <col min="12301" max="12301" width="11.140625" style="42" customWidth="1"/>
    <col min="12302" max="12302" width="10.42578125" style="42" bestFit="1" customWidth="1"/>
    <col min="12303" max="12303" width="19.140625" style="42" bestFit="1" customWidth="1"/>
    <col min="12304" max="12304" width="9.140625" style="42"/>
    <col min="12305" max="12305" width="9.5703125" style="42" customWidth="1"/>
    <col min="12306" max="12306" width="9.140625" style="42"/>
    <col min="12307" max="12307" width="10.42578125" style="42" bestFit="1" customWidth="1"/>
    <col min="12308" max="12548" width="9.140625" style="42"/>
    <col min="12549" max="12549" width="18.7109375" style="42" bestFit="1" customWidth="1"/>
    <col min="12550" max="12550" width="9.140625" style="42"/>
    <col min="12551" max="12551" width="10.28515625" style="42" customWidth="1"/>
    <col min="12552" max="12552" width="12.7109375" style="42" bestFit="1" customWidth="1"/>
    <col min="12553" max="12553" width="10.85546875" style="42" customWidth="1"/>
    <col min="12554" max="12554" width="19.140625" style="42" bestFit="1" customWidth="1"/>
    <col min="12555" max="12555" width="9.140625" style="42"/>
    <col min="12556" max="12556" width="9.42578125" style="42" customWidth="1"/>
    <col min="12557" max="12557" width="11.140625" style="42" customWidth="1"/>
    <col min="12558" max="12558" width="10.42578125" style="42" bestFit="1" customWidth="1"/>
    <col min="12559" max="12559" width="19.140625" style="42" bestFit="1" customWidth="1"/>
    <col min="12560" max="12560" width="9.140625" style="42"/>
    <col min="12561" max="12561" width="9.5703125" style="42" customWidth="1"/>
    <col min="12562" max="12562" width="9.140625" style="42"/>
    <col min="12563" max="12563" width="10.42578125" style="42" bestFit="1" customWidth="1"/>
    <col min="12564" max="12804" width="9.140625" style="42"/>
    <col min="12805" max="12805" width="18.7109375" style="42" bestFit="1" customWidth="1"/>
    <col min="12806" max="12806" width="9.140625" style="42"/>
    <col min="12807" max="12807" width="10.28515625" style="42" customWidth="1"/>
    <col min="12808" max="12808" width="12.7109375" style="42" bestFit="1" customWidth="1"/>
    <col min="12809" max="12809" width="10.85546875" style="42" customWidth="1"/>
    <col min="12810" max="12810" width="19.140625" style="42" bestFit="1" customWidth="1"/>
    <col min="12811" max="12811" width="9.140625" style="42"/>
    <col min="12812" max="12812" width="9.42578125" style="42" customWidth="1"/>
    <col min="12813" max="12813" width="11.140625" style="42" customWidth="1"/>
    <col min="12814" max="12814" width="10.42578125" style="42" bestFit="1" customWidth="1"/>
    <col min="12815" max="12815" width="19.140625" style="42" bestFit="1" customWidth="1"/>
    <col min="12816" max="12816" width="9.140625" style="42"/>
    <col min="12817" max="12817" width="9.5703125" style="42" customWidth="1"/>
    <col min="12818" max="12818" width="9.140625" style="42"/>
    <col min="12819" max="12819" width="10.42578125" style="42" bestFit="1" customWidth="1"/>
    <col min="12820" max="13060" width="9.140625" style="42"/>
    <col min="13061" max="13061" width="18.7109375" style="42" bestFit="1" customWidth="1"/>
    <col min="13062" max="13062" width="9.140625" style="42"/>
    <col min="13063" max="13063" width="10.28515625" style="42" customWidth="1"/>
    <col min="13064" max="13064" width="12.7109375" style="42" bestFit="1" customWidth="1"/>
    <col min="13065" max="13065" width="10.85546875" style="42" customWidth="1"/>
    <col min="13066" max="13066" width="19.140625" style="42" bestFit="1" customWidth="1"/>
    <col min="13067" max="13067" width="9.140625" style="42"/>
    <col min="13068" max="13068" width="9.42578125" style="42" customWidth="1"/>
    <col min="13069" max="13069" width="11.140625" style="42" customWidth="1"/>
    <col min="13070" max="13070" width="10.42578125" style="42" bestFit="1" customWidth="1"/>
    <col min="13071" max="13071" width="19.140625" style="42" bestFit="1" customWidth="1"/>
    <col min="13072" max="13072" width="9.140625" style="42"/>
    <col min="13073" max="13073" width="9.5703125" style="42" customWidth="1"/>
    <col min="13074" max="13074" width="9.140625" style="42"/>
    <col min="13075" max="13075" width="10.42578125" style="42" bestFit="1" customWidth="1"/>
    <col min="13076" max="13316" width="9.140625" style="42"/>
    <col min="13317" max="13317" width="18.7109375" style="42" bestFit="1" customWidth="1"/>
    <col min="13318" max="13318" width="9.140625" style="42"/>
    <col min="13319" max="13319" width="10.28515625" style="42" customWidth="1"/>
    <col min="13320" max="13320" width="12.7109375" style="42" bestFit="1" customWidth="1"/>
    <col min="13321" max="13321" width="10.85546875" style="42" customWidth="1"/>
    <col min="13322" max="13322" width="19.140625" style="42" bestFit="1" customWidth="1"/>
    <col min="13323" max="13323" width="9.140625" style="42"/>
    <col min="13324" max="13324" width="9.42578125" style="42" customWidth="1"/>
    <col min="13325" max="13325" width="11.140625" style="42" customWidth="1"/>
    <col min="13326" max="13326" width="10.42578125" style="42" bestFit="1" customWidth="1"/>
    <col min="13327" max="13327" width="19.140625" style="42" bestFit="1" customWidth="1"/>
    <col min="13328" max="13328" width="9.140625" style="42"/>
    <col min="13329" max="13329" width="9.5703125" style="42" customWidth="1"/>
    <col min="13330" max="13330" width="9.140625" style="42"/>
    <col min="13331" max="13331" width="10.42578125" style="42" bestFit="1" customWidth="1"/>
    <col min="13332" max="13572" width="9.140625" style="42"/>
    <col min="13573" max="13573" width="18.7109375" style="42" bestFit="1" customWidth="1"/>
    <col min="13574" max="13574" width="9.140625" style="42"/>
    <col min="13575" max="13575" width="10.28515625" style="42" customWidth="1"/>
    <col min="13576" max="13576" width="12.7109375" style="42" bestFit="1" customWidth="1"/>
    <col min="13577" max="13577" width="10.85546875" style="42" customWidth="1"/>
    <col min="13578" max="13578" width="19.140625" style="42" bestFit="1" customWidth="1"/>
    <col min="13579" max="13579" width="9.140625" style="42"/>
    <col min="13580" max="13580" width="9.42578125" style="42" customWidth="1"/>
    <col min="13581" max="13581" width="11.140625" style="42" customWidth="1"/>
    <col min="13582" max="13582" width="10.42578125" style="42" bestFit="1" customWidth="1"/>
    <col min="13583" max="13583" width="19.140625" style="42" bestFit="1" customWidth="1"/>
    <col min="13584" max="13584" width="9.140625" style="42"/>
    <col min="13585" max="13585" width="9.5703125" style="42" customWidth="1"/>
    <col min="13586" max="13586" width="9.140625" style="42"/>
    <col min="13587" max="13587" width="10.42578125" style="42" bestFit="1" customWidth="1"/>
    <col min="13588" max="13828" width="9.140625" style="42"/>
    <col min="13829" max="13829" width="18.7109375" style="42" bestFit="1" customWidth="1"/>
    <col min="13830" max="13830" width="9.140625" style="42"/>
    <col min="13831" max="13831" width="10.28515625" style="42" customWidth="1"/>
    <col min="13832" max="13832" width="12.7109375" style="42" bestFit="1" customWidth="1"/>
    <col min="13833" max="13833" width="10.85546875" style="42" customWidth="1"/>
    <col min="13834" max="13834" width="19.140625" style="42" bestFit="1" customWidth="1"/>
    <col min="13835" max="13835" width="9.140625" style="42"/>
    <col min="13836" max="13836" width="9.42578125" style="42" customWidth="1"/>
    <col min="13837" max="13837" width="11.140625" style="42" customWidth="1"/>
    <col min="13838" max="13838" width="10.42578125" style="42" bestFit="1" customWidth="1"/>
    <col min="13839" max="13839" width="19.140625" style="42" bestFit="1" customWidth="1"/>
    <col min="13840" max="13840" width="9.140625" style="42"/>
    <col min="13841" max="13841" width="9.5703125" style="42" customWidth="1"/>
    <col min="13842" max="13842" width="9.140625" style="42"/>
    <col min="13843" max="13843" width="10.42578125" style="42" bestFit="1" customWidth="1"/>
    <col min="13844" max="14084" width="9.140625" style="42"/>
    <col min="14085" max="14085" width="18.7109375" style="42" bestFit="1" customWidth="1"/>
    <col min="14086" max="14086" width="9.140625" style="42"/>
    <col min="14087" max="14087" width="10.28515625" style="42" customWidth="1"/>
    <col min="14088" max="14088" width="12.7109375" style="42" bestFit="1" customWidth="1"/>
    <col min="14089" max="14089" width="10.85546875" style="42" customWidth="1"/>
    <col min="14090" max="14090" width="19.140625" style="42" bestFit="1" customWidth="1"/>
    <col min="14091" max="14091" width="9.140625" style="42"/>
    <col min="14092" max="14092" width="9.42578125" style="42" customWidth="1"/>
    <col min="14093" max="14093" width="11.140625" style="42" customWidth="1"/>
    <col min="14094" max="14094" width="10.42578125" style="42" bestFit="1" customWidth="1"/>
    <col min="14095" max="14095" width="19.140625" style="42" bestFit="1" customWidth="1"/>
    <col min="14096" max="14096" width="9.140625" style="42"/>
    <col min="14097" max="14097" width="9.5703125" style="42" customWidth="1"/>
    <col min="14098" max="14098" width="9.140625" style="42"/>
    <col min="14099" max="14099" width="10.42578125" style="42" bestFit="1" customWidth="1"/>
    <col min="14100" max="14340" width="9.140625" style="42"/>
    <col min="14341" max="14341" width="18.7109375" style="42" bestFit="1" customWidth="1"/>
    <col min="14342" max="14342" width="9.140625" style="42"/>
    <col min="14343" max="14343" width="10.28515625" style="42" customWidth="1"/>
    <col min="14344" max="14344" width="12.7109375" style="42" bestFit="1" customWidth="1"/>
    <col min="14345" max="14345" width="10.85546875" style="42" customWidth="1"/>
    <col min="14346" max="14346" width="19.140625" style="42" bestFit="1" customWidth="1"/>
    <col min="14347" max="14347" width="9.140625" style="42"/>
    <col min="14348" max="14348" width="9.42578125" style="42" customWidth="1"/>
    <col min="14349" max="14349" width="11.140625" style="42" customWidth="1"/>
    <col min="14350" max="14350" width="10.42578125" style="42" bestFit="1" customWidth="1"/>
    <col min="14351" max="14351" width="19.140625" style="42" bestFit="1" customWidth="1"/>
    <col min="14352" max="14352" width="9.140625" style="42"/>
    <col min="14353" max="14353" width="9.5703125" style="42" customWidth="1"/>
    <col min="14354" max="14354" width="9.140625" style="42"/>
    <col min="14355" max="14355" width="10.42578125" style="42" bestFit="1" customWidth="1"/>
    <col min="14356" max="14596" width="9.140625" style="42"/>
    <col min="14597" max="14597" width="18.7109375" style="42" bestFit="1" customWidth="1"/>
    <col min="14598" max="14598" width="9.140625" style="42"/>
    <col min="14599" max="14599" width="10.28515625" style="42" customWidth="1"/>
    <col min="14600" max="14600" width="12.7109375" style="42" bestFit="1" customWidth="1"/>
    <col min="14601" max="14601" width="10.85546875" style="42" customWidth="1"/>
    <col min="14602" max="14602" width="19.140625" style="42" bestFit="1" customWidth="1"/>
    <col min="14603" max="14603" width="9.140625" style="42"/>
    <col min="14604" max="14604" width="9.42578125" style="42" customWidth="1"/>
    <col min="14605" max="14605" width="11.140625" style="42" customWidth="1"/>
    <col min="14606" max="14606" width="10.42578125" style="42" bestFit="1" customWidth="1"/>
    <col min="14607" max="14607" width="19.140625" style="42" bestFit="1" customWidth="1"/>
    <col min="14608" max="14608" width="9.140625" style="42"/>
    <col min="14609" max="14609" width="9.5703125" style="42" customWidth="1"/>
    <col min="14610" max="14610" width="9.140625" style="42"/>
    <col min="14611" max="14611" width="10.42578125" style="42" bestFit="1" customWidth="1"/>
    <col min="14612" max="14852" width="9.140625" style="42"/>
    <col min="14853" max="14853" width="18.7109375" style="42" bestFit="1" customWidth="1"/>
    <col min="14854" max="14854" width="9.140625" style="42"/>
    <col min="14855" max="14855" width="10.28515625" style="42" customWidth="1"/>
    <col min="14856" max="14856" width="12.7109375" style="42" bestFit="1" customWidth="1"/>
    <col min="14857" max="14857" width="10.85546875" style="42" customWidth="1"/>
    <col min="14858" max="14858" width="19.140625" style="42" bestFit="1" customWidth="1"/>
    <col min="14859" max="14859" width="9.140625" style="42"/>
    <col min="14860" max="14860" width="9.42578125" style="42" customWidth="1"/>
    <col min="14861" max="14861" width="11.140625" style="42" customWidth="1"/>
    <col min="14862" max="14862" width="10.42578125" style="42" bestFit="1" customWidth="1"/>
    <col min="14863" max="14863" width="19.140625" style="42" bestFit="1" customWidth="1"/>
    <col min="14864" max="14864" width="9.140625" style="42"/>
    <col min="14865" max="14865" width="9.5703125" style="42" customWidth="1"/>
    <col min="14866" max="14866" width="9.140625" style="42"/>
    <col min="14867" max="14867" width="10.42578125" style="42" bestFit="1" customWidth="1"/>
    <col min="14868" max="15108" width="9.140625" style="42"/>
    <col min="15109" max="15109" width="18.7109375" style="42" bestFit="1" customWidth="1"/>
    <col min="15110" max="15110" width="9.140625" style="42"/>
    <col min="15111" max="15111" width="10.28515625" style="42" customWidth="1"/>
    <col min="15112" max="15112" width="12.7109375" style="42" bestFit="1" customWidth="1"/>
    <col min="15113" max="15113" width="10.85546875" style="42" customWidth="1"/>
    <col min="15114" max="15114" width="19.140625" style="42" bestFit="1" customWidth="1"/>
    <col min="15115" max="15115" width="9.140625" style="42"/>
    <col min="15116" max="15116" width="9.42578125" style="42" customWidth="1"/>
    <col min="15117" max="15117" width="11.140625" style="42" customWidth="1"/>
    <col min="15118" max="15118" width="10.42578125" style="42" bestFit="1" customWidth="1"/>
    <col min="15119" max="15119" width="19.140625" style="42" bestFit="1" customWidth="1"/>
    <col min="15120" max="15120" width="9.140625" style="42"/>
    <col min="15121" max="15121" width="9.5703125" style="42" customWidth="1"/>
    <col min="15122" max="15122" width="9.140625" style="42"/>
    <col min="15123" max="15123" width="10.42578125" style="42" bestFit="1" customWidth="1"/>
    <col min="15124" max="15364" width="9.140625" style="42"/>
    <col min="15365" max="15365" width="18.7109375" style="42" bestFit="1" customWidth="1"/>
    <col min="15366" max="15366" width="9.140625" style="42"/>
    <col min="15367" max="15367" width="10.28515625" style="42" customWidth="1"/>
    <col min="15368" max="15368" width="12.7109375" style="42" bestFit="1" customWidth="1"/>
    <col min="15369" max="15369" width="10.85546875" style="42" customWidth="1"/>
    <col min="15370" max="15370" width="19.140625" style="42" bestFit="1" customWidth="1"/>
    <col min="15371" max="15371" width="9.140625" style="42"/>
    <col min="15372" max="15372" width="9.42578125" style="42" customWidth="1"/>
    <col min="15373" max="15373" width="11.140625" style="42" customWidth="1"/>
    <col min="15374" max="15374" width="10.42578125" style="42" bestFit="1" customWidth="1"/>
    <col min="15375" max="15375" width="19.140625" style="42" bestFit="1" customWidth="1"/>
    <col min="15376" max="15376" width="9.140625" style="42"/>
    <col min="15377" max="15377" width="9.5703125" style="42" customWidth="1"/>
    <col min="15378" max="15378" width="9.140625" style="42"/>
    <col min="15379" max="15379" width="10.42578125" style="42" bestFit="1" customWidth="1"/>
    <col min="15380" max="15620" width="9.140625" style="42"/>
    <col min="15621" max="15621" width="18.7109375" style="42" bestFit="1" customWidth="1"/>
    <col min="15622" max="15622" width="9.140625" style="42"/>
    <col min="15623" max="15623" width="10.28515625" style="42" customWidth="1"/>
    <col min="15624" max="15624" width="12.7109375" style="42" bestFit="1" customWidth="1"/>
    <col min="15625" max="15625" width="10.85546875" style="42" customWidth="1"/>
    <col min="15626" max="15626" width="19.140625" style="42" bestFit="1" customWidth="1"/>
    <col min="15627" max="15627" width="9.140625" style="42"/>
    <col min="15628" max="15628" width="9.42578125" style="42" customWidth="1"/>
    <col min="15629" max="15629" width="11.140625" style="42" customWidth="1"/>
    <col min="15630" max="15630" width="10.42578125" style="42" bestFit="1" customWidth="1"/>
    <col min="15631" max="15631" width="19.140625" style="42" bestFit="1" customWidth="1"/>
    <col min="15632" max="15632" width="9.140625" style="42"/>
    <col min="15633" max="15633" width="9.5703125" style="42" customWidth="1"/>
    <col min="15634" max="15634" width="9.140625" style="42"/>
    <col min="15635" max="15635" width="10.42578125" style="42" bestFit="1" customWidth="1"/>
    <col min="15636" max="15876" width="9.140625" style="42"/>
    <col min="15877" max="15877" width="18.7109375" style="42" bestFit="1" customWidth="1"/>
    <col min="15878" max="15878" width="9.140625" style="42"/>
    <col min="15879" max="15879" width="10.28515625" style="42" customWidth="1"/>
    <col min="15880" max="15880" width="12.7109375" style="42" bestFit="1" customWidth="1"/>
    <col min="15881" max="15881" width="10.85546875" style="42" customWidth="1"/>
    <col min="15882" max="15882" width="19.140625" style="42" bestFit="1" customWidth="1"/>
    <col min="15883" max="15883" width="9.140625" style="42"/>
    <col min="15884" max="15884" width="9.42578125" style="42" customWidth="1"/>
    <col min="15885" max="15885" width="11.140625" style="42" customWidth="1"/>
    <col min="15886" max="15886" width="10.42578125" style="42" bestFit="1" customWidth="1"/>
    <col min="15887" max="15887" width="19.140625" style="42" bestFit="1" customWidth="1"/>
    <col min="15888" max="15888" width="9.140625" style="42"/>
    <col min="15889" max="15889" width="9.5703125" style="42" customWidth="1"/>
    <col min="15890" max="15890" width="9.140625" style="42"/>
    <col min="15891" max="15891" width="10.42578125" style="42" bestFit="1" customWidth="1"/>
    <col min="15892" max="16132" width="9.140625" style="42"/>
    <col min="16133" max="16133" width="18.7109375" style="42" bestFit="1" customWidth="1"/>
    <col min="16134" max="16134" width="9.140625" style="42"/>
    <col min="16135" max="16135" width="10.28515625" style="42" customWidth="1"/>
    <col min="16136" max="16136" width="12.7109375" style="42" bestFit="1" customWidth="1"/>
    <col min="16137" max="16137" width="10.85546875" style="42" customWidth="1"/>
    <col min="16138" max="16138" width="19.140625" style="42" bestFit="1" customWidth="1"/>
    <col min="16139" max="16139" width="9.140625" style="42"/>
    <col min="16140" max="16140" width="9.42578125" style="42" customWidth="1"/>
    <col min="16141" max="16141" width="11.140625" style="42" customWidth="1"/>
    <col min="16142" max="16142" width="10.42578125" style="42" bestFit="1" customWidth="1"/>
    <col min="16143" max="16143" width="19.140625" style="42" bestFit="1" customWidth="1"/>
    <col min="16144" max="16144" width="9.140625" style="42"/>
    <col min="16145" max="16145" width="9.5703125" style="42" customWidth="1"/>
    <col min="16146" max="16146" width="9.140625" style="42"/>
    <col min="16147" max="16147" width="10.42578125" style="42" bestFit="1" customWidth="1"/>
    <col min="16148" max="16384" width="9.140625" style="42"/>
  </cols>
  <sheetData>
    <row r="1" spans="1:22" ht="18" x14ac:dyDescent="0.25">
      <c r="D1" s="272" t="s">
        <v>0</v>
      </c>
      <c r="E1" s="272"/>
      <c r="F1" s="272"/>
      <c r="G1" s="249"/>
      <c r="H1" s="41"/>
      <c r="I1" s="41"/>
      <c r="L1" s="272" t="s">
        <v>0</v>
      </c>
      <c r="M1" s="272"/>
      <c r="N1" s="272"/>
      <c r="O1" s="272"/>
      <c r="Q1" s="41"/>
      <c r="S1" s="41" t="s">
        <v>0</v>
      </c>
      <c r="T1" s="41"/>
      <c r="U1" s="41"/>
      <c r="V1" s="41"/>
    </row>
    <row r="2" spans="1:22" ht="18" x14ac:dyDescent="0.25">
      <c r="C2" s="272" t="s">
        <v>1</v>
      </c>
      <c r="D2" s="272"/>
      <c r="E2" s="272"/>
      <c r="F2" s="272"/>
      <c r="G2" s="249"/>
      <c r="H2" s="41"/>
      <c r="I2" s="41"/>
      <c r="L2" s="272" t="s">
        <v>1</v>
      </c>
      <c r="M2" s="272"/>
      <c r="N2" s="272"/>
      <c r="O2" s="272"/>
      <c r="S2" s="41" t="s">
        <v>1</v>
      </c>
      <c r="T2" s="41"/>
      <c r="U2" s="41"/>
      <c r="V2" s="41"/>
    </row>
    <row r="3" spans="1:22" ht="15.75" x14ac:dyDescent="0.25">
      <c r="C3" s="276" t="s">
        <v>2</v>
      </c>
      <c r="D3" s="276"/>
      <c r="E3" s="276"/>
      <c r="F3" s="276"/>
      <c r="G3" s="250"/>
      <c r="H3" s="43"/>
      <c r="I3" s="43"/>
      <c r="L3" s="276" t="s">
        <v>2</v>
      </c>
      <c r="M3" s="276"/>
      <c r="N3" s="276"/>
      <c r="O3" s="276"/>
      <c r="Q3" s="43"/>
      <c r="S3" s="43" t="s">
        <v>2</v>
      </c>
      <c r="T3" s="43"/>
      <c r="U3" s="43"/>
      <c r="V3" s="43"/>
    </row>
    <row r="4" spans="1:22" ht="18" x14ac:dyDescent="0.25">
      <c r="C4" s="272" t="s">
        <v>122</v>
      </c>
      <c r="D4" s="272"/>
      <c r="E4" s="272"/>
      <c r="F4" s="272"/>
      <c r="G4" s="249"/>
      <c r="H4" s="41"/>
      <c r="I4" s="41"/>
      <c r="L4" s="272" t="s">
        <v>122</v>
      </c>
      <c r="M4" s="272"/>
      <c r="N4" s="272"/>
      <c r="O4" s="272"/>
      <c r="Q4" s="272" t="s">
        <v>122</v>
      </c>
      <c r="R4" s="272"/>
      <c r="S4" s="272"/>
      <c r="T4" s="272"/>
      <c r="U4" s="41"/>
      <c r="V4" s="41"/>
    </row>
    <row r="5" spans="1:22" ht="18.75" thickBot="1" x14ac:dyDescent="0.3">
      <c r="C5" s="277" t="s">
        <v>3</v>
      </c>
      <c r="D5" s="277"/>
      <c r="E5" s="277"/>
      <c r="F5" s="277"/>
      <c r="G5" s="252"/>
      <c r="H5" s="45"/>
      <c r="I5" s="45"/>
      <c r="L5" s="277" t="s">
        <v>4</v>
      </c>
      <c r="M5" s="277"/>
      <c r="N5" s="277"/>
      <c r="O5" s="277"/>
      <c r="Q5" s="181"/>
      <c r="S5" s="44" t="s">
        <v>5</v>
      </c>
      <c r="T5" s="45"/>
      <c r="U5" s="45"/>
      <c r="V5" s="45"/>
    </row>
    <row r="6" spans="1:22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51" t="s">
        <v>142</v>
      </c>
      <c r="H6" s="114" t="s">
        <v>9</v>
      </c>
      <c r="I6" s="50" t="s">
        <v>136</v>
      </c>
      <c r="J6" s="51" t="s">
        <v>120</v>
      </c>
      <c r="K6" s="51" t="s">
        <v>121</v>
      </c>
      <c r="L6" s="194" t="s">
        <v>6</v>
      </c>
      <c r="M6" s="115" t="s">
        <v>138</v>
      </c>
      <c r="N6" s="48" t="s">
        <v>139</v>
      </c>
      <c r="O6" s="50" t="s">
        <v>130</v>
      </c>
      <c r="P6" s="51" t="s">
        <v>19</v>
      </c>
      <c r="Q6" s="46"/>
      <c r="R6" s="47" t="s">
        <v>6</v>
      </c>
      <c r="S6" s="48" t="s">
        <v>7</v>
      </c>
      <c r="T6" s="48" t="s">
        <v>8</v>
      </c>
      <c r="U6" s="49" t="s">
        <v>9</v>
      </c>
      <c r="V6" s="52"/>
    </row>
    <row r="7" spans="1:22" ht="18.75" thickBot="1" x14ac:dyDescent="0.3">
      <c r="A7" s="53" t="s">
        <v>10</v>
      </c>
      <c r="B7" s="54"/>
      <c r="C7" s="54"/>
      <c r="D7" s="54"/>
      <c r="E7" s="116"/>
      <c r="F7" s="55"/>
      <c r="G7" s="55"/>
      <c r="H7" s="117"/>
      <c r="I7" s="55"/>
      <c r="J7" s="116"/>
      <c r="K7" s="54"/>
      <c r="L7" s="198"/>
      <c r="M7" s="199"/>
      <c r="N7" s="199"/>
      <c r="O7" s="199"/>
      <c r="P7" s="200"/>
      <c r="Q7" s="53" t="s">
        <v>10</v>
      </c>
      <c r="R7" s="54"/>
      <c r="S7" s="54"/>
      <c r="T7" s="54"/>
      <c r="U7" s="55"/>
    </row>
    <row r="8" spans="1:22" ht="18" x14ac:dyDescent="0.25">
      <c r="A8" s="56" t="s">
        <v>11</v>
      </c>
      <c r="B8" s="57">
        <v>503</v>
      </c>
      <c r="C8" s="58">
        <v>659</v>
      </c>
      <c r="D8" s="60">
        <v>44596</v>
      </c>
      <c r="E8" s="118">
        <v>0</v>
      </c>
      <c r="F8" s="119">
        <v>-24</v>
      </c>
      <c r="G8" s="209">
        <v>0</v>
      </c>
      <c r="H8" s="120">
        <f t="shared" ref="H8:H16" si="0">D8/B8</f>
        <v>88.660039761431406</v>
      </c>
      <c r="I8" s="61">
        <f t="shared" ref="I8:I15" si="1">D8+E8+F8</f>
        <v>44572</v>
      </c>
      <c r="J8" s="121"/>
      <c r="K8" s="122"/>
      <c r="L8" s="81"/>
      <c r="M8" s="58"/>
      <c r="N8" s="58"/>
      <c r="O8" s="62"/>
      <c r="P8" s="81">
        <f>SUM(N8:O8)</f>
        <v>0</v>
      </c>
      <c r="Q8" s="56" t="s">
        <v>11</v>
      </c>
      <c r="R8" s="59">
        <f t="shared" ref="R8:S15" si="2">B8+L8</f>
        <v>503</v>
      </c>
      <c r="S8" s="59">
        <f t="shared" si="2"/>
        <v>659</v>
      </c>
      <c r="T8" s="59">
        <f>I8+P8</f>
        <v>44572</v>
      </c>
      <c r="U8" s="62">
        <f>T8/R8</f>
        <v>88.612326043737568</v>
      </c>
    </row>
    <row r="9" spans="1:22" ht="18" x14ac:dyDescent="0.25">
      <c r="A9" s="64" t="s">
        <v>12</v>
      </c>
      <c r="B9" s="63">
        <v>539</v>
      </c>
      <c r="C9" s="65">
        <v>790</v>
      </c>
      <c r="D9" s="123">
        <v>53591</v>
      </c>
      <c r="E9" s="118">
        <v>0</v>
      </c>
      <c r="F9" s="119">
        <v>0</v>
      </c>
      <c r="G9" s="209">
        <v>0</v>
      </c>
      <c r="H9" s="124">
        <f t="shared" si="0"/>
        <v>99.426716141001862</v>
      </c>
      <c r="I9" s="61">
        <f t="shared" si="1"/>
        <v>53591</v>
      </c>
      <c r="J9" s="121"/>
      <c r="K9" s="122"/>
      <c r="L9" s="81"/>
      <c r="M9" s="65"/>
      <c r="N9" s="58"/>
      <c r="O9" s="62"/>
      <c r="P9" s="81">
        <f t="shared" ref="P9:P15" si="3">SUM(N9:O9)</f>
        <v>0</v>
      </c>
      <c r="Q9" s="64" t="s">
        <v>12</v>
      </c>
      <c r="R9" s="63">
        <f t="shared" si="2"/>
        <v>539</v>
      </c>
      <c r="S9" s="63">
        <f t="shared" si="2"/>
        <v>790</v>
      </c>
      <c r="T9" s="63">
        <f t="shared" ref="T9:T15" si="4">I9+P9</f>
        <v>53591</v>
      </c>
      <c r="U9" s="62">
        <f t="shared" ref="U9:U15" si="5">T9/R9</f>
        <v>99.426716141001862</v>
      </c>
    </row>
    <row r="10" spans="1:22" ht="18" x14ac:dyDescent="0.25">
      <c r="A10" s="64" t="s">
        <v>13</v>
      </c>
      <c r="B10" s="63">
        <v>721</v>
      </c>
      <c r="C10" s="65">
        <v>955</v>
      </c>
      <c r="D10" s="123">
        <v>66408</v>
      </c>
      <c r="E10" s="118">
        <v>0</v>
      </c>
      <c r="F10" s="119">
        <v>-31</v>
      </c>
      <c r="G10" s="209">
        <v>0</v>
      </c>
      <c r="H10" s="124">
        <f t="shared" si="0"/>
        <v>92.105409153952849</v>
      </c>
      <c r="I10" s="61">
        <f t="shared" si="1"/>
        <v>66377</v>
      </c>
      <c r="J10" s="121"/>
      <c r="K10" s="122"/>
      <c r="L10" s="81"/>
      <c r="M10" s="65"/>
      <c r="N10" s="58"/>
      <c r="O10" s="62"/>
      <c r="P10" s="81">
        <f t="shared" si="3"/>
        <v>0</v>
      </c>
      <c r="Q10" s="64" t="s">
        <v>13</v>
      </c>
      <c r="R10" s="63">
        <f t="shared" si="2"/>
        <v>721</v>
      </c>
      <c r="S10" s="63">
        <f t="shared" si="2"/>
        <v>955</v>
      </c>
      <c r="T10" s="63">
        <f t="shared" si="4"/>
        <v>66377</v>
      </c>
      <c r="U10" s="62">
        <f t="shared" si="5"/>
        <v>92.062413314840498</v>
      </c>
    </row>
    <row r="11" spans="1:22" ht="18" x14ac:dyDescent="0.25">
      <c r="A11" s="64" t="s">
        <v>14</v>
      </c>
      <c r="B11" s="63">
        <v>716</v>
      </c>
      <c r="C11" s="65">
        <v>1009</v>
      </c>
      <c r="D11" s="123">
        <v>67761</v>
      </c>
      <c r="E11" s="118">
        <v>0</v>
      </c>
      <c r="F11" s="119">
        <v>-79</v>
      </c>
      <c r="G11" s="209">
        <v>0</v>
      </c>
      <c r="H11" s="124">
        <f t="shared" si="0"/>
        <v>94.638268156424587</v>
      </c>
      <c r="I11" s="61">
        <f t="shared" si="1"/>
        <v>67682</v>
      </c>
      <c r="J11" s="121"/>
      <c r="K11" s="122"/>
      <c r="L11" s="81"/>
      <c r="M11" s="65"/>
      <c r="N11" s="58"/>
      <c r="O11" s="62"/>
      <c r="P11" s="81">
        <f t="shared" si="3"/>
        <v>0</v>
      </c>
      <c r="Q11" s="64" t="s">
        <v>14</v>
      </c>
      <c r="R11" s="63">
        <f t="shared" si="2"/>
        <v>716</v>
      </c>
      <c r="S11" s="63">
        <f t="shared" si="2"/>
        <v>1009</v>
      </c>
      <c r="T11" s="63">
        <f t="shared" si="4"/>
        <v>67682</v>
      </c>
      <c r="U11" s="62">
        <f t="shared" si="5"/>
        <v>94.52793296089385</v>
      </c>
    </row>
    <row r="12" spans="1:22" ht="18" x14ac:dyDescent="0.25">
      <c r="A12" s="64" t="s">
        <v>15</v>
      </c>
      <c r="B12" s="63">
        <v>165</v>
      </c>
      <c r="C12" s="65">
        <v>250</v>
      </c>
      <c r="D12" s="123">
        <v>17041</v>
      </c>
      <c r="E12" s="118">
        <v>0</v>
      </c>
      <c r="F12" s="119">
        <v>-10</v>
      </c>
      <c r="G12" s="209">
        <v>0</v>
      </c>
      <c r="H12" s="124">
        <f t="shared" si="0"/>
        <v>103.27878787878788</v>
      </c>
      <c r="I12" s="61">
        <f t="shared" si="1"/>
        <v>17031</v>
      </c>
      <c r="J12" s="121"/>
      <c r="K12" s="122"/>
      <c r="L12" s="81"/>
      <c r="M12" s="65"/>
      <c r="N12" s="58"/>
      <c r="O12" s="62"/>
      <c r="P12" s="81">
        <f t="shared" si="3"/>
        <v>0</v>
      </c>
      <c r="Q12" s="64" t="s">
        <v>15</v>
      </c>
      <c r="R12" s="63">
        <f t="shared" si="2"/>
        <v>165</v>
      </c>
      <c r="S12" s="63">
        <f t="shared" si="2"/>
        <v>250</v>
      </c>
      <c r="T12" s="63">
        <f t="shared" si="4"/>
        <v>17031</v>
      </c>
      <c r="U12" s="62">
        <f t="shared" si="5"/>
        <v>103.21818181818182</v>
      </c>
    </row>
    <row r="13" spans="1:22" ht="18" x14ac:dyDescent="0.25">
      <c r="A13" s="64" t="s">
        <v>16</v>
      </c>
      <c r="B13" s="63">
        <v>600</v>
      </c>
      <c r="C13" s="65">
        <v>771</v>
      </c>
      <c r="D13" s="123">
        <v>54099</v>
      </c>
      <c r="E13" s="118">
        <v>0</v>
      </c>
      <c r="F13" s="119">
        <v>-10</v>
      </c>
      <c r="G13" s="209">
        <v>0</v>
      </c>
      <c r="H13" s="124">
        <f t="shared" si="0"/>
        <v>90.165000000000006</v>
      </c>
      <c r="I13" s="61">
        <f t="shared" si="1"/>
        <v>54089</v>
      </c>
      <c r="J13" s="121"/>
      <c r="K13" s="122"/>
      <c r="L13" s="81"/>
      <c r="M13" s="65"/>
      <c r="N13" s="58"/>
      <c r="O13" s="62"/>
      <c r="P13" s="81">
        <f t="shared" si="3"/>
        <v>0</v>
      </c>
      <c r="Q13" s="64" t="s">
        <v>16</v>
      </c>
      <c r="R13" s="63">
        <f t="shared" si="2"/>
        <v>600</v>
      </c>
      <c r="S13" s="63">
        <f t="shared" si="2"/>
        <v>771</v>
      </c>
      <c r="T13" s="63">
        <f t="shared" si="4"/>
        <v>54089</v>
      </c>
      <c r="U13" s="62">
        <f t="shared" si="5"/>
        <v>90.148333333333326</v>
      </c>
    </row>
    <row r="14" spans="1:22" ht="18" x14ac:dyDescent="0.25">
      <c r="A14" s="64" t="s">
        <v>17</v>
      </c>
      <c r="B14" s="63">
        <v>215</v>
      </c>
      <c r="C14" s="65">
        <v>291</v>
      </c>
      <c r="D14" s="123">
        <v>19374</v>
      </c>
      <c r="E14" s="118">
        <v>0</v>
      </c>
      <c r="F14" s="119">
        <v>0</v>
      </c>
      <c r="G14" s="209">
        <v>0</v>
      </c>
      <c r="H14" s="124">
        <f t="shared" si="0"/>
        <v>90.11162790697675</v>
      </c>
      <c r="I14" s="61">
        <f t="shared" si="1"/>
        <v>19374</v>
      </c>
      <c r="J14" s="121"/>
      <c r="K14" s="122"/>
      <c r="L14" s="81"/>
      <c r="M14" s="65"/>
      <c r="N14" s="58"/>
      <c r="O14" s="62"/>
      <c r="P14" s="81">
        <f t="shared" si="3"/>
        <v>0</v>
      </c>
      <c r="Q14" s="64" t="s">
        <v>17</v>
      </c>
      <c r="R14" s="63">
        <f t="shared" si="2"/>
        <v>215</v>
      </c>
      <c r="S14" s="63">
        <f t="shared" si="2"/>
        <v>291</v>
      </c>
      <c r="T14" s="63">
        <f t="shared" si="4"/>
        <v>19374</v>
      </c>
      <c r="U14" s="62">
        <f t="shared" si="5"/>
        <v>90.11162790697675</v>
      </c>
    </row>
    <row r="15" spans="1:22" ht="18.75" thickBot="1" x14ac:dyDescent="0.3">
      <c r="A15" s="66" t="s">
        <v>18</v>
      </c>
      <c r="B15" s="67">
        <v>680</v>
      </c>
      <c r="C15" s="68">
        <v>954</v>
      </c>
      <c r="D15" s="125">
        <v>69381</v>
      </c>
      <c r="E15" s="126">
        <v>0</v>
      </c>
      <c r="F15" s="127">
        <v>-6</v>
      </c>
      <c r="G15" s="241">
        <v>0</v>
      </c>
      <c r="H15" s="128">
        <f t="shared" si="0"/>
        <v>102.03088235294118</v>
      </c>
      <c r="I15" s="61">
        <f t="shared" si="1"/>
        <v>69375</v>
      </c>
      <c r="J15" s="172"/>
      <c r="K15" s="173"/>
      <c r="L15" s="75"/>
      <c r="M15" s="68"/>
      <c r="N15" s="180"/>
      <c r="O15" s="185"/>
      <c r="P15" s="81">
        <f t="shared" si="3"/>
        <v>0</v>
      </c>
      <c r="Q15" s="89" t="s">
        <v>18</v>
      </c>
      <c r="R15" s="69">
        <f t="shared" si="2"/>
        <v>680</v>
      </c>
      <c r="S15" s="69">
        <f t="shared" si="2"/>
        <v>954</v>
      </c>
      <c r="T15" s="69">
        <f t="shared" si="4"/>
        <v>69375</v>
      </c>
      <c r="U15" s="185">
        <f t="shared" si="5"/>
        <v>102.02205882352941</v>
      </c>
    </row>
    <row r="16" spans="1:22" ht="18.75" thickBot="1" x14ac:dyDescent="0.3">
      <c r="A16" s="70" t="s">
        <v>19</v>
      </c>
      <c r="B16" s="71">
        <f t="shared" ref="B16:G16" si="6">SUM(B8:B15)</f>
        <v>4139</v>
      </c>
      <c r="C16" s="71">
        <f t="shared" si="6"/>
        <v>5679</v>
      </c>
      <c r="D16" s="129">
        <f t="shared" si="6"/>
        <v>392251</v>
      </c>
      <c r="E16" s="71">
        <f t="shared" si="6"/>
        <v>0</v>
      </c>
      <c r="F16" s="73">
        <f t="shared" si="6"/>
        <v>-160</v>
      </c>
      <c r="G16" s="73">
        <f t="shared" si="6"/>
        <v>0</v>
      </c>
      <c r="H16" s="130">
        <f t="shared" si="0"/>
        <v>94.76950954336796</v>
      </c>
      <c r="I16" s="129">
        <f t="shared" ref="I16:P16" si="7">SUM(I8:I15)</f>
        <v>392091</v>
      </c>
      <c r="J16" s="166">
        <f t="shared" si="7"/>
        <v>0</v>
      </c>
      <c r="K16" s="72">
        <f t="shared" si="7"/>
        <v>0</v>
      </c>
      <c r="L16" s="196">
        <f t="shared" si="7"/>
        <v>0</v>
      </c>
      <c r="M16" s="186">
        <f t="shared" si="7"/>
        <v>0</v>
      </c>
      <c r="N16" s="186">
        <f t="shared" si="7"/>
        <v>0</v>
      </c>
      <c r="O16" s="72">
        <f t="shared" si="7"/>
        <v>0</v>
      </c>
      <c r="P16" s="188">
        <f t="shared" si="7"/>
        <v>0</v>
      </c>
      <c r="Q16" s="192" t="s">
        <v>19</v>
      </c>
      <c r="R16" s="193">
        <f>SUM(R8:R15)</f>
        <v>4139</v>
      </c>
      <c r="S16" s="193">
        <f>SUM(S8:S15)</f>
        <v>5679</v>
      </c>
      <c r="T16" s="193">
        <f>SUM(T8:T15)</f>
        <v>392091</v>
      </c>
      <c r="U16" s="72">
        <f>T16/R16</f>
        <v>94.730852863010384</v>
      </c>
    </row>
    <row r="17" spans="1:22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4"/>
      <c r="R17" s="75"/>
      <c r="S17" s="75"/>
      <c r="T17" s="75"/>
      <c r="U17" s="75"/>
    </row>
    <row r="18" spans="1:22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7"/>
      <c r="I18" s="78"/>
      <c r="J18" s="77"/>
      <c r="K18" s="77"/>
      <c r="L18" s="184"/>
      <c r="M18" s="77"/>
      <c r="N18" s="77"/>
      <c r="O18" s="77"/>
      <c r="P18" s="78"/>
      <c r="Q18" s="76" t="s">
        <v>20</v>
      </c>
      <c r="R18" s="77"/>
      <c r="S18" s="77"/>
      <c r="T18" s="77"/>
      <c r="U18" s="78"/>
    </row>
    <row r="19" spans="1:22" ht="18" x14ac:dyDescent="0.25">
      <c r="A19" s="79" t="s">
        <v>21</v>
      </c>
      <c r="B19" s="57">
        <v>1041</v>
      </c>
      <c r="C19" s="58">
        <v>1434</v>
      </c>
      <c r="D19" s="60">
        <v>101894</v>
      </c>
      <c r="E19" s="134">
        <v>0</v>
      </c>
      <c r="F19" s="119">
        <v>-23</v>
      </c>
      <c r="G19" s="209">
        <v>0</v>
      </c>
      <c r="H19" s="121">
        <f t="shared" ref="H19:H32" si="8">D19/B19</f>
        <v>97.880883765609994</v>
      </c>
      <c r="I19" s="119">
        <f t="shared" ref="I19:I31" si="9">SUM(D19:F19)</f>
        <v>101871</v>
      </c>
      <c r="J19" s="132"/>
      <c r="K19" s="133"/>
      <c r="L19" s="81"/>
      <c r="M19" s="58"/>
      <c r="N19" s="58"/>
      <c r="O19" s="62"/>
      <c r="P19" s="81">
        <f>SUM(N19:O19)</f>
        <v>0</v>
      </c>
      <c r="Q19" s="79" t="s">
        <v>21</v>
      </c>
      <c r="R19" s="59">
        <f t="shared" ref="R19:R31" si="10">B19+L19</f>
        <v>1041</v>
      </c>
      <c r="S19" s="59">
        <f t="shared" ref="S19:S31" si="11">C19+M19</f>
        <v>1434</v>
      </c>
      <c r="T19" s="59">
        <f t="shared" ref="T19:T31" si="12">I19+P19</f>
        <v>101871</v>
      </c>
      <c r="U19" s="62">
        <f t="shared" ref="U19:U32" si="13">T19/R19</f>
        <v>97.858789625360231</v>
      </c>
      <c r="V19" s="82"/>
    </row>
    <row r="20" spans="1:22" ht="18" x14ac:dyDescent="0.25">
      <c r="A20" s="79" t="s">
        <v>22</v>
      </c>
      <c r="B20" s="59">
        <v>578</v>
      </c>
      <c r="C20" s="58">
        <v>841</v>
      </c>
      <c r="D20" s="60">
        <v>58860</v>
      </c>
      <c r="E20" s="134">
        <v>0</v>
      </c>
      <c r="F20" s="119">
        <v>-61</v>
      </c>
      <c r="G20" s="209">
        <v>0</v>
      </c>
      <c r="H20" s="135">
        <f t="shared" si="8"/>
        <v>101.83391003460207</v>
      </c>
      <c r="I20" s="83">
        <f t="shared" si="9"/>
        <v>58799</v>
      </c>
      <c r="J20" s="121"/>
      <c r="K20" s="136"/>
      <c r="L20" s="81"/>
      <c r="M20" s="65"/>
      <c r="N20" s="65"/>
      <c r="O20" s="80"/>
      <c r="P20" s="81">
        <f t="shared" ref="P20:P31" si="14">SUM(N20:O20)</f>
        <v>0</v>
      </c>
      <c r="Q20" s="79" t="s">
        <v>22</v>
      </c>
      <c r="R20" s="63">
        <f t="shared" si="10"/>
        <v>578</v>
      </c>
      <c r="S20" s="63">
        <f t="shared" si="11"/>
        <v>841</v>
      </c>
      <c r="T20" s="63">
        <f t="shared" si="12"/>
        <v>58799</v>
      </c>
      <c r="U20" s="80">
        <f t="shared" si="13"/>
        <v>101.72837370242215</v>
      </c>
      <c r="V20" s="82"/>
    </row>
    <row r="21" spans="1:22" ht="18" x14ac:dyDescent="0.25">
      <c r="A21" s="56" t="s">
        <v>23</v>
      </c>
      <c r="B21" s="84">
        <v>412</v>
      </c>
      <c r="C21" s="85">
        <v>645</v>
      </c>
      <c r="D21" s="137">
        <v>46271</v>
      </c>
      <c r="E21" s="138">
        <v>0</v>
      </c>
      <c r="F21" s="139">
        <v>-14</v>
      </c>
      <c r="G21" s="159">
        <v>0</v>
      </c>
      <c r="H21" s="135">
        <f t="shared" si="8"/>
        <v>112.30825242718447</v>
      </c>
      <c r="I21" s="83">
        <f t="shared" si="9"/>
        <v>46257</v>
      </c>
      <c r="J21" s="121"/>
      <c r="K21" s="136"/>
      <c r="L21" s="81"/>
      <c r="M21" s="85"/>
      <c r="N21" s="85"/>
      <c r="O21" s="80"/>
      <c r="P21" s="81">
        <f t="shared" si="14"/>
        <v>0</v>
      </c>
      <c r="Q21" s="56" t="s">
        <v>23</v>
      </c>
      <c r="R21" s="63">
        <f t="shared" si="10"/>
        <v>412</v>
      </c>
      <c r="S21" s="63">
        <f t="shared" si="11"/>
        <v>645</v>
      </c>
      <c r="T21" s="63">
        <f t="shared" si="12"/>
        <v>46257</v>
      </c>
      <c r="U21" s="80">
        <f t="shared" si="13"/>
        <v>112.27427184466019</v>
      </c>
    </row>
    <row r="22" spans="1:22" ht="18" x14ac:dyDescent="0.25">
      <c r="A22" s="64" t="s">
        <v>24</v>
      </c>
      <c r="B22" s="86">
        <v>535</v>
      </c>
      <c r="C22" s="87">
        <v>726</v>
      </c>
      <c r="D22" s="140">
        <v>51177</v>
      </c>
      <c r="E22" s="141">
        <v>0</v>
      </c>
      <c r="F22" s="142">
        <v>-34</v>
      </c>
      <c r="G22" s="160">
        <v>0</v>
      </c>
      <c r="H22" s="135">
        <f t="shared" si="8"/>
        <v>95.657943925233639</v>
      </c>
      <c r="I22" s="83">
        <f t="shared" si="9"/>
        <v>51143</v>
      </c>
      <c r="J22" s="135"/>
      <c r="K22" s="143"/>
      <c r="L22" s="88"/>
      <c r="M22" s="87"/>
      <c r="N22" s="87"/>
      <c r="O22" s="80"/>
      <c r="P22" s="81">
        <f t="shared" si="14"/>
        <v>0</v>
      </c>
      <c r="Q22" s="64" t="s">
        <v>24</v>
      </c>
      <c r="R22" s="63">
        <f t="shared" si="10"/>
        <v>535</v>
      </c>
      <c r="S22" s="63">
        <f t="shared" si="11"/>
        <v>726</v>
      </c>
      <c r="T22" s="63">
        <f t="shared" si="12"/>
        <v>51143</v>
      </c>
      <c r="U22" s="80">
        <f t="shared" si="13"/>
        <v>95.59439252336449</v>
      </c>
    </row>
    <row r="23" spans="1:22" ht="18" x14ac:dyDescent="0.25">
      <c r="A23" s="64" t="s">
        <v>25</v>
      </c>
      <c r="B23" s="86">
        <v>357</v>
      </c>
      <c r="C23" s="87">
        <v>500</v>
      </c>
      <c r="D23" s="140">
        <v>36616</v>
      </c>
      <c r="E23" s="141">
        <v>0</v>
      </c>
      <c r="F23" s="142">
        <v>-14</v>
      </c>
      <c r="G23" s="160">
        <v>0</v>
      </c>
      <c r="H23" s="135">
        <f t="shared" si="8"/>
        <v>102.56582633053222</v>
      </c>
      <c r="I23" s="83">
        <f t="shared" si="9"/>
        <v>36602</v>
      </c>
      <c r="J23" s="135"/>
      <c r="K23" s="143"/>
      <c r="L23" s="88"/>
      <c r="M23" s="87"/>
      <c r="N23" s="87"/>
      <c r="O23" s="80"/>
      <c r="P23" s="81">
        <f t="shared" si="14"/>
        <v>0</v>
      </c>
      <c r="Q23" s="64" t="s">
        <v>25</v>
      </c>
      <c r="R23" s="63">
        <f t="shared" si="10"/>
        <v>357</v>
      </c>
      <c r="S23" s="63">
        <f t="shared" si="11"/>
        <v>500</v>
      </c>
      <c r="T23" s="63">
        <f t="shared" si="12"/>
        <v>36602</v>
      </c>
      <c r="U23" s="80">
        <f t="shared" si="13"/>
        <v>102.5266106442577</v>
      </c>
    </row>
    <row r="24" spans="1:22" ht="18" x14ac:dyDescent="0.25">
      <c r="A24" s="64" t="s">
        <v>26</v>
      </c>
      <c r="B24" s="86">
        <v>248</v>
      </c>
      <c r="C24" s="87">
        <v>400</v>
      </c>
      <c r="D24" s="140">
        <v>28924</v>
      </c>
      <c r="E24" s="141">
        <v>0</v>
      </c>
      <c r="F24" s="142">
        <v>-14</v>
      </c>
      <c r="G24" s="160">
        <v>0</v>
      </c>
      <c r="H24" s="135">
        <f t="shared" si="8"/>
        <v>116.62903225806451</v>
      </c>
      <c r="I24" s="83">
        <f t="shared" si="9"/>
        <v>28910</v>
      </c>
      <c r="J24" s="135"/>
      <c r="K24" s="143"/>
      <c r="L24" s="88"/>
      <c r="M24" s="87"/>
      <c r="N24" s="87"/>
      <c r="O24" s="80"/>
      <c r="P24" s="81">
        <f t="shared" si="14"/>
        <v>0</v>
      </c>
      <c r="Q24" s="64" t="s">
        <v>26</v>
      </c>
      <c r="R24" s="63">
        <f t="shared" si="10"/>
        <v>248</v>
      </c>
      <c r="S24" s="63">
        <f t="shared" si="11"/>
        <v>400</v>
      </c>
      <c r="T24" s="63">
        <f t="shared" si="12"/>
        <v>28910</v>
      </c>
      <c r="U24" s="80">
        <f t="shared" si="13"/>
        <v>116.5725806451613</v>
      </c>
    </row>
    <row r="25" spans="1:22" ht="18" x14ac:dyDescent="0.25">
      <c r="A25" s="64" t="s">
        <v>27</v>
      </c>
      <c r="B25" s="86">
        <v>587</v>
      </c>
      <c r="C25" s="87">
        <v>849</v>
      </c>
      <c r="D25" s="140">
        <v>61010</v>
      </c>
      <c r="E25" s="141">
        <v>0</v>
      </c>
      <c r="F25" s="142">
        <v>0</v>
      </c>
      <c r="G25" s="160">
        <v>0</v>
      </c>
      <c r="H25" s="135">
        <f t="shared" si="8"/>
        <v>103.93526405451448</v>
      </c>
      <c r="I25" s="83">
        <f t="shared" si="9"/>
        <v>61010</v>
      </c>
      <c r="J25" s="135"/>
      <c r="K25" s="143"/>
      <c r="L25" s="88"/>
      <c r="M25" s="87"/>
      <c r="N25" s="87"/>
      <c r="O25" s="80"/>
      <c r="P25" s="81">
        <f t="shared" si="14"/>
        <v>0</v>
      </c>
      <c r="Q25" s="64" t="s">
        <v>27</v>
      </c>
      <c r="R25" s="63">
        <f t="shared" si="10"/>
        <v>587</v>
      </c>
      <c r="S25" s="63">
        <f t="shared" si="11"/>
        <v>849</v>
      </c>
      <c r="T25" s="63">
        <f t="shared" si="12"/>
        <v>61010</v>
      </c>
      <c r="U25" s="80">
        <f t="shared" si="13"/>
        <v>103.93526405451448</v>
      </c>
    </row>
    <row r="26" spans="1:22" ht="18" x14ac:dyDescent="0.25">
      <c r="A26" s="64" t="s">
        <v>28</v>
      </c>
      <c r="B26" s="86">
        <v>635</v>
      </c>
      <c r="C26" s="87">
        <v>883</v>
      </c>
      <c r="D26" s="140">
        <v>66643</v>
      </c>
      <c r="E26" s="141">
        <v>0</v>
      </c>
      <c r="F26" s="142">
        <v>-120</v>
      </c>
      <c r="G26" s="160">
        <v>0</v>
      </c>
      <c r="H26" s="135">
        <f t="shared" si="8"/>
        <v>104.9496062992126</v>
      </c>
      <c r="I26" s="83">
        <f t="shared" si="9"/>
        <v>66523</v>
      </c>
      <c r="J26" s="135"/>
      <c r="K26" s="143"/>
      <c r="L26" s="88"/>
      <c r="M26" s="87"/>
      <c r="N26" s="87"/>
      <c r="O26" s="80"/>
      <c r="P26" s="81">
        <f t="shared" si="14"/>
        <v>0</v>
      </c>
      <c r="Q26" s="64" t="s">
        <v>28</v>
      </c>
      <c r="R26" s="63">
        <f t="shared" si="10"/>
        <v>635</v>
      </c>
      <c r="S26" s="63">
        <f t="shared" si="11"/>
        <v>883</v>
      </c>
      <c r="T26" s="63">
        <f t="shared" si="12"/>
        <v>66523</v>
      </c>
      <c r="U26" s="80">
        <f t="shared" si="13"/>
        <v>104.76062992125985</v>
      </c>
    </row>
    <row r="27" spans="1:22" ht="18" x14ac:dyDescent="0.25">
      <c r="A27" s="64" t="s">
        <v>29</v>
      </c>
      <c r="B27" s="86">
        <v>773</v>
      </c>
      <c r="C27" s="87">
        <v>1179</v>
      </c>
      <c r="D27" s="140">
        <v>81908</v>
      </c>
      <c r="E27" s="141">
        <v>0</v>
      </c>
      <c r="F27" s="142">
        <v>-65</v>
      </c>
      <c r="G27" s="160">
        <v>0</v>
      </c>
      <c r="H27" s="135">
        <f t="shared" si="8"/>
        <v>105.96119016817593</v>
      </c>
      <c r="I27" s="83">
        <f t="shared" si="9"/>
        <v>81843</v>
      </c>
      <c r="J27" s="135"/>
      <c r="K27" s="143"/>
      <c r="L27" s="88"/>
      <c r="M27" s="87"/>
      <c r="N27" s="87"/>
      <c r="O27" s="80"/>
      <c r="P27" s="81">
        <f t="shared" si="14"/>
        <v>0</v>
      </c>
      <c r="Q27" s="64" t="s">
        <v>29</v>
      </c>
      <c r="R27" s="63">
        <f t="shared" si="10"/>
        <v>773</v>
      </c>
      <c r="S27" s="63">
        <f t="shared" si="11"/>
        <v>1179</v>
      </c>
      <c r="T27" s="63">
        <f t="shared" si="12"/>
        <v>81843</v>
      </c>
      <c r="U27" s="80">
        <f t="shared" si="13"/>
        <v>105.8771021992238</v>
      </c>
    </row>
    <row r="28" spans="1:22" ht="18" x14ac:dyDescent="0.25">
      <c r="A28" s="64" t="s">
        <v>30</v>
      </c>
      <c r="B28" s="86">
        <v>483</v>
      </c>
      <c r="C28" s="87">
        <v>688</v>
      </c>
      <c r="D28" s="140">
        <v>46568</v>
      </c>
      <c r="E28" s="141">
        <v>0</v>
      </c>
      <c r="F28" s="142">
        <v>-46</v>
      </c>
      <c r="G28" s="160">
        <v>0</v>
      </c>
      <c r="H28" s="135">
        <f t="shared" si="8"/>
        <v>96.414078674948243</v>
      </c>
      <c r="I28" s="83">
        <f t="shared" si="9"/>
        <v>46522</v>
      </c>
      <c r="J28" s="135"/>
      <c r="K28" s="143"/>
      <c r="L28" s="88"/>
      <c r="M28" s="87"/>
      <c r="N28" s="87"/>
      <c r="O28" s="80"/>
      <c r="P28" s="81">
        <f t="shared" si="14"/>
        <v>0</v>
      </c>
      <c r="Q28" s="64" t="s">
        <v>30</v>
      </c>
      <c r="R28" s="63">
        <f t="shared" si="10"/>
        <v>483</v>
      </c>
      <c r="S28" s="63">
        <f t="shared" si="11"/>
        <v>688</v>
      </c>
      <c r="T28" s="63">
        <f t="shared" si="12"/>
        <v>46522</v>
      </c>
      <c r="U28" s="80">
        <f t="shared" si="13"/>
        <v>96.318840579710141</v>
      </c>
    </row>
    <row r="29" spans="1:22" ht="18" x14ac:dyDescent="0.25">
      <c r="A29" s="64" t="s">
        <v>31</v>
      </c>
      <c r="B29" s="86">
        <v>348</v>
      </c>
      <c r="C29" s="87">
        <v>524</v>
      </c>
      <c r="D29" s="140">
        <v>35566</v>
      </c>
      <c r="E29" s="141">
        <v>0</v>
      </c>
      <c r="F29" s="142">
        <v>-39</v>
      </c>
      <c r="G29" s="160">
        <v>0</v>
      </c>
      <c r="H29" s="135">
        <f t="shared" si="8"/>
        <v>102.20114942528735</v>
      </c>
      <c r="I29" s="83">
        <f t="shared" si="9"/>
        <v>35527</v>
      </c>
      <c r="J29" s="135"/>
      <c r="K29" s="143"/>
      <c r="L29" s="88"/>
      <c r="M29" s="87"/>
      <c r="N29" s="87"/>
      <c r="O29" s="80"/>
      <c r="P29" s="81">
        <f t="shared" si="14"/>
        <v>0</v>
      </c>
      <c r="Q29" s="64" t="s">
        <v>31</v>
      </c>
      <c r="R29" s="63">
        <f t="shared" si="10"/>
        <v>348</v>
      </c>
      <c r="S29" s="63">
        <f t="shared" si="11"/>
        <v>524</v>
      </c>
      <c r="T29" s="63">
        <f t="shared" si="12"/>
        <v>35527</v>
      </c>
      <c r="U29" s="80">
        <f t="shared" si="13"/>
        <v>102.08908045977012</v>
      </c>
    </row>
    <row r="30" spans="1:22" ht="18" x14ac:dyDescent="0.25">
      <c r="A30" s="89" t="s">
        <v>32</v>
      </c>
      <c r="B30" s="86">
        <v>504</v>
      </c>
      <c r="C30" s="90">
        <v>676</v>
      </c>
      <c r="D30" s="144">
        <v>45671</v>
      </c>
      <c r="E30" s="145">
        <v>0</v>
      </c>
      <c r="F30" s="146">
        <v>0</v>
      </c>
      <c r="G30" s="242">
        <v>0</v>
      </c>
      <c r="H30" s="135">
        <f t="shared" si="8"/>
        <v>90.617063492063494</v>
      </c>
      <c r="I30" s="83">
        <f t="shared" si="9"/>
        <v>45671</v>
      </c>
      <c r="J30" s="147"/>
      <c r="K30" s="148"/>
      <c r="L30" s="91"/>
      <c r="M30" s="87"/>
      <c r="N30" s="87"/>
      <c r="O30" s="80"/>
      <c r="P30" s="81">
        <f t="shared" si="14"/>
        <v>0</v>
      </c>
      <c r="Q30" s="89" t="s">
        <v>32</v>
      </c>
      <c r="R30" s="63">
        <f t="shared" si="10"/>
        <v>504</v>
      </c>
      <c r="S30" s="63">
        <f t="shared" si="11"/>
        <v>676</v>
      </c>
      <c r="T30" s="63">
        <f t="shared" si="12"/>
        <v>45671</v>
      </c>
      <c r="U30" s="80">
        <f t="shared" si="13"/>
        <v>90.617063492063494</v>
      </c>
    </row>
    <row r="31" spans="1:22" ht="18.75" thickBot="1" x14ac:dyDescent="0.3">
      <c r="A31" s="89" t="s">
        <v>33</v>
      </c>
      <c r="B31" s="92">
        <v>143</v>
      </c>
      <c r="C31" s="90">
        <v>190</v>
      </c>
      <c r="D31" s="144">
        <v>13753</v>
      </c>
      <c r="E31" s="145">
        <v>0</v>
      </c>
      <c r="F31" s="146">
        <v>-3</v>
      </c>
      <c r="G31" s="242">
        <v>0</v>
      </c>
      <c r="H31" s="149">
        <f t="shared" si="8"/>
        <v>96.174825174825173</v>
      </c>
      <c r="I31" s="93">
        <f t="shared" si="9"/>
        <v>13750</v>
      </c>
      <c r="J31" s="147"/>
      <c r="K31" s="148"/>
      <c r="L31" s="91"/>
      <c r="M31" s="90"/>
      <c r="N31" s="90"/>
      <c r="O31" s="187"/>
      <c r="P31" s="75">
        <f t="shared" si="14"/>
        <v>0</v>
      </c>
      <c r="Q31" s="89" t="s">
        <v>33</v>
      </c>
      <c r="R31" s="69">
        <f t="shared" si="10"/>
        <v>143</v>
      </c>
      <c r="S31" s="69">
        <f t="shared" si="11"/>
        <v>190</v>
      </c>
      <c r="T31" s="69">
        <f t="shared" si="12"/>
        <v>13750</v>
      </c>
      <c r="U31" s="187">
        <f t="shared" si="13"/>
        <v>96.15384615384616</v>
      </c>
    </row>
    <row r="32" spans="1:22" ht="18.75" thickBot="1" x14ac:dyDescent="0.3">
      <c r="A32" s="70" t="s">
        <v>34</v>
      </c>
      <c r="B32" s="94">
        <f t="shared" ref="B32:G32" si="15">SUM(B19:B31)</f>
        <v>6644</v>
      </c>
      <c r="C32" s="94">
        <f t="shared" si="15"/>
        <v>9535</v>
      </c>
      <c r="D32" s="150">
        <f t="shared" si="15"/>
        <v>674861</v>
      </c>
      <c r="E32" s="94">
        <f t="shared" si="15"/>
        <v>0</v>
      </c>
      <c r="F32" s="103">
        <f t="shared" si="15"/>
        <v>-433</v>
      </c>
      <c r="G32" s="103">
        <f t="shared" si="15"/>
        <v>0</v>
      </c>
      <c r="H32" s="131">
        <f t="shared" si="8"/>
        <v>101.57450331125828</v>
      </c>
      <c r="I32" s="197">
        <f t="shared" ref="I32:P32" si="16">SUM(I19:I31)</f>
        <v>674428</v>
      </c>
      <c r="J32" s="166">
        <f t="shared" si="16"/>
        <v>0</v>
      </c>
      <c r="K32" s="72">
        <f t="shared" si="16"/>
        <v>0</v>
      </c>
      <c r="L32" s="196">
        <f t="shared" si="16"/>
        <v>0</v>
      </c>
      <c r="M32" s="186">
        <f t="shared" si="16"/>
        <v>0</v>
      </c>
      <c r="N32" s="186">
        <f t="shared" si="16"/>
        <v>0</v>
      </c>
      <c r="O32" s="186">
        <f t="shared" si="16"/>
        <v>0</v>
      </c>
      <c r="P32" s="188">
        <f t="shared" si="16"/>
        <v>0</v>
      </c>
      <c r="Q32" s="192" t="s">
        <v>34</v>
      </c>
      <c r="R32" s="175">
        <f>SUM(R19:R31)</f>
        <v>6644</v>
      </c>
      <c r="S32" s="175">
        <f>SUM(S19:S31)</f>
        <v>9535</v>
      </c>
      <c r="T32" s="175">
        <f>SUM(T19:T31)</f>
        <v>674428</v>
      </c>
      <c r="U32" s="72">
        <f t="shared" si="13"/>
        <v>101.50933172787478</v>
      </c>
    </row>
    <row r="33" spans="1:21" ht="18.75" thickBot="1" x14ac:dyDescent="0.3">
      <c r="A33" s="74"/>
      <c r="B33" s="96"/>
      <c r="C33" s="96"/>
      <c r="D33" s="96"/>
      <c r="E33" s="96"/>
      <c r="F33" s="96"/>
      <c r="G33" s="96"/>
      <c r="H33" s="75"/>
      <c r="I33" s="96"/>
      <c r="J33" s="75"/>
      <c r="K33" s="75"/>
      <c r="L33" s="75"/>
      <c r="M33" s="96"/>
      <c r="N33" s="96"/>
      <c r="O33" s="75"/>
      <c r="P33" s="75"/>
      <c r="Q33" s="74"/>
      <c r="R33" s="96"/>
      <c r="S33" s="96"/>
      <c r="T33" s="96"/>
      <c r="U33" s="75"/>
    </row>
    <row r="34" spans="1:21" ht="18.75" thickBot="1" x14ac:dyDescent="0.3">
      <c r="A34" s="53" t="s">
        <v>35</v>
      </c>
      <c r="B34" s="97"/>
      <c r="C34" s="97"/>
      <c r="D34" s="97"/>
      <c r="E34" s="195"/>
      <c r="F34" s="230"/>
      <c r="G34" s="97"/>
      <c r="H34" s="97"/>
      <c r="I34" s="98"/>
      <c r="J34" s="97"/>
      <c r="K34" s="97"/>
      <c r="L34" s="195"/>
      <c r="M34" s="97"/>
      <c r="N34" s="97"/>
      <c r="O34" s="97"/>
      <c r="P34" s="98"/>
      <c r="Q34" s="53" t="s">
        <v>35</v>
      </c>
      <c r="R34" s="97"/>
      <c r="S34" s="97"/>
      <c r="T34" s="97"/>
      <c r="U34" s="98"/>
    </row>
    <row r="35" spans="1:21" ht="18" x14ac:dyDescent="0.25">
      <c r="A35" s="64" t="s">
        <v>36</v>
      </c>
      <c r="B35" s="141">
        <v>816</v>
      </c>
      <c r="C35" s="87">
        <v>1203</v>
      </c>
      <c r="D35" s="142">
        <v>77240</v>
      </c>
      <c r="E35" s="138">
        <v>0</v>
      </c>
      <c r="F35" s="84">
        <v>-22</v>
      </c>
      <c r="G35" s="159"/>
      <c r="H35" s="124">
        <f t="shared" ref="H35:H47" si="17">D35/B35</f>
        <v>94.656862745098039</v>
      </c>
      <c r="I35" s="139">
        <f t="shared" ref="I35:I46" si="18">SUM(D35:F35)</f>
        <v>77218</v>
      </c>
      <c r="J35" s="88"/>
      <c r="K35" s="143"/>
      <c r="L35" s="81"/>
      <c r="M35" s="85"/>
      <c r="N35" s="85"/>
      <c r="O35" s="62"/>
      <c r="P35" s="81">
        <f>SUM(N35:O35)</f>
        <v>0</v>
      </c>
      <c r="Q35" s="56" t="s">
        <v>36</v>
      </c>
      <c r="R35" s="59">
        <f t="shared" ref="R35:R46" si="19">B35+L35</f>
        <v>816</v>
      </c>
      <c r="S35" s="59">
        <f t="shared" ref="S35:S46" si="20">C35+M35</f>
        <v>1203</v>
      </c>
      <c r="T35" s="59">
        <f t="shared" ref="T35:T46" si="21">I35+P35</f>
        <v>77218</v>
      </c>
      <c r="U35" s="62">
        <f t="shared" ref="U35:U46" si="22">T35/R35</f>
        <v>94.629901960784309</v>
      </c>
    </row>
    <row r="36" spans="1:21" ht="18" x14ac:dyDescent="0.25">
      <c r="A36" s="64" t="s">
        <v>37</v>
      </c>
      <c r="B36" s="141">
        <v>828</v>
      </c>
      <c r="C36" s="87">
        <v>1217</v>
      </c>
      <c r="D36" s="142">
        <v>78957</v>
      </c>
      <c r="E36" s="141">
        <v>0</v>
      </c>
      <c r="F36" s="86">
        <v>0</v>
      </c>
      <c r="G36" s="160">
        <v>0</v>
      </c>
      <c r="H36" s="151">
        <f t="shared" si="17"/>
        <v>95.358695652173907</v>
      </c>
      <c r="I36" s="142">
        <f t="shared" si="18"/>
        <v>78957</v>
      </c>
      <c r="J36" s="88"/>
      <c r="K36" s="143"/>
      <c r="L36" s="88"/>
      <c r="M36" s="87"/>
      <c r="N36" s="87"/>
      <c r="O36" s="80"/>
      <c r="P36" s="88">
        <f t="shared" ref="P36:P46" si="23">SUM(N36:O36)</f>
        <v>0</v>
      </c>
      <c r="Q36" s="64" t="s">
        <v>37</v>
      </c>
      <c r="R36" s="63">
        <f t="shared" si="19"/>
        <v>828</v>
      </c>
      <c r="S36" s="63">
        <f t="shared" si="20"/>
        <v>1217</v>
      </c>
      <c r="T36" s="63">
        <f t="shared" si="21"/>
        <v>78957</v>
      </c>
      <c r="U36" s="80">
        <f t="shared" si="22"/>
        <v>95.358695652173907</v>
      </c>
    </row>
    <row r="37" spans="1:21" ht="18" x14ac:dyDescent="0.25">
      <c r="A37" s="64" t="s">
        <v>38</v>
      </c>
      <c r="B37" s="141">
        <v>410</v>
      </c>
      <c r="C37" s="87">
        <v>600</v>
      </c>
      <c r="D37" s="142">
        <v>40095</v>
      </c>
      <c r="E37" s="141">
        <v>0</v>
      </c>
      <c r="F37" s="86">
        <v>0</v>
      </c>
      <c r="G37" s="160">
        <v>0</v>
      </c>
      <c r="H37" s="151">
        <f t="shared" si="17"/>
        <v>97.792682926829272</v>
      </c>
      <c r="I37" s="142">
        <f t="shared" si="18"/>
        <v>40095</v>
      </c>
      <c r="J37" s="88"/>
      <c r="K37" s="143"/>
      <c r="L37" s="88"/>
      <c r="M37" s="87"/>
      <c r="N37" s="87"/>
      <c r="O37" s="80"/>
      <c r="P37" s="88">
        <f t="shared" si="23"/>
        <v>0</v>
      </c>
      <c r="Q37" s="64" t="s">
        <v>38</v>
      </c>
      <c r="R37" s="63">
        <f t="shared" si="19"/>
        <v>410</v>
      </c>
      <c r="S37" s="63">
        <f t="shared" si="20"/>
        <v>600</v>
      </c>
      <c r="T37" s="63">
        <f t="shared" si="21"/>
        <v>40095</v>
      </c>
      <c r="U37" s="80">
        <f t="shared" si="22"/>
        <v>97.792682926829272</v>
      </c>
    </row>
    <row r="38" spans="1:21" ht="18" x14ac:dyDescent="0.25">
      <c r="A38" s="64" t="s">
        <v>39</v>
      </c>
      <c r="B38" s="141">
        <v>819</v>
      </c>
      <c r="C38" s="87">
        <v>1019</v>
      </c>
      <c r="D38" s="142">
        <v>71314</v>
      </c>
      <c r="E38" s="141">
        <v>0</v>
      </c>
      <c r="F38" s="86">
        <v>-23</v>
      </c>
      <c r="G38" s="160">
        <v>0</v>
      </c>
      <c r="H38" s="151">
        <f t="shared" si="17"/>
        <v>87.074481074481071</v>
      </c>
      <c r="I38" s="142">
        <f t="shared" si="18"/>
        <v>71291</v>
      </c>
      <c r="J38" s="88"/>
      <c r="K38" s="143"/>
      <c r="L38" s="88"/>
      <c r="M38" s="87"/>
      <c r="N38" s="87"/>
      <c r="O38" s="80"/>
      <c r="P38" s="88">
        <f t="shared" si="23"/>
        <v>0</v>
      </c>
      <c r="Q38" s="64" t="s">
        <v>39</v>
      </c>
      <c r="R38" s="63">
        <f t="shared" si="19"/>
        <v>819</v>
      </c>
      <c r="S38" s="63">
        <f t="shared" si="20"/>
        <v>1019</v>
      </c>
      <c r="T38" s="63">
        <f t="shared" si="21"/>
        <v>71291</v>
      </c>
      <c r="U38" s="80">
        <f t="shared" si="22"/>
        <v>87.046398046398053</v>
      </c>
    </row>
    <row r="39" spans="1:21" ht="18" x14ac:dyDescent="0.25">
      <c r="A39" s="64" t="s">
        <v>40</v>
      </c>
      <c r="B39" s="141">
        <v>321</v>
      </c>
      <c r="C39" s="87">
        <v>457</v>
      </c>
      <c r="D39" s="142">
        <v>19779</v>
      </c>
      <c r="E39" s="141">
        <v>0</v>
      </c>
      <c r="F39" s="86">
        <v>0</v>
      </c>
      <c r="G39" s="160">
        <v>0</v>
      </c>
      <c r="H39" s="151">
        <f t="shared" si="17"/>
        <v>61.616822429906541</v>
      </c>
      <c r="I39" s="142">
        <f t="shared" si="18"/>
        <v>19779</v>
      </c>
      <c r="J39" s="88"/>
      <c r="K39" s="143"/>
      <c r="L39" s="88"/>
      <c r="M39" s="87"/>
      <c r="N39" s="87"/>
      <c r="O39" s="80"/>
      <c r="P39" s="88">
        <f t="shared" si="23"/>
        <v>0</v>
      </c>
      <c r="Q39" s="64" t="s">
        <v>40</v>
      </c>
      <c r="R39" s="63">
        <f t="shared" si="19"/>
        <v>321</v>
      </c>
      <c r="S39" s="63">
        <f t="shared" si="20"/>
        <v>457</v>
      </c>
      <c r="T39" s="63">
        <f t="shared" si="21"/>
        <v>19779</v>
      </c>
      <c r="U39" s="80">
        <f t="shared" si="22"/>
        <v>61.616822429906541</v>
      </c>
    </row>
    <row r="40" spans="1:21" ht="18" x14ac:dyDescent="0.25">
      <c r="A40" s="64" t="s">
        <v>41</v>
      </c>
      <c r="B40" s="141">
        <v>500</v>
      </c>
      <c r="C40" s="87">
        <v>649</v>
      </c>
      <c r="D40" s="142">
        <v>44893</v>
      </c>
      <c r="E40" s="141">
        <v>0</v>
      </c>
      <c r="F40" s="86">
        <v>0</v>
      </c>
      <c r="G40" s="160">
        <v>0</v>
      </c>
      <c r="H40" s="151">
        <f t="shared" si="17"/>
        <v>89.786000000000001</v>
      </c>
      <c r="I40" s="142">
        <f t="shared" si="18"/>
        <v>44893</v>
      </c>
      <c r="J40" s="88"/>
      <c r="K40" s="143"/>
      <c r="L40" s="88"/>
      <c r="M40" s="87"/>
      <c r="N40" s="87"/>
      <c r="O40" s="80"/>
      <c r="P40" s="88">
        <f t="shared" si="23"/>
        <v>0</v>
      </c>
      <c r="Q40" s="64" t="s">
        <v>41</v>
      </c>
      <c r="R40" s="63">
        <f t="shared" si="19"/>
        <v>500</v>
      </c>
      <c r="S40" s="63">
        <f t="shared" si="20"/>
        <v>649</v>
      </c>
      <c r="T40" s="63">
        <f t="shared" si="21"/>
        <v>44893</v>
      </c>
      <c r="U40" s="80">
        <f t="shared" si="22"/>
        <v>89.786000000000001</v>
      </c>
    </row>
    <row r="41" spans="1:21" ht="18" x14ac:dyDescent="0.25">
      <c r="A41" s="64" t="s">
        <v>42</v>
      </c>
      <c r="B41" s="141">
        <v>745</v>
      </c>
      <c r="C41" s="87">
        <v>1063</v>
      </c>
      <c r="D41" s="142">
        <v>71651</v>
      </c>
      <c r="E41" s="141">
        <v>0</v>
      </c>
      <c r="F41" s="86">
        <v>0</v>
      </c>
      <c r="G41" s="160">
        <v>0</v>
      </c>
      <c r="H41" s="151">
        <f t="shared" si="17"/>
        <v>96.175838926174492</v>
      </c>
      <c r="I41" s="142">
        <f t="shared" si="18"/>
        <v>71651</v>
      </c>
      <c r="J41" s="88"/>
      <c r="K41" s="143"/>
      <c r="L41" s="88"/>
      <c r="M41" s="87"/>
      <c r="N41" s="87"/>
      <c r="O41" s="80"/>
      <c r="P41" s="88">
        <f t="shared" si="23"/>
        <v>0</v>
      </c>
      <c r="Q41" s="64" t="s">
        <v>42</v>
      </c>
      <c r="R41" s="63">
        <f t="shared" si="19"/>
        <v>745</v>
      </c>
      <c r="S41" s="63">
        <f t="shared" si="20"/>
        <v>1063</v>
      </c>
      <c r="T41" s="63">
        <f t="shared" si="21"/>
        <v>71651</v>
      </c>
      <c r="U41" s="80">
        <f t="shared" si="22"/>
        <v>96.175838926174492</v>
      </c>
    </row>
    <row r="42" spans="1:21" ht="18" x14ac:dyDescent="0.25">
      <c r="A42" s="64" t="s">
        <v>43</v>
      </c>
      <c r="B42" s="141">
        <v>528</v>
      </c>
      <c r="C42" s="87">
        <v>767</v>
      </c>
      <c r="D42" s="142">
        <v>48660</v>
      </c>
      <c r="E42" s="141">
        <v>0</v>
      </c>
      <c r="F42" s="86">
        <v>0</v>
      </c>
      <c r="G42" s="160">
        <v>0</v>
      </c>
      <c r="H42" s="151">
        <f t="shared" si="17"/>
        <v>92.159090909090907</v>
      </c>
      <c r="I42" s="142">
        <f t="shared" si="18"/>
        <v>48660</v>
      </c>
      <c r="J42" s="88"/>
      <c r="K42" s="143"/>
      <c r="L42" s="88"/>
      <c r="M42" s="87"/>
      <c r="N42" s="87"/>
      <c r="O42" s="80"/>
      <c r="P42" s="88">
        <f t="shared" si="23"/>
        <v>0</v>
      </c>
      <c r="Q42" s="64" t="s">
        <v>43</v>
      </c>
      <c r="R42" s="63">
        <f t="shared" si="19"/>
        <v>528</v>
      </c>
      <c r="S42" s="63">
        <f t="shared" si="20"/>
        <v>767</v>
      </c>
      <c r="T42" s="63">
        <f t="shared" si="21"/>
        <v>48660</v>
      </c>
      <c r="U42" s="80">
        <f t="shared" si="22"/>
        <v>92.159090909090907</v>
      </c>
    </row>
    <row r="43" spans="1:21" ht="18" x14ac:dyDescent="0.25">
      <c r="A43" s="64" t="s">
        <v>44</v>
      </c>
      <c r="B43" s="141">
        <v>311</v>
      </c>
      <c r="C43" s="87">
        <v>436</v>
      </c>
      <c r="D43" s="142">
        <v>29514</v>
      </c>
      <c r="E43" s="141">
        <v>0</v>
      </c>
      <c r="F43" s="86">
        <v>-20</v>
      </c>
      <c r="G43" s="160">
        <v>0</v>
      </c>
      <c r="H43" s="151">
        <f t="shared" si="17"/>
        <v>94.900321543408367</v>
      </c>
      <c r="I43" s="142">
        <f t="shared" si="18"/>
        <v>29494</v>
      </c>
      <c r="J43" s="88"/>
      <c r="K43" s="143"/>
      <c r="L43" s="88"/>
      <c r="M43" s="87"/>
      <c r="N43" s="87"/>
      <c r="O43" s="80"/>
      <c r="P43" s="88">
        <f t="shared" si="23"/>
        <v>0</v>
      </c>
      <c r="Q43" s="64" t="s">
        <v>44</v>
      </c>
      <c r="R43" s="63">
        <f t="shared" si="19"/>
        <v>311</v>
      </c>
      <c r="S43" s="63">
        <f t="shared" si="20"/>
        <v>436</v>
      </c>
      <c r="T43" s="63">
        <f t="shared" si="21"/>
        <v>29494</v>
      </c>
      <c r="U43" s="80">
        <f t="shared" si="22"/>
        <v>94.836012861736336</v>
      </c>
    </row>
    <row r="44" spans="1:21" ht="18" x14ac:dyDescent="0.25">
      <c r="A44" s="64" t="s">
        <v>45</v>
      </c>
      <c r="B44" s="141">
        <v>519</v>
      </c>
      <c r="C44" s="87">
        <v>814</v>
      </c>
      <c r="D44" s="142">
        <v>55631</v>
      </c>
      <c r="E44" s="141">
        <v>0</v>
      </c>
      <c r="F44" s="86">
        <v>-14</v>
      </c>
      <c r="G44" s="160">
        <v>0</v>
      </c>
      <c r="H44" s="151">
        <f t="shared" si="17"/>
        <v>107.1888246628131</v>
      </c>
      <c r="I44" s="142">
        <f t="shared" si="18"/>
        <v>55617</v>
      </c>
      <c r="J44" s="88"/>
      <c r="K44" s="143"/>
      <c r="L44" s="88"/>
      <c r="M44" s="87"/>
      <c r="N44" s="87"/>
      <c r="O44" s="80"/>
      <c r="P44" s="88">
        <f t="shared" si="23"/>
        <v>0</v>
      </c>
      <c r="Q44" s="64" t="s">
        <v>45</v>
      </c>
      <c r="R44" s="63">
        <f t="shared" si="19"/>
        <v>519</v>
      </c>
      <c r="S44" s="63">
        <f t="shared" si="20"/>
        <v>814</v>
      </c>
      <c r="T44" s="63">
        <f t="shared" si="21"/>
        <v>55617</v>
      </c>
      <c r="U44" s="80">
        <f t="shared" si="22"/>
        <v>107.16184971098266</v>
      </c>
    </row>
    <row r="45" spans="1:21" ht="18" x14ac:dyDescent="0.25">
      <c r="A45" s="89" t="s">
        <v>46</v>
      </c>
      <c r="B45" s="141">
        <v>453</v>
      </c>
      <c r="C45" s="87">
        <v>663</v>
      </c>
      <c r="D45" s="142">
        <v>42810</v>
      </c>
      <c r="E45" s="141">
        <v>0</v>
      </c>
      <c r="F45" s="86">
        <v>-14</v>
      </c>
      <c r="G45" s="160">
        <v>0</v>
      </c>
      <c r="H45" s="151">
        <f t="shared" si="17"/>
        <v>94.503311258278146</v>
      </c>
      <c r="I45" s="142">
        <f t="shared" si="18"/>
        <v>42796</v>
      </c>
      <c r="J45" s="91"/>
      <c r="K45" s="148"/>
      <c r="L45" s="91"/>
      <c r="M45" s="90"/>
      <c r="N45" s="90"/>
      <c r="O45" s="80"/>
      <c r="P45" s="88">
        <f t="shared" si="23"/>
        <v>0</v>
      </c>
      <c r="Q45" s="89" t="s">
        <v>46</v>
      </c>
      <c r="R45" s="63">
        <f t="shared" si="19"/>
        <v>453</v>
      </c>
      <c r="S45" s="63">
        <f t="shared" si="20"/>
        <v>663</v>
      </c>
      <c r="T45" s="63">
        <f t="shared" si="21"/>
        <v>42796</v>
      </c>
      <c r="U45" s="80">
        <f t="shared" si="22"/>
        <v>94.472406181015458</v>
      </c>
    </row>
    <row r="46" spans="1:21" ht="18.75" thickBot="1" x14ac:dyDescent="0.3">
      <c r="A46" s="89" t="s">
        <v>47</v>
      </c>
      <c r="B46" s="152">
        <v>275</v>
      </c>
      <c r="C46" s="108">
        <v>381</v>
      </c>
      <c r="D46" s="153">
        <v>25084</v>
      </c>
      <c r="E46" s="145">
        <v>0</v>
      </c>
      <c r="F46" s="107">
        <v>-46</v>
      </c>
      <c r="G46" s="242">
        <v>0</v>
      </c>
      <c r="H46" s="154">
        <f t="shared" si="17"/>
        <v>91.214545454545458</v>
      </c>
      <c r="I46" s="153">
        <f t="shared" si="18"/>
        <v>25038</v>
      </c>
      <c r="J46" s="91"/>
      <c r="K46" s="148"/>
      <c r="L46" s="91"/>
      <c r="M46" s="90"/>
      <c r="N46" s="90"/>
      <c r="O46" s="187"/>
      <c r="P46" s="91">
        <f t="shared" si="23"/>
        <v>0</v>
      </c>
      <c r="Q46" s="89" t="s">
        <v>47</v>
      </c>
      <c r="R46" s="69">
        <f t="shared" si="19"/>
        <v>275</v>
      </c>
      <c r="S46" s="69">
        <f t="shared" si="20"/>
        <v>381</v>
      </c>
      <c r="T46" s="69">
        <f t="shared" si="21"/>
        <v>25038</v>
      </c>
      <c r="U46" s="187">
        <f t="shared" si="22"/>
        <v>91.047272727272727</v>
      </c>
    </row>
    <row r="47" spans="1:21" ht="18.75" thickBot="1" x14ac:dyDescent="0.3">
      <c r="A47" s="70" t="s">
        <v>48</v>
      </c>
      <c r="B47" s="94">
        <f>SUM(B35:B46)</f>
        <v>6525</v>
      </c>
      <c r="C47" s="94">
        <f>SUM(C35:C46)</f>
        <v>9269</v>
      </c>
      <c r="D47" s="150">
        <f>SUM(D35:D46)</f>
        <v>605628</v>
      </c>
      <c r="E47" s="94">
        <f>SUM(E35:E46)</f>
        <v>0</v>
      </c>
      <c r="F47" s="103">
        <f>SUM(F35:F46)</f>
        <v>-139</v>
      </c>
      <c r="G47" s="266">
        <v>0</v>
      </c>
      <c r="H47" s="131">
        <f t="shared" si="17"/>
        <v>92.816551724137938</v>
      </c>
      <c r="I47" s="197">
        <f t="shared" ref="I47:P47" si="24">SUM(I35:I46)</f>
        <v>605489</v>
      </c>
      <c r="J47" s="166">
        <f t="shared" si="24"/>
        <v>0</v>
      </c>
      <c r="K47" s="72">
        <f t="shared" si="24"/>
        <v>0</v>
      </c>
      <c r="L47" s="196">
        <f t="shared" si="24"/>
        <v>0</v>
      </c>
      <c r="M47" s="186">
        <f t="shared" si="24"/>
        <v>0</v>
      </c>
      <c r="N47" s="186">
        <f t="shared" si="24"/>
        <v>0</v>
      </c>
      <c r="O47" s="186">
        <f t="shared" si="24"/>
        <v>0</v>
      </c>
      <c r="P47" s="188">
        <f t="shared" si="24"/>
        <v>0</v>
      </c>
      <c r="Q47" s="192" t="s">
        <v>48</v>
      </c>
      <c r="R47" s="175">
        <f>SUM(R35:R46)</f>
        <v>6525</v>
      </c>
      <c r="S47" s="175">
        <f>SUM(S35:S46)</f>
        <v>9269</v>
      </c>
      <c r="T47" s="175">
        <f>SUM(T35:T46)</f>
        <v>605489</v>
      </c>
      <c r="U47" s="72">
        <f>T47/R47</f>
        <v>92.795249042145599</v>
      </c>
    </row>
    <row r="48" spans="1:21" ht="18.75" thickBot="1" x14ac:dyDescent="0.3">
      <c r="A48" s="104"/>
      <c r="B48" s="105"/>
      <c r="C48" s="105"/>
      <c r="D48" s="105"/>
      <c r="E48" s="105"/>
      <c r="F48" s="105"/>
      <c r="G48" s="105"/>
      <c r="H48" s="106"/>
      <c r="I48" s="105"/>
      <c r="J48" s="75"/>
      <c r="K48" s="75"/>
      <c r="L48" s="75"/>
      <c r="M48" s="96"/>
      <c r="N48" s="96"/>
      <c r="O48" s="75"/>
      <c r="P48" s="75"/>
      <c r="Q48" s="191"/>
      <c r="R48" s="96"/>
      <c r="S48" s="96"/>
      <c r="T48" s="96"/>
      <c r="U48" s="75"/>
    </row>
    <row r="49" spans="1:21" ht="18.75" thickBot="1" x14ac:dyDescent="0.3">
      <c r="A49" s="53" t="s">
        <v>49</v>
      </c>
      <c r="B49" s="97"/>
      <c r="C49" s="97"/>
      <c r="D49" s="99"/>
      <c r="E49" s="195"/>
      <c r="F49" s="98"/>
      <c r="G49" s="230"/>
      <c r="H49" s="97"/>
      <c r="I49" s="98"/>
      <c r="J49" s="97"/>
      <c r="K49" s="97"/>
      <c r="L49" s="195"/>
      <c r="M49" s="97"/>
      <c r="N49" s="97"/>
      <c r="O49" s="97"/>
      <c r="P49" s="98"/>
      <c r="Q49" s="53" t="s">
        <v>49</v>
      </c>
      <c r="R49" s="97"/>
      <c r="S49" s="97"/>
      <c r="T49" s="97"/>
      <c r="U49" s="98"/>
    </row>
    <row r="50" spans="1:21" ht="18" x14ac:dyDescent="0.25">
      <c r="A50" s="56" t="s">
        <v>50</v>
      </c>
      <c r="B50" s="156">
        <v>431</v>
      </c>
      <c r="C50" s="157">
        <v>636</v>
      </c>
      <c r="D50" s="156">
        <v>44734</v>
      </c>
      <c r="E50" s="84">
        <v>0</v>
      </c>
      <c r="F50" s="139">
        <v>-8</v>
      </c>
      <c r="G50" s="85">
        <v>0</v>
      </c>
      <c r="H50" s="177">
        <f t="shared" ref="H50:H57" si="25">D50/B50</f>
        <v>103.79118329466357</v>
      </c>
      <c r="I50" s="159">
        <f t="shared" ref="I50:I56" si="26">SUM(D50:F50)</f>
        <v>44726</v>
      </c>
      <c r="J50" s="132"/>
      <c r="K50" s="133"/>
      <c r="L50" s="81"/>
      <c r="M50" s="85"/>
      <c r="N50" s="85"/>
      <c r="O50" s="62"/>
      <c r="P50" s="81">
        <f>SUM(N50:O50)</f>
        <v>0</v>
      </c>
      <c r="Q50" s="56" t="s">
        <v>50</v>
      </c>
      <c r="R50" s="59">
        <f t="shared" ref="R50:S56" si="27">B50+L50</f>
        <v>431</v>
      </c>
      <c r="S50" s="59">
        <f t="shared" si="27"/>
        <v>636</v>
      </c>
      <c r="T50" s="59">
        <f t="shared" ref="T50:T56" si="28">I50+P50</f>
        <v>44726</v>
      </c>
      <c r="U50" s="62">
        <f t="shared" ref="U50:U56" si="29">T50/R50</f>
        <v>103.77262180974478</v>
      </c>
    </row>
    <row r="51" spans="1:21" ht="18" x14ac:dyDescent="0.25">
      <c r="A51" s="64" t="s">
        <v>51</v>
      </c>
      <c r="B51" s="141">
        <v>657</v>
      </c>
      <c r="C51" s="160">
        <v>818</v>
      </c>
      <c r="D51" s="141">
        <v>60903</v>
      </c>
      <c r="E51" s="86">
        <v>0</v>
      </c>
      <c r="F51" s="142">
        <v>-28</v>
      </c>
      <c r="G51" s="87">
        <v>0</v>
      </c>
      <c r="H51" s="158">
        <f t="shared" si="25"/>
        <v>92.698630136986296</v>
      </c>
      <c r="I51" s="159">
        <f t="shared" si="26"/>
        <v>60875</v>
      </c>
      <c r="J51" s="135"/>
      <c r="K51" s="143"/>
      <c r="L51" s="88"/>
      <c r="M51" s="87"/>
      <c r="N51" s="87"/>
      <c r="O51" s="80"/>
      <c r="P51" s="81">
        <f t="shared" ref="P51:P56" si="30">SUM(N51:O51)</f>
        <v>0</v>
      </c>
      <c r="Q51" s="64" t="s">
        <v>51</v>
      </c>
      <c r="R51" s="63">
        <f t="shared" si="27"/>
        <v>657</v>
      </c>
      <c r="S51" s="63">
        <f t="shared" si="27"/>
        <v>818</v>
      </c>
      <c r="T51" s="63">
        <f t="shared" si="28"/>
        <v>60875</v>
      </c>
      <c r="U51" s="80">
        <f t="shared" si="29"/>
        <v>92.656012176560125</v>
      </c>
    </row>
    <row r="52" spans="1:21" ht="18" x14ac:dyDescent="0.25">
      <c r="A52" s="64" t="s">
        <v>52</v>
      </c>
      <c r="B52" s="141">
        <v>1424</v>
      </c>
      <c r="C52" s="160">
        <v>1872</v>
      </c>
      <c r="D52" s="141">
        <v>125367</v>
      </c>
      <c r="E52" s="86">
        <v>0</v>
      </c>
      <c r="F52" s="142">
        <v>-102</v>
      </c>
      <c r="G52" s="87">
        <v>0</v>
      </c>
      <c r="H52" s="158">
        <f t="shared" si="25"/>
        <v>88.038623595505612</v>
      </c>
      <c r="I52" s="159">
        <f t="shared" si="26"/>
        <v>125265</v>
      </c>
      <c r="J52" s="135"/>
      <c r="K52" s="143"/>
      <c r="L52" s="88"/>
      <c r="M52" s="87"/>
      <c r="N52" s="87"/>
      <c r="O52" s="80"/>
      <c r="P52" s="81">
        <f t="shared" si="30"/>
        <v>0</v>
      </c>
      <c r="Q52" s="64" t="s">
        <v>52</v>
      </c>
      <c r="R52" s="63">
        <f t="shared" si="27"/>
        <v>1424</v>
      </c>
      <c r="S52" s="63">
        <f t="shared" si="27"/>
        <v>1872</v>
      </c>
      <c r="T52" s="63">
        <f t="shared" si="28"/>
        <v>125265</v>
      </c>
      <c r="U52" s="80">
        <f t="shared" si="29"/>
        <v>87.966994382022477</v>
      </c>
    </row>
    <row r="53" spans="1:21" ht="18" x14ac:dyDescent="0.25">
      <c r="A53" s="64" t="s">
        <v>53</v>
      </c>
      <c r="B53" s="141">
        <v>373</v>
      </c>
      <c r="C53" s="160">
        <v>501</v>
      </c>
      <c r="D53" s="141">
        <v>34790</v>
      </c>
      <c r="E53" s="86">
        <v>0</v>
      </c>
      <c r="F53" s="142">
        <v>-21</v>
      </c>
      <c r="G53" s="87">
        <v>0</v>
      </c>
      <c r="H53" s="158">
        <f t="shared" si="25"/>
        <v>93.270777479892757</v>
      </c>
      <c r="I53" s="159">
        <f t="shared" si="26"/>
        <v>34769</v>
      </c>
      <c r="J53" s="135"/>
      <c r="K53" s="143"/>
      <c r="L53" s="88"/>
      <c r="M53" s="87"/>
      <c r="N53" s="87"/>
      <c r="O53" s="80"/>
      <c r="P53" s="81">
        <f t="shared" si="30"/>
        <v>0</v>
      </c>
      <c r="Q53" s="64" t="s">
        <v>53</v>
      </c>
      <c r="R53" s="63">
        <f t="shared" si="27"/>
        <v>373</v>
      </c>
      <c r="S53" s="63">
        <f t="shared" si="27"/>
        <v>501</v>
      </c>
      <c r="T53" s="63">
        <f t="shared" si="28"/>
        <v>34769</v>
      </c>
      <c r="U53" s="80">
        <f t="shared" si="29"/>
        <v>93.21447721179625</v>
      </c>
    </row>
    <row r="54" spans="1:21" ht="18" x14ac:dyDescent="0.25">
      <c r="A54" s="64" t="s">
        <v>54</v>
      </c>
      <c r="B54" s="141">
        <v>462</v>
      </c>
      <c r="C54" s="160">
        <v>610</v>
      </c>
      <c r="D54" s="141">
        <v>43303</v>
      </c>
      <c r="E54" s="86">
        <v>0</v>
      </c>
      <c r="F54" s="142">
        <v>-34</v>
      </c>
      <c r="G54" s="87">
        <v>0</v>
      </c>
      <c r="H54" s="158">
        <f t="shared" si="25"/>
        <v>93.729437229437224</v>
      </c>
      <c r="I54" s="159">
        <f t="shared" si="26"/>
        <v>43269</v>
      </c>
      <c r="J54" s="135"/>
      <c r="K54" s="143"/>
      <c r="L54" s="88"/>
      <c r="M54" s="87"/>
      <c r="N54" s="87"/>
      <c r="O54" s="80"/>
      <c r="P54" s="81">
        <f t="shared" si="30"/>
        <v>0</v>
      </c>
      <c r="Q54" s="64" t="s">
        <v>54</v>
      </c>
      <c r="R54" s="63">
        <f t="shared" si="27"/>
        <v>462</v>
      </c>
      <c r="S54" s="63">
        <f t="shared" si="27"/>
        <v>610</v>
      </c>
      <c r="T54" s="63">
        <f t="shared" si="28"/>
        <v>43269</v>
      </c>
      <c r="U54" s="80">
        <f t="shared" si="29"/>
        <v>93.65584415584415</v>
      </c>
    </row>
    <row r="55" spans="1:21" ht="18" x14ac:dyDescent="0.25">
      <c r="A55" s="64" t="s">
        <v>55</v>
      </c>
      <c r="B55" s="141">
        <v>361</v>
      </c>
      <c r="C55" s="160">
        <v>489</v>
      </c>
      <c r="D55" s="141">
        <v>32927</v>
      </c>
      <c r="E55" s="86">
        <v>0</v>
      </c>
      <c r="F55" s="142">
        <v>-26</v>
      </c>
      <c r="G55" s="87">
        <v>0</v>
      </c>
      <c r="H55" s="158">
        <f t="shared" si="25"/>
        <v>91.21052631578948</v>
      </c>
      <c r="I55" s="159">
        <f t="shared" si="26"/>
        <v>32901</v>
      </c>
      <c r="J55" s="135"/>
      <c r="K55" s="143"/>
      <c r="L55" s="88"/>
      <c r="M55" s="87"/>
      <c r="N55" s="87"/>
      <c r="O55" s="80"/>
      <c r="P55" s="81">
        <f t="shared" si="30"/>
        <v>0</v>
      </c>
      <c r="Q55" s="64" t="s">
        <v>55</v>
      </c>
      <c r="R55" s="63">
        <f t="shared" si="27"/>
        <v>361</v>
      </c>
      <c r="S55" s="63">
        <f t="shared" si="27"/>
        <v>489</v>
      </c>
      <c r="T55" s="63">
        <f t="shared" si="28"/>
        <v>32901</v>
      </c>
      <c r="U55" s="80">
        <f t="shared" si="29"/>
        <v>91.13850415512465</v>
      </c>
    </row>
    <row r="56" spans="1:21" ht="18.75" thickBot="1" x14ac:dyDescent="0.3">
      <c r="A56" s="64" t="s">
        <v>56</v>
      </c>
      <c r="B56" s="161">
        <v>707</v>
      </c>
      <c r="C56" s="162">
        <v>915</v>
      </c>
      <c r="D56" s="161">
        <v>59903</v>
      </c>
      <c r="E56" s="107">
        <v>0</v>
      </c>
      <c r="F56" s="153">
        <v>0</v>
      </c>
      <c r="G56" s="90">
        <v>0</v>
      </c>
      <c r="H56" s="158">
        <f t="shared" si="25"/>
        <v>84.728429985855726</v>
      </c>
      <c r="I56" s="159">
        <f t="shared" si="26"/>
        <v>59903</v>
      </c>
      <c r="J56" s="147"/>
      <c r="K56" s="148"/>
      <c r="L56" s="91"/>
      <c r="M56" s="90"/>
      <c r="N56" s="90"/>
      <c r="O56" s="187"/>
      <c r="P56" s="75">
        <f t="shared" si="30"/>
        <v>0</v>
      </c>
      <c r="Q56" s="89" t="s">
        <v>56</v>
      </c>
      <c r="R56" s="69">
        <f t="shared" si="27"/>
        <v>707</v>
      </c>
      <c r="S56" s="69">
        <f t="shared" si="27"/>
        <v>915</v>
      </c>
      <c r="T56" s="69">
        <f t="shared" si="28"/>
        <v>59903</v>
      </c>
      <c r="U56" s="187">
        <f t="shared" si="29"/>
        <v>84.728429985855726</v>
      </c>
    </row>
    <row r="57" spans="1:21" ht="18.75" thickBot="1" x14ac:dyDescent="0.3">
      <c r="A57" s="70" t="s">
        <v>48</v>
      </c>
      <c r="B57" s="94">
        <f t="shared" ref="B57:G57" si="31">SUM(B50:B56)</f>
        <v>4415</v>
      </c>
      <c r="C57" s="94">
        <f t="shared" si="31"/>
        <v>5841</v>
      </c>
      <c r="D57" s="95">
        <f t="shared" si="31"/>
        <v>401927</v>
      </c>
      <c r="E57" s="95">
        <f t="shared" si="31"/>
        <v>0</v>
      </c>
      <c r="F57" s="95">
        <f t="shared" si="31"/>
        <v>-219</v>
      </c>
      <c r="G57" s="95">
        <f t="shared" si="31"/>
        <v>0</v>
      </c>
      <c r="H57" s="78">
        <f t="shared" si="25"/>
        <v>91.036693091732729</v>
      </c>
      <c r="I57" s="150">
        <v>0</v>
      </c>
      <c r="J57" s="166">
        <f t="shared" ref="J57:P57" si="32">SUM(J50:J56)</f>
        <v>0</v>
      </c>
      <c r="K57" s="72">
        <f t="shared" si="32"/>
        <v>0</v>
      </c>
      <c r="L57" s="196">
        <f t="shared" si="32"/>
        <v>0</v>
      </c>
      <c r="M57" s="186">
        <f t="shared" si="32"/>
        <v>0</v>
      </c>
      <c r="N57" s="186">
        <f t="shared" si="32"/>
        <v>0</v>
      </c>
      <c r="O57" s="186">
        <f t="shared" si="32"/>
        <v>0</v>
      </c>
      <c r="P57" s="188">
        <f t="shared" si="32"/>
        <v>0</v>
      </c>
      <c r="Q57" s="192" t="s">
        <v>48</v>
      </c>
      <c r="R57" s="175">
        <f>SUM(R50:R56)</f>
        <v>4415</v>
      </c>
      <c r="S57" s="175">
        <f>SUM(S50:S56)</f>
        <v>5841</v>
      </c>
      <c r="T57" s="175">
        <f>SUM(T50:T56)</f>
        <v>401708</v>
      </c>
      <c r="U57" s="72">
        <f>T57/R57</f>
        <v>90.987089467723663</v>
      </c>
    </row>
    <row r="58" spans="1:21" ht="18.75" thickBot="1" x14ac:dyDescent="0.3">
      <c r="A58" s="104"/>
      <c r="B58" s="105"/>
      <c r="C58" s="105"/>
      <c r="D58" s="105"/>
      <c r="E58" s="105"/>
      <c r="F58" s="105"/>
      <c r="G58" s="105"/>
      <c r="H58" s="106"/>
      <c r="I58" s="105"/>
      <c r="J58" s="75"/>
      <c r="K58" s="75"/>
      <c r="L58" s="75"/>
      <c r="M58" s="96"/>
      <c r="N58" s="96"/>
      <c r="O58" s="75"/>
      <c r="P58" s="75"/>
      <c r="Q58" s="191"/>
      <c r="R58" s="96"/>
      <c r="S58" s="96"/>
      <c r="T58" s="96"/>
      <c r="U58" s="75"/>
    </row>
    <row r="59" spans="1:21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7"/>
      <c r="I59" s="98"/>
      <c r="J59" s="97"/>
      <c r="K59" s="97"/>
      <c r="L59" s="195"/>
      <c r="M59" s="97"/>
      <c r="N59" s="97"/>
      <c r="O59" s="97"/>
      <c r="P59" s="98"/>
      <c r="Q59" s="53" t="s">
        <v>57</v>
      </c>
      <c r="R59" s="97"/>
      <c r="S59" s="97"/>
      <c r="T59" s="97"/>
      <c r="U59" s="98"/>
    </row>
    <row r="60" spans="1:21" ht="18" x14ac:dyDescent="0.25">
      <c r="A60" s="56" t="s">
        <v>58</v>
      </c>
      <c r="B60" s="156">
        <v>676</v>
      </c>
      <c r="C60" s="101">
        <v>1117</v>
      </c>
      <c r="D60" s="156">
        <v>76548</v>
      </c>
      <c r="E60" s="84">
        <v>0</v>
      </c>
      <c r="F60" s="139">
        <v>0</v>
      </c>
      <c r="G60" s="159">
        <v>0</v>
      </c>
      <c r="H60" s="124">
        <f t="shared" ref="H60:H67" si="33">D60/B60</f>
        <v>113.23668639053254</v>
      </c>
      <c r="I60" s="163">
        <f t="shared" ref="I60:I66" si="34">SUM(D60:F60)</f>
        <v>76548</v>
      </c>
      <c r="J60" s="132"/>
      <c r="K60" s="133"/>
      <c r="L60" s="81"/>
      <c r="M60" s="85"/>
      <c r="N60" s="85"/>
      <c r="O60" s="62"/>
      <c r="P60" s="81">
        <f>SUM(N60:O60)</f>
        <v>0</v>
      </c>
      <c r="Q60" s="56" t="s">
        <v>58</v>
      </c>
      <c r="R60" s="59">
        <f t="shared" ref="R60:S66" si="35">B60+L60</f>
        <v>676</v>
      </c>
      <c r="S60" s="59">
        <f t="shared" si="35"/>
        <v>1117</v>
      </c>
      <c r="T60" s="59">
        <f t="shared" ref="T60:T66" si="36">I60+P60</f>
        <v>76548</v>
      </c>
      <c r="U60" s="62">
        <f t="shared" ref="U60:U66" si="37">T60/R60</f>
        <v>113.23668639053254</v>
      </c>
    </row>
    <row r="61" spans="1:21" ht="18" x14ac:dyDescent="0.25">
      <c r="A61" s="64" t="s">
        <v>59</v>
      </c>
      <c r="B61" s="141">
        <v>548</v>
      </c>
      <c r="C61" s="102">
        <v>840</v>
      </c>
      <c r="D61" s="141">
        <v>56303</v>
      </c>
      <c r="E61" s="86">
        <v>0</v>
      </c>
      <c r="F61" s="142">
        <v>-43</v>
      </c>
      <c r="G61" s="160">
        <v>0</v>
      </c>
      <c r="H61" s="151">
        <f t="shared" si="33"/>
        <v>102.74270072992701</v>
      </c>
      <c r="I61" s="163">
        <f t="shared" si="34"/>
        <v>56260</v>
      </c>
      <c r="J61" s="135"/>
      <c r="K61" s="143"/>
      <c r="L61" s="88"/>
      <c r="M61" s="87"/>
      <c r="N61" s="87"/>
      <c r="O61" s="80"/>
      <c r="P61" s="81">
        <f t="shared" ref="P61:P66" si="38">SUM(N61:O61)</f>
        <v>0</v>
      </c>
      <c r="Q61" s="64" t="s">
        <v>60</v>
      </c>
      <c r="R61" s="63">
        <f t="shared" si="35"/>
        <v>548</v>
      </c>
      <c r="S61" s="63">
        <f t="shared" si="35"/>
        <v>840</v>
      </c>
      <c r="T61" s="63">
        <f t="shared" si="36"/>
        <v>56260</v>
      </c>
      <c r="U61" s="80">
        <f t="shared" si="37"/>
        <v>102.66423357664233</v>
      </c>
    </row>
    <row r="62" spans="1:21" ht="18" x14ac:dyDescent="0.25">
      <c r="A62" s="64" t="s">
        <v>61</v>
      </c>
      <c r="B62" s="141">
        <v>711</v>
      </c>
      <c r="C62" s="102">
        <v>1135</v>
      </c>
      <c r="D62" s="141">
        <v>76042</v>
      </c>
      <c r="E62" s="86">
        <v>0</v>
      </c>
      <c r="F62" s="142">
        <v>0</v>
      </c>
      <c r="G62" s="160">
        <v>0</v>
      </c>
      <c r="H62" s="151">
        <f t="shared" si="33"/>
        <v>106.9507735583685</v>
      </c>
      <c r="I62" s="163">
        <f t="shared" si="34"/>
        <v>76042</v>
      </c>
      <c r="J62" s="135"/>
      <c r="K62" s="143"/>
      <c r="L62" s="88"/>
      <c r="M62" s="87"/>
      <c r="N62" s="87"/>
      <c r="O62" s="80"/>
      <c r="P62" s="81">
        <f t="shared" si="38"/>
        <v>0</v>
      </c>
      <c r="Q62" s="64"/>
      <c r="R62" s="63">
        <f t="shared" si="35"/>
        <v>711</v>
      </c>
      <c r="S62" s="63">
        <f t="shared" si="35"/>
        <v>1135</v>
      </c>
      <c r="T62" s="63">
        <f t="shared" si="36"/>
        <v>76042</v>
      </c>
      <c r="U62" s="80">
        <f t="shared" si="37"/>
        <v>106.9507735583685</v>
      </c>
    </row>
    <row r="63" spans="1:21" ht="18" x14ac:dyDescent="0.25">
      <c r="A63" s="64" t="s">
        <v>62</v>
      </c>
      <c r="B63" s="141">
        <v>460</v>
      </c>
      <c r="C63" s="102">
        <v>714</v>
      </c>
      <c r="D63" s="141">
        <v>45700</v>
      </c>
      <c r="E63" s="86">
        <v>0</v>
      </c>
      <c r="F63" s="142">
        <v>-26</v>
      </c>
      <c r="G63" s="160">
        <v>0</v>
      </c>
      <c r="H63" s="151">
        <f t="shared" si="33"/>
        <v>99.347826086956516</v>
      </c>
      <c r="I63" s="163">
        <f t="shared" si="34"/>
        <v>45674</v>
      </c>
      <c r="J63" s="135"/>
      <c r="K63" s="143"/>
      <c r="L63" s="88"/>
      <c r="M63" s="87"/>
      <c r="N63" s="87"/>
      <c r="O63" s="80"/>
      <c r="P63" s="81">
        <f t="shared" si="38"/>
        <v>0</v>
      </c>
      <c r="Q63" s="64" t="s">
        <v>62</v>
      </c>
      <c r="R63" s="63">
        <f t="shared" si="35"/>
        <v>460</v>
      </c>
      <c r="S63" s="63">
        <f t="shared" si="35"/>
        <v>714</v>
      </c>
      <c r="T63" s="63">
        <f t="shared" si="36"/>
        <v>45674</v>
      </c>
      <c r="U63" s="80">
        <f t="shared" si="37"/>
        <v>99.291304347826085</v>
      </c>
    </row>
    <row r="64" spans="1:21" ht="18" x14ac:dyDescent="0.25">
      <c r="A64" s="64" t="s">
        <v>63</v>
      </c>
      <c r="B64" s="141">
        <v>285</v>
      </c>
      <c r="C64" s="102">
        <v>430</v>
      </c>
      <c r="D64" s="141">
        <v>29205</v>
      </c>
      <c r="E64" s="86">
        <v>0</v>
      </c>
      <c r="F64" s="142">
        <v>0</v>
      </c>
      <c r="G64" s="160">
        <v>0</v>
      </c>
      <c r="H64" s="151">
        <f t="shared" si="33"/>
        <v>102.47368421052632</v>
      </c>
      <c r="I64" s="163">
        <f t="shared" si="34"/>
        <v>29205</v>
      </c>
      <c r="J64" s="135"/>
      <c r="K64" s="143"/>
      <c r="L64" s="88"/>
      <c r="M64" s="87"/>
      <c r="N64" s="87"/>
      <c r="O64" s="80"/>
      <c r="P64" s="81">
        <f t="shared" si="38"/>
        <v>0</v>
      </c>
      <c r="Q64" s="64" t="s">
        <v>63</v>
      </c>
      <c r="R64" s="63">
        <f t="shared" si="35"/>
        <v>285</v>
      </c>
      <c r="S64" s="63">
        <f t="shared" si="35"/>
        <v>430</v>
      </c>
      <c r="T64" s="63">
        <f t="shared" si="36"/>
        <v>29205</v>
      </c>
      <c r="U64" s="80">
        <f t="shared" si="37"/>
        <v>102.47368421052632</v>
      </c>
    </row>
    <row r="65" spans="1:21" ht="18" x14ac:dyDescent="0.25">
      <c r="A65" s="64" t="s">
        <v>64</v>
      </c>
      <c r="B65" s="141">
        <v>699</v>
      </c>
      <c r="C65" s="102">
        <v>1081</v>
      </c>
      <c r="D65" s="141">
        <v>74426</v>
      </c>
      <c r="E65" s="86">
        <v>0</v>
      </c>
      <c r="F65" s="142">
        <v>-40</v>
      </c>
      <c r="G65" s="160">
        <v>0</v>
      </c>
      <c r="H65" s="151">
        <f t="shared" si="33"/>
        <v>106.47496423462088</v>
      </c>
      <c r="I65" s="163">
        <f t="shared" si="34"/>
        <v>74386</v>
      </c>
      <c r="J65" s="135"/>
      <c r="K65" s="143"/>
      <c r="L65" s="88"/>
      <c r="M65" s="87"/>
      <c r="N65" s="87"/>
      <c r="O65" s="80"/>
      <c r="P65" s="81">
        <f t="shared" si="38"/>
        <v>0</v>
      </c>
      <c r="Q65" s="64" t="s">
        <v>65</v>
      </c>
      <c r="R65" s="63">
        <f t="shared" si="35"/>
        <v>699</v>
      </c>
      <c r="S65" s="63">
        <f t="shared" si="35"/>
        <v>1081</v>
      </c>
      <c r="T65" s="63">
        <f t="shared" si="36"/>
        <v>74386</v>
      </c>
      <c r="U65" s="80">
        <f t="shared" si="37"/>
        <v>106.41773962804005</v>
      </c>
    </row>
    <row r="66" spans="1:21" ht="18.75" thickBot="1" x14ac:dyDescent="0.3">
      <c r="A66" s="64" t="s">
        <v>66</v>
      </c>
      <c r="B66" s="161">
        <v>739</v>
      </c>
      <c r="C66" s="164">
        <v>1019</v>
      </c>
      <c r="D66" s="161">
        <v>68653</v>
      </c>
      <c r="E66" s="107">
        <v>0</v>
      </c>
      <c r="F66" s="153">
        <v>0</v>
      </c>
      <c r="G66" s="162">
        <v>0</v>
      </c>
      <c r="H66" s="154">
        <f t="shared" si="33"/>
        <v>92.899864682002701</v>
      </c>
      <c r="I66" s="165">
        <f t="shared" si="34"/>
        <v>68653</v>
      </c>
      <c r="J66" s="147"/>
      <c r="K66" s="148"/>
      <c r="L66" s="91"/>
      <c r="M66" s="90"/>
      <c r="N66" s="90"/>
      <c r="O66" s="187"/>
      <c r="P66" s="75">
        <f t="shared" si="38"/>
        <v>0</v>
      </c>
      <c r="Q66" s="89" t="s">
        <v>67</v>
      </c>
      <c r="R66" s="69">
        <f t="shared" si="35"/>
        <v>739</v>
      </c>
      <c r="S66" s="69">
        <f t="shared" si="35"/>
        <v>1019</v>
      </c>
      <c r="T66" s="69">
        <f t="shared" si="36"/>
        <v>68653</v>
      </c>
      <c r="U66" s="187">
        <f t="shared" si="37"/>
        <v>92.899864682002701</v>
      </c>
    </row>
    <row r="67" spans="1:21" ht="18.75" thickBot="1" x14ac:dyDescent="0.3">
      <c r="A67" s="70" t="s">
        <v>48</v>
      </c>
      <c r="B67" s="94">
        <f t="shared" ref="B67:G67" si="39">SUM(B60:B66)</f>
        <v>4118</v>
      </c>
      <c r="C67" s="94">
        <f t="shared" si="39"/>
        <v>6336</v>
      </c>
      <c r="D67" s="94">
        <f t="shared" si="39"/>
        <v>426877</v>
      </c>
      <c r="E67" s="94">
        <f t="shared" si="39"/>
        <v>0</v>
      </c>
      <c r="F67" s="150">
        <f t="shared" si="39"/>
        <v>-109</v>
      </c>
      <c r="G67" s="150">
        <f t="shared" si="39"/>
        <v>0</v>
      </c>
      <c r="H67" s="130">
        <f t="shared" si="33"/>
        <v>103.66124332200097</v>
      </c>
      <c r="I67" s="150">
        <f t="shared" ref="I67:P67" si="40">SUM(I60:I66)</f>
        <v>426768</v>
      </c>
      <c r="J67" s="166">
        <f t="shared" si="40"/>
        <v>0</v>
      </c>
      <c r="K67" s="188">
        <f t="shared" si="40"/>
        <v>0</v>
      </c>
      <c r="L67" s="166">
        <f t="shared" si="40"/>
        <v>0</v>
      </c>
      <c r="M67" s="186">
        <f t="shared" si="40"/>
        <v>0</v>
      </c>
      <c r="N67" s="186">
        <f t="shared" si="40"/>
        <v>0</v>
      </c>
      <c r="O67" s="186">
        <f t="shared" si="40"/>
        <v>0</v>
      </c>
      <c r="P67" s="188">
        <f t="shared" si="40"/>
        <v>0</v>
      </c>
      <c r="Q67" s="192" t="s">
        <v>48</v>
      </c>
      <c r="R67" s="175">
        <f>SUM(R60:R66)</f>
        <v>4118</v>
      </c>
      <c r="S67" s="175">
        <f>SUM(S60:S66)</f>
        <v>6336</v>
      </c>
      <c r="T67" s="175">
        <f>SUM(T60:T66)</f>
        <v>426768</v>
      </c>
      <c r="U67" s="72">
        <f>T67/R67</f>
        <v>103.63477416221467</v>
      </c>
    </row>
    <row r="68" spans="1:21" ht="18.75" thickBot="1" x14ac:dyDescent="0.3">
      <c r="A68" s="104"/>
      <c r="B68" s="105"/>
      <c r="C68" s="105"/>
      <c r="D68" s="105"/>
      <c r="E68" s="105"/>
      <c r="F68" s="105"/>
      <c r="G68" s="105"/>
      <c r="H68" s="106"/>
      <c r="I68" s="105"/>
      <c r="J68" s="75"/>
      <c r="K68" s="75"/>
      <c r="L68" s="75"/>
      <c r="M68" s="96"/>
      <c r="N68" s="96"/>
      <c r="O68" s="75"/>
      <c r="P68" s="75"/>
      <c r="Q68" s="191"/>
      <c r="R68" s="96"/>
      <c r="S68" s="96"/>
      <c r="T68" s="96"/>
      <c r="U68" s="75"/>
    </row>
    <row r="69" spans="1:21" ht="18.75" thickBot="1" x14ac:dyDescent="0.3">
      <c r="A69" s="53" t="s">
        <v>68</v>
      </c>
      <c r="B69" s="97"/>
      <c r="C69" s="97"/>
      <c r="D69" s="97"/>
      <c r="E69" s="195"/>
      <c r="F69" s="98"/>
      <c r="G69" s="268"/>
      <c r="H69" s="97"/>
      <c r="I69" s="98"/>
      <c r="J69" s="97"/>
      <c r="K69" s="97"/>
      <c r="L69" s="195"/>
      <c r="M69" s="97"/>
      <c r="N69" s="97"/>
      <c r="O69" s="97"/>
      <c r="P69" s="98"/>
      <c r="Q69" s="53" t="s">
        <v>68</v>
      </c>
      <c r="R69" s="97"/>
      <c r="S69" s="97"/>
      <c r="T69" s="97"/>
      <c r="U69" s="98"/>
    </row>
    <row r="70" spans="1:21" ht="18" x14ac:dyDescent="0.25">
      <c r="A70" s="56" t="s">
        <v>69</v>
      </c>
      <c r="B70" s="156">
        <v>376</v>
      </c>
      <c r="C70" s="101">
        <v>610</v>
      </c>
      <c r="D70" s="156">
        <v>41074</v>
      </c>
      <c r="E70" s="84">
        <v>0</v>
      </c>
      <c r="F70" s="139">
        <v>-110</v>
      </c>
      <c r="G70" s="138">
        <v>0</v>
      </c>
      <c r="H70" s="177">
        <f t="shared" ref="H70:H76" si="41">D70/B70</f>
        <v>109.23936170212765</v>
      </c>
      <c r="I70" s="159">
        <f t="shared" ref="I70:I75" si="42">SUM(D70:F70)</f>
        <v>40964</v>
      </c>
      <c r="J70" s="132"/>
      <c r="K70" s="133"/>
      <c r="L70" s="81"/>
      <c r="M70" s="85"/>
      <c r="N70" s="85"/>
      <c r="O70" s="62"/>
      <c r="P70" s="81">
        <f t="shared" ref="P70:P75" si="43">SUM(N70:O70)</f>
        <v>0</v>
      </c>
      <c r="Q70" s="56" t="s">
        <v>69</v>
      </c>
      <c r="R70" s="59">
        <f t="shared" ref="R70:S75" si="44">B70+L70</f>
        <v>376</v>
      </c>
      <c r="S70" s="59">
        <f t="shared" si="44"/>
        <v>610</v>
      </c>
      <c r="T70" s="59">
        <f t="shared" ref="T70:T75" si="45">I70+P70</f>
        <v>40964</v>
      </c>
      <c r="U70" s="62">
        <f t="shared" ref="U70:U76" si="46">T70/R70</f>
        <v>108.94680851063829</v>
      </c>
    </row>
    <row r="71" spans="1:21" ht="18" x14ac:dyDescent="0.25">
      <c r="A71" s="64" t="s">
        <v>70</v>
      </c>
      <c r="B71" s="141">
        <v>683</v>
      </c>
      <c r="C71" s="102">
        <v>965</v>
      </c>
      <c r="D71" s="141">
        <v>65587</v>
      </c>
      <c r="E71" s="86">
        <v>0</v>
      </c>
      <c r="F71" s="142">
        <v>-104</v>
      </c>
      <c r="G71" s="141">
        <v>0</v>
      </c>
      <c r="H71" s="158">
        <f t="shared" si="41"/>
        <v>96.027818448023424</v>
      </c>
      <c r="I71" s="159">
        <f t="shared" si="42"/>
        <v>65483</v>
      </c>
      <c r="J71" s="135"/>
      <c r="K71" s="143"/>
      <c r="L71" s="88"/>
      <c r="M71" s="87"/>
      <c r="N71" s="87"/>
      <c r="O71" s="80"/>
      <c r="P71" s="81">
        <f t="shared" si="43"/>
        <v>0</v>
      </c>
      <c r="Q71" s="64" t="s">
        <v>70</v>
      </c>
      <c r="R71" s="63">
        <f t="shared" si="44"/>
        <v>683</v>
      </c>
      <c r="S71" s="63">
        <f t="shared" si="44"/>
        <v>965</v>
      </c>
      <c r="T71" s="63">
        <f t="shared" si="45"/>
        <v>65483</v>
      </c>
      <c r="U71" s="80">
        <f t="shared" si="46"/>
        <v>95.875549048316259</v>
      </c>
    </row>
    <row r="72" spans="1:21" ht="18" x14ac:dyDescent="0.25">
      <c r="A72" s="64" t="s">
        <v>68</v>
      </c>
      <c r="B72" s="141">
        <v>780</v>
      </c>
      <c r="C72" s="102">
        <v>1305</v>
      </c>
      <c r="D72" s="141">
        <v>86137</v>
      </c>
      <c r="E72" s="86">
        <v>0</v>
      </c>
      <c r="F72" s="142">
        <v>-192</v>
      </c>
      <c r="G72" s="141">
        <v>0</v>
      </c>
      <c r="H72" s="158">
        <f t="shared" si="41"/>
        <v>110.43205128205128</v>
      </c>
      <c r="I72" s="159">
        <f t="shared" si="42"/>
        <v>85945</v>
      </c>
      <c r="J72" s="135"/>
      <c r="K72" s="143"/>
      <c r="L72" s="88"/>
      <c r="M72" s="87"/>
      <c r="N72" s="87"/>
      <c r="O72" s="80"/>
      <c r="P72" s="81">
        <f t="shared" si="43"/>
        <v>0</v>
      </c>
      <c r="Q72" s="64" t="s">
        <v>68</v>
      </c>
      <c r="R72" s="63">
        <f t="shared" si="44"/>
        <v>780</v>
      </c>
      <c r="S72" s="63">
        <f t="shared" si="44"/>
        <v>1305</v>
      </c>
      <c r="T72" s="63">
        <f t="shared" si="45"/>
        <v>85945</v>
      </c>
      <c r="U72" s="80">
        <f t="shared" si="46"/>
        <v>110.18589743589743</v>
      </c>
    </row>
    <row r="73" spans="1:21" ht="18" x14ac:dyDescent="0.25">
      <c r="A73" s="64" t="s">
        <v>71</v>
      </c>
      <c r="B73" s="141">
        <v>385</v>
      </c>
      <c r="C73" s="102">
        <v>559</v>
      </c>
      <c r="D73" s="141">
        <v>36741</v>
      </c>
      <c r="E73" s="86">
        <v>0</v>
      </c>
      <c r="F73" s="142">
        <v>-46</v>
      </c>
      <c r="G73" s="141">
        <v>0</v>
      </c>
      <c r="H73" s="158">
        <f t="shared" si="41"/>
        <v>95.431168831168833</v>
      </c>
      <c r="I73" s="159">
        <f t="shared" si="42"/>
        <v>36695</v>
      </c>
      <c r="J73" s="135"/>
      <c r="K73" s="143"/>
      <c r="L73" s="88"/>
      <c r="M73" s="87"/>
      <c r="N73" s="87"/>
      <c r="O73" s="80"/>
      <c r="P73" s="81">
        <f t="shared" si="43"/>
        <v>0</v>
      </c>
      <c r="Q73" s="64" t="s">
        <v>71</v>
      </c>
      <c r="R73" s="63">
        <f t="shared" si="44"/>
        <v>385</v>
      </c>
      <c r="S73" s="63">
        <f t="shared" si="44"/>
        <v>559</v>
      </c>
      <c r="T73" s="63">
        <f t="shared" si="45"/>
        <v>36695</v>
      </c>
      <c r="U73" s="80">
        <f t="shared" si="46"/>
        <v>95.311688311688314</v>
      </c>
    </row>
    <row r="74" spans="1:21" ht="18" x14ac:dyDescent="0.25">
      <c r="A74" s="64" t="s">
        <v>72</v>
      </c>
      <c r="B74" s="141">
        <v>510</v>
      </c>
      <c r="C74" s="102">
        <v>848</v>
      </c>
      <c r="D74" s="141">
        <v>57783</v>
      </c>
      <c r="E74" s="86">
        <v>0</v>
      </c>
      <c r="F74" s="142">
        <v>-34</v>
      </c>
      <c r="G74" s="141">
        <v>0</v>
      </c>
      <c r="H74" s="158">
        <f t="shared" si="41"/>
        <v>113.3</v>
      </c>
      <c r="I74" s="159">
        <f t="shared" si="42"/>
        <v>57749</v>
      </c>
      <c r="J74" s="135"/>
      <c r="K74" s="143"/>
      <c r="L74" s="88"/>
      <c r="M74" s="87"/>
      <c r="N74" s="87"/>
      <c r="O74" s="80"/>
      <c r="P74" s="81">
        <f t="shared" si="43"/>
        <v>0</v>
      </c>
      <c r="Q74" s="64" t="s">
        <v>72</v>
      </c>
      <c r="R74" s="63">
        <f t="shared" si="44"/>
        <v>510</v>
      </c>
      <c r="S74" s="63">
        <f t="shared" si="44"/>
        <v>848</v>
      </c>
      <c r="T74" s="63">
        <f t="shared" si="45"/>
        <v>57749</v>
      </c>
      <c r="U74" s="80">
        <f t="shared" si="46"/>
        <v>113.23333333333333</v>
      </c>
    </row>
    <row r="75" spans="1:21" ht="18.75" thickBot="1" x14ac:dyDescent="0.3">
      <c r="A75" s="66" t="s">
        <v>73</v>
      </c>
      <c r="B75" s="161">
        <v>403</v>
      </c>
      <c r="C75" s="164">
        <v>654</v>
      </c>
      <c r="D75" s="161">
        <v>43416</v>
      </c>
      <c r="E75" s="107">
        <v>0</v>
      </c>
      <c r="F75" s="153">
        <v>-64</v>
      </c>
      <c r="G75" s="145">
        <v>0</v>
      </c>
      <c r="H75" s="158">
        <f t="shared" si="41"/>
        <v>107.73200992555832</v>
      </c>
      <c r="I75" s="159">
        <f t="shared" si="42"/>
        <v>43352</v>
      </c>
      <c r="J75" s="147"/>
      <c r="K75" s="148"/>
      <c r="L75" s="91"/>
      <c r="M75" s="90"/>
      <c r="N75" s="90"/>
      <c r="O75" s="187"/>
      <c r="P75" s="75">
        <f t="shared" si="43"/>
        <v>0</v>
      </c>
      <c r="Q75" s="89" t="s">
        <v>73</v>
      </c>
      <c r="R75" s="69">
        <f t="shared" si="44"/>
        <v>403</v>
      </c>
      <c r="S75" s="69">
        <f t="shared" si="44"/>
        <v>654</v>
      </c>
      <c r="T75" s="69">
        <f t="shared" si="45"/>
        <v>43352</v>
      </c>
      <c r="U75" s="187">
        <f t="shared" si="46"/>
        <v>107.57320099255583</v>
      </c>
    </row>
    <row r="76" spans="1:21" ht="18.75" thickBot="1" x14ac:dyDescent="0.3">
      <c r="A76" s="70" t="s">
        <v>48</v>
      </c>
      <c r="B76" s="94">
        <f t="shared" ref="B76:G76" si="47">SUM(B70:B75)</f>
        <v>3137</v>
      </c>
      <c r="C76" s="94">
        <f t="shared" si="47"/>
        <v>4941</v>
      </c>
      <c r="D76" s="94">
        <f t="shared" si="47"/>
        <v>330738</v>
      </c>
      <c r="E76" s="94">
        <f t="shared" si="47"/>
        <v>0</v>
      </c>
      <c r="F76" s="94">
        <f t="shared" si="47"/>
        <v>-550</v>
      </c>
      <c r="G76" s="94">
        <f t="shared" si="47"/>
        <v>0</v>
      </c>
      <c r="H76" s="78">
        <f t="shared" si="41"/>
        <v>105.43130379343322</v>
      </c>
      <c r="I76" s="150">
        <f t="shared" ref="I76:P76" si="48">SUM(I70:I75)</f>
        <v>330188</v>
      </c>
      <c r="J76" s="166">
        <f t="shared" si="48"/>
        <v>0</v>
      </c>
      <c r="K76" s="72">
        <f t="shared" si="48"/>
        <v>0</v>
      </c>
      <c r="L76" s="196">
        <f t="shared" si="48"/>
        <v>0</v>
      </c>
      <c r="M76" s="186">
        <f t="shared" si="48"/>
        <v>0</v>
      </c>
      <c r="N76" s="186">
        <f t="shared" si="48"/>
        <v>0</v>
      </c>
      <c r="O76" s="186">
        <f t="shared" si="48"/>
        <v>0</v>
      </c>
      <c r="P76" s="188">
        <f t="shared" si="48"/>
        <v>0</v>
      </c>
      <c r="Q76" s="192" t="s">
        <v>48</v>
      </c>
      <c r="R76" s="175">
        <f>SUM(R70:R75)</f>
        <v>3137</v>
      </c>
      <c r="S76" s="175">
        <f>SUM(S70:S75)</f>
        <v>4941</v>
      </c>
      <c r="T76" s="175">
        <f>SUM(T70:T75)</f>
        <v>330188</v>
      </c>
      <c r="U76" s="72">
        <f t="shared" si="46"/>
        <v>105.25597704813516</v>
      </c>
    </row>
    <row r="77" spans="1:21" ht="18.75" thickBot="1" x14ac:dyDescent="0.3">
      <c r="A77" s="104"/>
      <c r="B77" s="105"/>
      <c r="C77" s="105"/>
      <c r="D77" s="105"/>
      <c r="E77" s="105"/>
      <c r="F77" s="105"/>
      <c r="G77" s="105"/>
      <c r="H77" s="106"/>
      <c r="I77" s="105"/>
      <c r="J77" s="75"/>
      <c r="K77" s="75"/>
      <c r="L77" s="75"/>
      <c r="M77" s="96"/>
      <c r="N77" s="96"/>
      <c r="O77" s="75"/>
      <c r="P77" s="75"/>
      <c r="Q77" s="191"/>
      <c r="R77" s="96"/>
      <c r="S77" s="96"/>
      <c r="T77" s="96"/>
      <c r="U77" s="75"/>
    </row>
    <row r="78" spans="1:21" ht="18.75" thickBot="1" x14ac:dyDescent="0.3">
      <c r="A78" s="53" t="s">
        <v>74</v>
      </c>
      <c r="B78" s="97"/>
      <c r="C78" s="97"/>
      <c r="D78" s="97"/>
      <c r="E78" s="195"/>
      <c r="F78" s="98"/>
      <c r="G78" s="268"/>
      <c r="H78" s="97"/>
      <c r="I78" s="98"/>
      <c r="J78" s="97"/>
      <c r="K78" s="97"/>
      <c r="L78" s="195"/>
      <c r="M78" s="97"/>
      <c r="N78" s="97"/>
      <c r="O78" s="97"/>
      <c r="P78" s="98"/>
      <c r="Q78" s="53" t="s">
        <v>74</v>
      </c>
      <c r="R78" s="97"/>
      <c r="S78" s="97"/>
      <c r="T78" s="97"/>
      <c r="U78" s="98"/>
    </row>
    <row r="79" spans="1:21" ht="18" x14ac:dyDescent="0.25">
      <c r="A79" s="56" t="s">
        <v>75</v>
      </c>
      <c r="B79" s="156">
        <v>221</v>
      </c>
      <c r="C79" s="101">
        <v>395</v>
      </c>
      <c r="D79" s="156">
        <v>28420</v>
      </c>
      <c r="E79" s="84">
        <v>0</v>
      </c>
      <c r="F79" s="139">
        <v>0</v>
      </c>
      <c r="G79" s="138">
        <v>0</v>
      </c>
      <c r="H79" s="177">
        <f t="shared" ref="H79:H89" si="49">D79/B79</f>
        <v>128.59728506787332</v>
      </c>
      <c r="I79" s="159">
        <f t="shared" ref="I79:I88" si="50">SUM(D79:F79)</f>
        <v>28420</v>
      </c>
      <c r="J79" s="132"/>
      <c r="K79" s="133"/>
      <c r="L79" s="81"/>
      <c r="M79" s="85"/>
      <c r="N79" s="85"/>
      <c r="O79" s="62"/>
      <c r="P79" s="81">
        <f>SUM(N79:O79)</f>
        <v>0</v>
      </c>
      <c r="Q79" s="56" t="s">
        <v>75</v>
      </c>
      <c r="R79" s="59">
        <f t="shared" ref="R79:R88" si="51">B79+L79</f>
        <v>221</v>
      </c>
      <c r="S79" s="59">
        <f t="shared" ref="S79:S88" si="52">C79+M79</f>
        <v>395</v>
      </c>
      <c r="T79" s="59">
        <f t="shared" ref="T79:T88" si="53">I79+P79</f>
        <v>28420</v>
      </c>
      <c r="U79" s="62">
        <f t="shared" ref="U79:U88" si="54">T79/R79</f>
        <v>128.59728506787332</v>
      </c>
    </row>
    <row r="80" spans="1:21" ht="18" x14ac:dyDescent="0.25">
      <c r="A80" s="64" t="s">
        <v>76</v>
      </c>
      <c r="B80" s="141">
        <v>11</v>
      </c>
      <c r="C80" s="102">
        <v>12</v>
      </c>
      <c r="D80" s="141">
        <v>785</v>
      </c>
      <c r="E80" s="86">
        <v>0</v>
      </c>
      <c r="F80" s="142">
        <v>0</v>
      </c>
      <c r="G80" s="141">
        <v>0</v>
      </c>
      <c r="H80" s="158">
        <f t="shared" si="49"/>
        <v>71.36363636363636</v>
      </c>
      <c r="I80" s="159">
        <f t="shared" si="50"/>
        <v>785</v>
      </c>
      <c r="J80" s="135"/>
      <c r="K80" s="143"/>
      <c r="L80" s="88"/>
      <c r="M80" s="87"/>
      <c r="N80" s="87"/>
      <c r="O80" s="80"/>
      <c r="P80" s="81">
        <f t="shared" ref="P80:P88" si="55">SUM(N80:O80)</f>
        <v>0</v>
      </c>
      <c r="Q80" s="64" t="s">
        <v>76</v>
      </c>
      <c r="R80" s="63">
        <f t="shared" si="51"/>
        <v>11</v>
      </c>
      <c r="S80" s="63">
        <f t="shared" si="52"/>
        <v>12</v>
      </c>
      <c r="T80" s="63">
        <f t="shared" si="53"/>
        <v>785</v>
      </c>
      <c r="U80" s="80">
        <f t="shared" si="54"/>
        <v>71.36363636363636</v>
      </c>
    </row>
    <row r="81" spans="1:21" ht="18" x14ac:dyDescent="0.25">
      <c r="A81" s="64" t="s">
        <v>77</v>
      </c>
      <c r="B81" s="141">
        <v>535</v>
      </c>
      <c r="C81" s="102">
        <v>918</v>
      </c>
      <c r="D81" s="141">
        <v>63240</v>
      </c>
      <c r="E81" s="86">
        <v>0</v>
      </c>
      <c r="F81" s="142">
        <v>-56</v>
      </c>
      <c r="G81" s="141">
        <v>0</v>
      </c>
      <c r="H81" s="158">
        <f t="shared" si="49"/>
        <v>118.20560747663552</v>
      </c>
      <c r="I81" s="159">
        <f t="shared" si="50"/>
        <v>63184</v>
      </c>
      <c r="J81" s="135"/>
      <c r="K81" s="143"/>
      <c r="L81" s="88"/>
      <c r="M81" s="87"/>
      <c r="N81" s="87"/>
      <c r="O81" s="80"/>
      <c r="P81" s="81">
        <f t="shared" si="55"/>
        <v>0</v>
      </c>
      <c r="Q81" s="64" t="s">
        <v>77</v>
      </c>
      <c r="R81" s="63">
        <f t="shared" si="51"/>
        <v>535</v>
      </c>
      <c r="S81" s="63">
        <f t="shared" si="52"/>
        <v>918</v>
      </c>
      <c r="T81" s="63">
        <f t="shared" si="53"/>
        <v>63184</v>
      </c>
      <c r="U81" s="80">
        <f t="shared" si="54"/>
        <v>118.10093457943925</v>
      </c>
    </row>
    <row r="82" spans="1:21" ht="18" x14ac:dyDescent="0.25">
      <c r="A82" s="64" t="s">
        <v>74</v>
      </c>
      <c r="B82" s="141">
        <v>824</v>
      </c>
      <c r="C82" s="102">
        <v>1410</v>
      </c>
      <c r="D82" s="141">
        <v>96388</v>
      </c>
      <c r="E82" s="86">
        <v>0</v>
      </c>
      <c r="F82" s="142">
        <v>0</v>
      </c>
      <c r="G82" s="141">
        <v>0</v>
      </c>
      <c r="H82" s="158">
        <f t="shared" si="49"/>
        <v>116.97572815533981</v>
      </c>
      <c r="I82" s="159">
        <f t="shared" si="50"/>
        <v>96388</v>
      </c>
      <c r="J82" s="135"/>
      <c r="K82" s="143"/>
      <c r="L82" s="88"/>
      <c r="M82" s="87"/>
      <c r="N82" s="87"/>
      <c r="O82" s="80"/>
      <c r="P82" s="81">
        <f t="shared" si="55"/>
        <v>0</v>
      </c>
      <c r="Q82" s="64" t="s">
        <v>74</v>
      </c>
      <c r="R82" s="63">
        <f t="shared" si="51"/>
        <v>824</v>
      </c>
      <c r="S82" s="63">
        <f t="shared" si="52"/>
        <v>1410</v>
      </c>
      <c r="T82" s="63">
        <f t="shared" si="53"/>
        <v>96388</v>
      </c>
      <c r="U82" s="80">
        <f t="shared" si="54"/>
        <v>116.97572815533981</v>
      </c>
    </row>
    <row r="83" spans="1:21" ht="18" x14ac:dyDescent="0.25">
      <c r="A83" s="64" t="s">
        <v>78</v>
      </c>
      <c r="B83" s="141">
        <v>640</v>
      </c>
      <c r="C83" s="102">
        <v>913</v>
      </c>
      <c r="D83" s="141">
        <v>60930</v>
      </c>
      <c r="E83" s="86">
        <v>0</v>
      </c>
      <c r="F83" s="142">
        <v>-24</v>
      </c>
      <c r="G83" s="141">
        <v>0</v>
      </c>
      <c r="H83" s="158">
        <f t="shared" si="49"/>
        <v>95.203125</v>
      </c>
      <c r="I83" s="159">
        <f t="shared" si="50"/>
        <v>60906</v>
      </c>
      <c r="J83" s="135"/>
      <c r="K83" s="143"/>
      <c r="L83" s="88"/>
      <c r="M83" s="87"/>
      <c r="N83" s="87"/>
      <c r="O83" s="80"/>
      <c r="P83" s="81">
        <f t="shared" si="55"/>
        <v>0</v>
      </c>
      <c r="Q83" s="64" t="s">
        <v>78</v>
      </c>
      <c r="R83" s="63">
        <f t="shared" si="51"/>
        <v>640</v>
      </c>
      <c r="S83" s="63">
        <f t="shared" si="52"/>
        <v>913</v>
      </c>
      <c r="T83" s="63">
        <f t="shared" si="53"/>
        <v>60906</v>
      </c>
      <c r="U83" s="80">
        <f t="shared" si="54"/>
        <v>95.165625000000006</v>
      </c>
    </row>
    <row r="84" spans="1:21" ht="18" x14ac:dyDescent="0.25">
      <c r="A84" s="64" t="s">
        <v>79</v>
      </c>
      <c r="B84" s="141">
        <v>653</v>
      </c>
      <c r="C84" s="102">
        <v>1004</v>
      </c>
      <c r="D84" s="141">
        <v>70790</v>
      </c>
      <c r="E84" s="86">
        <v>0</v>
      </c>
      <c r="F84" s="142">
        <v>-20</v>
      </c>
      <c r="G84" s="141">
        <v>0</v>
      </c>
      <c r="H84" s="158">
        <f t="shared" si="49"/>
        <v>108.4073506891271</v>
      </c>
      <c r="I84" s="159">
        <f t="shared" si="50"/>
        <v>70770</v>
      </c>
      <c r="J84" s="135"/>
      <c r="K84" s="143"/>
      <c r="L84" s="88"/>
      <c r="M84" s="87"/>
      <c r="N84" s="87"/>
      <c r="O84" s="80"/>
      <c r="P84" s="81">
        <f t="shared" si="55"/>
        <v>0</v>
      </c>
      <c r="Q84" s="64" t="s">
        <v>79</v>
      </c>
      <c r="R84" s="63">
        <f t="shared" si="51"/>
        <v>653</v>
      </c>
      <c r="S84" s="63">
        <f t="shared" si="52"/>
        <v>1004</v>
      </c>
      <c r="T84" s="63">
        <f t="shared" si="53"/>
        <v>70770</v>
      </c>
      <c r="U84" s="80">
        <f t="shared" si="54"/>
        <v>108.37672281776416</v>
      </c>
    </row>
    <row r="85" spans="1:21" ht="18" x14ac:dyDescent="0.25">
      <c r="A85" s="64" t="s">
        <v>80</v>
      </c>
      <c r="B85" s="141">
        <v>231</v>
      </c>
      <c r="C85" s="102">
        <v>347</v>
      </c>
      <c r="D85" s="141">
        <v>24116</v>
      </c>
      <c r="E85" s="86">
        <v>0</v>
      </c>
      <c r="F85" s="142">
        <v>-13</v>
      </c>
      <c r="G85" s="141">
        <v>0</v>
      </c>
      <c r="H85" s="158">
        <f t="shared" si="49"/>
        <v>104.3982683982684</v>
      </c>
      <c r="I85" s="159">
        <f t="shared" si="50"/>
        <v>24103</v>
      </c>
      <c r="J85" s="135"/>
      <c r="K85" s="143"/>
      <c r="L85" s="88"/>
      <c r="M85" s="87"/>
      <c r="N85" s="87"/>
      <c r="O85" s="80"/>
      <c r="P85" s="81">
        <f t="shared" si="55"/>
        <v>0</v>
      </c>
      <c r="Q85" s="64" t="s">
        <v>80</v>
      </c>
      <c r="R85" s="63">
        <f t="shared" si="51"/>
        <v>231</v>
      </c>
      <c r="S85" s="63">
        <f t="shared" si="52"/>
        <v>347</v>
      </c>
      <c r="T85" s="63">
        <f t="shared" si="53"/>
        <v>24103</v>
      </c>
      <c r="U85" s="80">
        <f t="shared" si="54"/>
        <v>104.34199134199135</v>
      </c>
    </row>
    <row r="86" spans="1:21" ht="18" x14ac:dyDescent="0.25">
      <c r="A86" s="64" t="s">
        <v>81</v>
      </c>
      <c r="B86" s="141">
        <v>550</v>
      </c>
      <c r="C86" s="102">
        <v>883</v>
      </c>
      <c r="D86" s="141">
        <v>58840</v>
      </c>
      <c r="E86" s="86">
        <v>0</v>
      </c>
      <c r="F86" s="142">
        <v>-47</v>
      </c>
      <c r="G86" s="141">
        <v>0</v>
      </c>
      <c r="H86" s="158">
        <f t="shared" si="49"/>
        <v>106.98181818181818</v>
      </c>
      <c r="I86" s="159">
        <f t="shared" si="50"/>
        <v>58793</v>
      </c>
      <c r="J86" s="135"/>
      <c r="K86" s="143"/>
      <c r="L86" s="88"/>
      <c r="M86" s="87"/>
      <c r="N86" s="87"/>
      <c r="O86" s="80"/>
      <c r="P86" s="81">
        <f t="shared" si="55"/>
        <v>0</v>
      </c>
      <c r="Q86" s="64" t="s">
        <v>81</v>
      </c>
      <c r="R86" s="63">
        <f t="shared" si="51"/>
        <v>550</v>
      </c>
      <c r="S86" s="63">
        <f t="shared" si="52"/>
        <v>883</v>
      </c>
      <c r="T86" s="63">
        <f t="shared" si="53"/>
        <v>58793</v>
      </c>
      <c r="U86" s="80">
        <f t="shared" si="54"/>
        <v>106.89636363636363</v>
      </c>
    </row>
    <row r="87" spans="1:21" ht="18" x14ac:dyDescent="0.25">
      <c r="A87" s="64" t="s">
        <v>82</v>
      </c>
      <c r="B87" s="141">
        <v>211</v>
      </c>
      <c r="C87" s="102">
        <v>341</v>
      </c>
      <c r="D87" s="141">
        <v>22553</v>
      </c>
      <c r="E87" s="86">
        <v>0</v>
      </c>
      <c r="F87" s="142">
        <v>0</v>
      </c>
      <c r="G87" s="141">
        <v>0</v>
      </c>
      <c r="H87" s="158">
        <f t="shared" si="49"/>
        <v>106.88625592417061</v>
      </c>
      <c r="I87" s="159">
        <f t="shared" si="50"/>
        <v>22553</v>
      </c>
      <c r="J87" s="135"/>
      <c r="K87" s="143"/>
      <c r="L87" s="88"/>
      <c r="M87" s="87"/>
      <c r="N87" s="87"/>
      <c r="O87" s="80"/>
      <c r="P87" s="81">
        <f t="shared" si="55"/>
        <v>0</v>
      </c>
      <c r="Q87" s="64" t="s">
        <v>82</v>
      </c>
      <c r="R87" s="63">
        <f t="shared" si="51"/>
        <v>211</v>
      </c>
      <c r="S87" s="63">
        <f t="shared" si="52"/>
        <v>341</v>
      </c>
      <c r="T87" s="63">
        <f t="shared" si="53"/>
        <v>22553</v>
      </c>
      <c r="U87" s="80">
        <f t="shared" si="54"/>
        <v>106.88625592417061</v>
      </c>
    </row>
    <row r="88" spans="1:21" ht="18.75" thickBot="1" x14ac:dyDescent="0.3">
      <c r="A88" s="66" t="s">
        <v>83</v>
      </c>
      <c r="B88" s="161">
        <v>879</v>
      </c>
      <c r="C88" s="164">
        <v>1253</v>
      </c>
      <c r="D88" s="161">
        <v>88424</v>
      </c>
      <c r="E88" s="107">
        <v>0</v>
      </c>
      <c r="F88" s="153">
        <v>-20</v>
      </c>
      <c r="G88" s="161">
        <v>0</v>
      </c>
      <c r="H88" s="167">
        <f t="shared" si="49"/>
        <v>100.59613196814561</v>
      </c>
      <c r="I88" s="168">
        <f t="shared" si="50"/>
        <v>88404</v>
      </c>
      <c r="J88" s="147"/>
      <c r="K88" s="148"/>
      <c r="L88" s="91"/>
      <c r="M88" s="90"/>
      <c r="N88" s="90"/>
      <c r="O88" s="187"/>
      <c r="P88" s="75">
        <f t="shared" si="55"/>
        <v>0</v>
      </c>
      <c r="Q88" s="89" t="s">
        <v>83</v>
      </c>
      <c r="R88" s="69">
        <f t="shared" si="51"/>
        <v>879</v>
      </c>
      <c r="S88" s="69">
        <f t="shared" si="52"/>
        <v>1253</v>
      </c>
      <c r="T88" s="69">
        <f t="shared" si="53"/>
        <v>88404</v>
      </c>
      <c r="U88" s="187">
        <f t="shared" si="54"/>
        <v>100.57337883959045</v>
      </c>
    </row>
    <row r="89" spans="1:21" ht="18.75" thickBot="1" x14ac:dyDescent="0.3">
      <c r="A89" s="70" t="s">
        <v>48</v>
      </c>
      <c r="B89" s="94">
        <f t="shared" ref="B89:G89" si="56">SUM(B79:B88)</f>
        <v>4755</v>
      </c>
      <c r="C89" s="94">
        <f t="shared" si="56"/>
        <v>7476</v>
      </c>
      <c r="D89" s="94">
        <f t="shared" si="56"/>
        <v>514486</v>
      </c>
      <c r="E89" s="94">
        <f t="shared" si="56"/>
        <v>0</v>
      </c>
      <c r="F89" s="150">
        <f t="shared" si="56"/>
        <v>-180</v>
      </c>
      <c r="G89" s="150">
        <f t="shared" si="56"/>
        <v>0</v>
      </c>
      <c r="H89" s="166">
        <f t="shared" si="49"/>
        <v>108.19894847528917</v>
      </c>
      <c r="I89" s="169">
        <f t="shared" ref="I89:P89" si="57">SUM(I79:I88)</f>
        <v>514306</v>
      </c>
      <c r="J89" s="166">
        <f t="shared" si="57"/>
        <v>0</v>
      </c>
      <c r="K89" s="188">
        <f t="shared" si="57"/>
        <v>0</v>
      </c>
      <c r="L89" s="166">
        <f t="shared" si="57"/>
        <v>0</v>
      </c>
      <c r="M89" s="186">
        <f t="shared" si="57"/>
        <v>0</v>
      </c>
      <c r="N89" s="186">
        <f t="shared" si="57"/>
        <v>0</v>
      </c>
      <c r="O89" s="186">
        <f t="shared" si="57"/>
        <v>0</v>
      </c>
      <c r="P89" s="188">
        <f t="shared" si="57"/>
        <v>0</v>
      </c>
      <c r="Q89" s="192" t="s">
        <v>48</v>
      </c>
      <c r="R89" s="175">
        <f>SUM(R79:R88)</f>
        <v>4755</v>
      </c>
      <c r="S89" s="175">
        <f>SUM(S79:S88)</f>
        <v>7476</v>
      </c>
      <c r="T89" s="175">
        <f>SUM(T79:T88)</f>
        <v>514306</v>
      </c>
      <c r="U89" s="72">
        <f>T89/R89</f>
        <v>108.16109358569926</v>
      </c>
    </row>
    <row r="90" spans="1:21" ht="18.75" thickBot="1" x14ac:dyDescent="0.3">
      <c r="A90" s="104"/>
      <c r="B90" s="105"/>
      <c r="C90" s="105"/>
      <c r="D90" s="105"/>
      <c r="E90" s="105"/>
      <c r="F90" s="105"/>
      <c r="G90" s="96"/>
      <c r="H90" s="75"/>
      <c r="I90" s="96"/>
      <c r="J90" s="75"/>
      <c r="K90" s="75"/>
      <c r="L90" s="75"/>
      <c r="M90" s="96"/>
      <c r="N90" s="96"/>
      <c r="O90" s="75"/>
      <c r="P90" s="75"/>
      <c r="Q90" s="191"/>
      <c r="R90" s="96"/>
      <c r="S90" s="96"/>
      <c r="T90" s="96"/>
      <c r="U90" s="75"/>
    </row>
    <row r="91" spans="1:21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7"/>
      <c r="I91" s="98"/>
      <c r="J91" s="97"/>
      <c r="K91" s="97"/>
      <c r="L91" s="195"/>
      <c r="M91" s="97"/>
      <c r="N91" s="97"/>
      <c r="O91" s="97"/>
      <c r="P91" s="98"/>
      <c r="Q91" s="53" t="s">
        <v>84</v>
      </c>
      <c r="R91" s="97"/>
      <c r="S91" s="97"/>
      <c r="T91" s="97"/>
      <c r="U91" s="98"/>
    </row>
    <row r="92" spans="1:21" ht="18" x14ac:dyDescent="0.25">
      <c r="A92" s="56" t="s">
        <v>85</v>
      </c>
      <c r="B92" s="156">
        <v>355</v>
      </c>
      <c r="C92" s="101">
        <v>500</v>
      </c>
      <c r="D92" s="156">
        <v>33166</v>
      </c>
      <c r="E92" s="84">
        <v>0</v>
      </c>
      <c r="F92" s="139">
        <v>-27</v>
      </c>
      <c r="G92" s="156">
        <v>0</v>
      </c>
      <c r="H92" s="177">
        <f t="shared" ref="H92:H101" si="58">D92/B92</f>
        <v>93.425352112676052</v>
      </c>
      <c r="I92" s="159">
        <f t="shared" ref="I92:I100" si="59">SUM(D92:F92)</f>
        <v>33139</v>
      </c>
      <c r="J92" s="132"/>
      <c r="K92" s="133"/>
      <c r="L92" s="81"/>
      <c r="M92" s="85"/>
      <c r="N92" s="85"/>
      <c r="O92" s="62"/>
      <c r="P92" s="81">
        <f>SUM(N92:O92)</f>
        <v>0</v>
      </c>
      <c r="Q92" s="56" t="s">
        <v>85</v>
      </c>
      <c r="R92" s="59">
        <f t="shared" ref="R92:R100" si="60">B92+L92</f>
        <v>355</v>
      </c>
      <c r="S92" s="59">
        <f t="shared" ref="S92:S100" si="61">C92+M92</f>
        <v>500</v>
      </c>
      <c r="T92" s="59">
        <f t="shared" ref="T92:T100" si="62">I92+P92</f>
        <v>33139</v>
      </c>
      <c r="U92" s="62">
        <f t="shared" ref="U92:U100" si="63">T92/R92</f>
        <v>93.349295774647885</v>
      </c>
    </row>
    <row r="93" spans="1:21" ht="18" x14ac:dyDescent="0.25">
      <c r="A93" s="64" t="s">
        <v>86</v>
      </c>
      <c r="B93" s="141">
        <v>445</v>
      </c>
      <c r="C93" s="102">
        <v>566</v>
      </c>
      <c r="D93" s="141">
        <v>37094</v>
      </c>
      <c r="E93" s="86">
        <v>0</v>
      </c>
      <c r="F93" s="142">
        <v>-30</v>
      </c>
      <c r="G93" s="141">
        <v>0</v>
      </c>
      <c r="H93" s="158">
        <f t="shared" si="58"/>
        <v>83.357303370786511</v>
      </c>
      <c r="I93" s="159">
        <f t="shared" si="59"/>
        <v>37064</v>
      </c>
      <c r="J93" s="135"/>
      <c r="K93" s="143"/>
      <c r="L93" s="88"/>
      <c r="M93" s="87"/>
      <c r="N93" s="87"/>
      <c r="O93" s="80"/>
      <c r="P93" s="81">
        <f t="shared" ref="P93:P100" si="64">SUM(N93:O93)</f>
        <v>0</v>
      </c>
      <c r="Q93" s="64" t="s">
        <v>86</v>
      </c>
      <c r="R93" s="63">
        <f t="shared" si="60"/>
        <v>445</v>
      </c>
      <c r="S93" s="63">
        <f t="shared" si="61"/>
        <v>566</v>
      </c>
      <c r="T93" s="63">
        <f t="shared" si="62"/>
        <v>37064</v>
      </c>
      <c r="U93" s="80">
        <f t="shared" si="63"/>
        <v>83.289887640449436</v>
      </c>
    </row>
    <row r="94" spans="1:21" ht="18" x14ac:dyDescent="0.25">
      <c r="A94" s="64" t="s">
        <v>87</v>
      </c>
      <c r="B94" s="141">
        <v>276</v>
      </c>
      <c r="C94" s="102">
        <v>376</v>
      </c>
      <c r="D94" s="141">
        <v>24036</v>
      </c>
      <c r="E94" s="86">
        <v>0</v>
      </c>
      <c r="F94" s="142">
        <v>0</v>
      </c>
      <c r="G94" s="141">
        <v>0</v>
      </c>
      <c r="H94" s="158">
        <f t="shared" si="58"/>
        <v>87.086956521739125</v>
      </c>
      <c r="I94" s="159">
        <f t="shared" si="59"/>
        <v>24036</v>
      </c>
      <c r="J94" s="135"/>
      <c r="K94" s="143"/>
      <c r="L94" s="88"/>
      <c r="M94" s="87"/>
      <c r="N94" s="87"/>
      <c r="O94" s="80"/>
      <c r="P94" s="81">
        <f t="shared" si="64"/>
        <v>0</v>
      </c>
      <c r="Q94" s="64" t="s">
        <v>87</v>
      </c>
      <c r="R94" s="63">
        <f t="shared" si="60"/>
        <v>276</v>
      </c>
      <c r="S94" s="63">
        <f t="shared" si="61"/>
        <v>376</v>
      </c>
      <c r="T94" s="63">
        <f t="shared" si="62"/>
        <v>24036</v>
      </c>
      <c r="U94" s="80">
        <f t="shared" si="63"/>
        <v>87.086956521739125</v>
      </c>
    </row>
    <row r="95" spans="1:21" ht="18" x14ac:dyDescent="0.25">
      <c r="A95" s="64" t="s">
        <v>88</v>
      </c>
      <c r="B95" s="141">
        <v>144</v>
      </c>
      <c r="C95" s="102">
        <v>177</v>
      </c>
      <c r="D95" s="141">
        <v>11436</v>
      </c>
      <c r="E95" s="86">
        <v>0</v>
      </c>
      <c r="F95" s="142">
        <v>0</v>
      </c>
      <c r="G95" s="141">
        <v>0</v>
      </c>
      <c r="H95" s="158">
        <f t="shared" si="58"/>
        <v>79.416666666666671</v>
      </c>
      <c r="I95" s="159">
        <f t="shared" si="59"/>
        <v>11436</v>
      </c>
      <c r="J95" s="135"/>
      <c r="K95" s="143"/>
      <c r="L95" s="88"/>
      <c r="M95" s="87"/>
      <c r="N95" s="87"/>
      <c r="O95" s="80"/>
      <c r="P95" s="81">
        <f t="shared" si="64"/>
        <v>0</v>
      </c>
      <c r="Q95" s="64" t="s">
        <v>88</v>
      </c>
      <c r="R95" s="63">
        <f t="shared" si="60"/>
        <v>144</v>
      </c>
      <c r="S95" s="63">
        <f t="shared" si="61"/>
        <v>177</v>
      </c>
      <c r="T95" s="63">
        <f t="shared" si="62"/>
        <v>11436</v>
      </c>
      <c r="U95" s="80">
        <f t="shared" si="63"/>
        <v>79.416666666666671</v>
      </c>
    </row>
    <row r="96" spans="1:21" ht="18" x14ac:dyDescent="0.25">
      <c r="A96" s="64" t="s">
        <v>89</v>
      </c>
      <c r="B96" s="141">
        <v>343</v>
      </c>
      <c r="C96" s="102">
        <v>470</v>
      </c>
      <c r="D96" s="141">
        <v>30234</v>
      </c>
      <c r="E96" s="86">
        <v>0</v>
      </c>
      <c r="F96" s="142">
        <v>-66</v>
      </c>
      <c r="G96" s="141">
        <v>0</v>
      </c>
      <c r="H96" s="158">
        <f t="shared" si="58"/>
        <v>88.145772594752188</v>
      </c>
      <c r="I96" s="159">
        <f t="shared" si="59"/>
        <v>30168</v>
      </c>
      <c r="J96" s="135"/>
      <c r="K96" s="143"/>
      <c r="L96" s="88"/>
      <c r="M96" s="87"/>
      <c r="N96" s="87"/>
      <c r="O96" s="80"/>
      <c r="P96" s="81">
        <f t="shared" si="64"/>
        <v>0</v>
      </c>
      <c r="Q96" s="64" t="s">
        <v>89</v>
      </c>
      <c r="R96" s="63">
        <f t="shared" si="60"/>
        <v>343</v>
      </c>
      <c r="S96" s="63">
        <f t="shared" si="61"/>
        <v>470</v>
      </c>
      <c r="T96" s="63">
        <f t="shared" si="62"/>
        <v>30168</v>
      </c>
      <c r="U96" s="80">
        <f t="shared" si="63"/>
        <v>87.953352769679299</v>
      </c>
    </row>
    <row r="97" spans="1:21" ht="18" x14ac:dyDescent="0.25">
      <c r="A97" s="64" t="s">
        <v>90</v>
      </c>
      <c r="B97" s="141">
        <v>88</v>
      </c>
      <c r="C97" s="102">
        <v>137</v>
      </c>
      <c r="D97" s="141">
        <v>9213</v>
      </c>
      <c r="E97" s="86">
        <v>0</v>
      </c>
      <c r="F97" s="142">
        <v>-75</v>
      </c>
      <c r="G97" s="141">
        <v>0</v>
      </c>
      <c r="H97" s="158">
        <f t="shared" si="58"/>
        <v>104.69318181818181</v>
      </c>
      <c r="I97" s="159">
        <f t="shared" si="59"/>
        <v>9138</v>
      </c>
      <c r="J97" s="135"/>
      <c r="K97" s="143"/>
      <c r="L97" s="88"/>
      <c r="M97" s="87"/>
      <c r="N97" s="87"/>
      <c r="O97" s="80"/>
      <c r="P97" s="81">
        <f t="shared" si="64"/>
        <v>0</v>
      </c>
      <c r="Q97" s="64" t="s">
        <v>90</v>
      </c>
      <c r="R97" s="63">
        <f t="shared" si="60"/>
        <v>88</v>
      </c>
      <c r="S97" s="63">
        <f t="shared" si="61"/>
        <v>137</v>
      </c>
      <c r="T97" s="63">
        <f t="shared" si="62"/>
        <v>9138</v>
      </c>
      <c r="U97" s="80">
        <f t="shared" si="63"/>
        <v>103.84090909090909</v>
      </c>
    </row>
    <row r="98" spans="1:21" ht="18" x14ac:dyDescent="0.25">
      <c r="A98" s="64" t="s">
        <v>91</v>
      </c>
      <c r="B98" s="141">
        <v>1182</v>
      </c>
      <c r="C98" s="102">
        <v>1786</v>
      </c>
      <c r="D98" s="141">
        <v>120064</v>
      </c>
      <c r="E98" s="86">
        <v>0</v>
      </c>
      <c r="F98" s="142">
        <v>-78</v>
      </c>
      <c r="G98" s="141">
        <v>0</v>
      </c>
      <c r="H98" s="158">
        <f t="shared" si="58"/>
        <v>101.57698815566836</v>
      </c>
      <c r="I98" s="159">
        <f t="shared" si="59"/>
        <v>119986</v>
      </c>
      <c r="J98" s="135"/>
      <c r="K98" s="143"/>
      <c r="L98" s="88"/>
      <c r="M98" s="87"/>
      <c r="N98" s="87"/>
      <c r="O98" s="80"/>
      <c r="P98" s="81">
        <f t="shared" si="64"/>
        <v>0</v>
      </c>
      <c r="Q98" s="64" t="s">
        <v>91</v>
      </c>
      <c r="R98" s="63">
        <f t="shared" si="60"/>
        <v>1182</v>
      </c>
      <c r="S98" s="63">
        <f t="shared" si="61"/>
        <v>1786</v>
      </c>
      <c r="T98" s="63">
        <f t="shared" si="62"/>
        <v>119986</v>
      </c>
      <c r="U98" s="80">
        <f t="shared" si="63"/>
        <v>101.51099830795262</v>
      </c>
    </row>
    <row r="99" spans="1:21" ht="18.75" customHeight="1" x14ac:dyDescent="0.25">
      <c r="A99" s="109" t="s">
        <v>92</v>
      </c>
      <c r="B99" s="141">
        <v>375</v>
      </c>
      <c r="C99" s="102">
        <v>550</v>
      </c>
      <c r="D99" s="141">
        <v>36684</v>
      </c>
      <c r="E99" s="86">
        <v>0</v>
      </c>
      <c r="F99" s="142">
        <v>-25</v>
      </c>
      <c r="G99" s="141">
        <v>0</v>
      </c>
      <c r="H99" s="158">
        <f t="shared" si="58"/>
        <v>97.823999999999998</v>
      </c>
      <c r="I99" s="159">
        <f t="shared" si="59"/>
        <v>36659</v>
      </c>
      <c r="J99" s="135"/>
      <c r="K99" s="143"/>
      <c r="L99" s="88"/>
      <c r="M99" s="87"/>
      <c r="N99" s="87"/>
      <c r="O99" s="80"/>
      <c r="P99" s="81">
        <f t="shared" si="64"/>
        <v>0</v>
      </c>
      <c r="Q99" s="109" t="s">
        <v>92</v>
      </c>
      <c r="R99" s="63">
        <f t="shared" si="60"/>
        <v>375</v>
      </c>
      <c r="S99" s="63">
        <f t="shared" si="61"/>
        <v>550</v>
      </c>
      <c r="T99" s="63">
        <f t="shared" si="62"/>
        <v>36659</v>
      </c>
      <c r="U99" s="80">
        <f t="shared" si="63"/>
        <v>97.757333333333335</v>
      </c>
    </row>
    <row r="100" spans="1:21" ht="18.75" thickBot="1" x14ac:dyDescent="0.3">
      <c r="A100" s="64" t="s">
        <v>93</v>
      </c>
      <c r="B100" s="161">
        <v>553</v>
      </c>
      <c r="C100" s="164">
        <v>698</v>
      </c>
      <c r="D100" s="161">
        <v>46161</v>
      </c>
      <c r="E100" s="107">
        <v>0</v>
      </c>
      <c r="F100" s="153">
        <v>-9</v>
      </c>
      <c r="G100" s="161">
        <v>0</v>
      </c>
      <c r="H100" s="158">
        <f t="shared" si="58"/>
        <v>83.473779385171795</v>
      </c>
      <c r="I100" s="159">
        <f t="shared" si="59"/>
        <v>46152</v>
      </c>
      <c r="J100" s="147"/>
      <c r="K100" s="148"/>
      <c r="L100" s="91"/>
      <c r="M100" s="90"/>
      <c r="N100" s="90"/>
      <c r="O100" s="187"/>
      <c r="P100" s="75">
        <f t="shared" si="64"/>
        <v>0</v>
      </c>
      <c r="Q100" s="89" t="s">
        <v>93</v>
      </c>
      <c r="R100" s="69">
        <f t="shared" si="60"/>
        <v>553</v>
      </c>
      <c r="S100" s="69">
        <f t="shared" si="61"/>
        <v>698</v>
      </c>
      <c r="T100" s="69">
        <f t="shared" si="62"/>
        <v>46152</v>
      </c>
      <c r="U100" s="187">
        <f t="shared" si="63"/>
        <v>83.457504520795666</v>
      </c>
    </row>
    <row r="101" spans="1:21" ht="18.75" thickBot="1" x14ac:dyDescent="0.3">
      <c r="A101" s="70" t="s">
        <v>48</v>
      </c>
      <c r="B101" s="94">
        <f>SUM(B92:B100)</f>
        <v>3761</v>
      </c>
      <c r="C101" s="94">
        <f>SUM(C92:C100)</f>
        <v>5260</v>
      </c>
      <c r="D101" s="94">
        <f>SUM(D92:D100)</f>
        <v>348088</v>
      </c>
      <c r="E101" s="94">
        <f>SUM(E92:E100)</f>
        <v>0</v>
      </c>
      <c r="F101" s="94">
        <f>SUM(F92:F100)</f>
        <v>-310</v>
      </c>
      <c r="G101" s="267"/>
      <c r="H101" s="72">
        <f t="shared" si="58"/>
        <v>92.551980856155282</v>
      </c>
      <c r="I101" s="150">
        <f t="shared" ref="I101:P101" si="65">SUM(I92:I100)</f>
        <v>347778</v>
      </c>
      <c r="J101" s="166">
        <f t="shared" si="65"/>
        <v>0</v>
      </c>
      <c r="K101" s="72">
        <f t="shared" si="65"/>
        <v>0</v>
      </c>
      <c r="L101" s="196">
        <f t="shared" si="65"/>
        <v>0</v>
      </c>
      <c r="M101" s="186">
        <f t="shared" si="65"/>
        <v>0</v>
      </c>
      <c r="N101" s="186">
        <f t="shared" si="65"/>
        <v>0</v>
      </c>
      <c r="O101" s="186">
        <f t="shared" si="65"/>
        <v>0</v>
      </c>
      <c r="P101" s="188">
        <f t="shared" si="65"/>
        <v>0</v>
      </c>
      <c r="Q101" s="192" t="s">
        <v>48</v>
      </c>
      <c r="R101" s="175">
        <f>SUM(R92:R100)</f>
        <v>3761</v>
      </c>
      <c r="S101" s="175">
        <f>SUM(S92:S100)</f>
        <v>5260</v>
      </c>
      <c r="T101" s="175">
        <f>SUM(T92:T100)</f>
        <v>347778</v>
      </c>
      <c r="U101" s="72">
        <f>T101/R101</f>
        <v>92.469555969157142</v>
      </c>
    </row>
    <row r="102" spans="1:21" ht="18.75" thickBot="1" x14ac:dyDescent="0.3">
      <c r="A102" s="104"/>
      <c r="B102" s="105"/>
      <c r="C102" s="105"/>
      <c r="D102" s="105"/>
      <c r="E102" s="105"/>
      <c r="F102" s="105"/>
      <c r="G102" s="105"/>
      <c r="H102" s="106"/>
      <c r="I102" s="105"/>
      <c r="J102" s="75"/>
      <c r="K102" s="75"/>
      <c r="L102" s="75"/>
      <c r="M102" s="96"/>
      <c r="N102" s="96"/>
      <c r="O102" s="75"/>
      <c r="P102" s="75"/>
      <c r="Q102" s="191"/>
      <c r="R102" s="96"/>
      <c r="S102" s="96"/>
      <c r="T102" s="96"/>
      <c r="U102" s="75"/>
    </row>
    <row r="103" spans="1:21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7"/>
      <c r="I103" s="98"/>
      <c r="J103" s="97"/>
      <c r="K103" s="97"/>
      <c r="L103" s="195"/>
      <c r="M103" s="97"/>
      <c r="N103" s="97"/>
      <c r="O103" s="97"/>
      <c r="P103" s="98"/>
      <c r="Q103" s="76" t="s">
        <v>94</v>
      </c>
      <c r="R103" s="97"/>
      <c r="S103" s="97"/>
      <c r="T103" s="97"/>
      <c r="U103" s="98"/>
    </row>
    <row r="104" spans="1:21" ht="18" x14ac:dyDescent="0.25">
      <c r="A104" s="110" t="s">
        <v>95</v>
      </c>
      <c r="B104" s="170">
        <v>290</v>
      </c>
      <c r="C104" s="171">
        <v>376</v>
      </c>
      <c r="D104" s="170">
        <v>25801</v>
      </c>
      <c r="E104" s="201">
        <v>0</v>
      </c>
      <c r="F104" s="202">
        <v>0</v>
      </c>
      <c r="G104" s="168"/>
      <c r="H104" s="177">
        <f t="shared" ref="H104:H118" si="66">D104/B104</f>
        <v>88.968965517241372</v>
      </c>
      <c r="I104" s="159">
        <f t="shared" ref="I104:I117" si="67">SUM(D104:F104)</f>
        <v>25801</v>
      </c>
      <c r="J104" s="132"/>
      <c r="K104" s="133"/>
      <c r="L104" s="81"/>
      <c r="M104" s="85"/>
      <c r="N104" s="85"/>
      <c r="O104" s="62"/>
      <c r="P104" s="81">
        <f>SUM(N104:O104)</f>
        <v>0</v>
      </c>
      <c r="Q104" s="110" t="s">
        <v>95</v>
      </c>
      <c r="R104" s="59">
        <f t="shared" ref="R104:R117" si="68">B104+L104</f>
        <v>290</v>
      </c>
      <c r="S104" s="59">
        <f t="shared" ref="S104:S117" si="69">C104+M104</f>
        <v>376</v>
      </c>
      <c r="T104" s="59">
        <f t="shared" ref="T104:T117" si="70">I104+P104</f>
        <v>25801</v>
      </c>
      <c r="U104" s="62">
        <f t="shared" ref="U104:U117" si="71">T104/R104</f>
        <v>88.968965517241372</v>
      </c>
    </row>
    <row r="105" spans="1:21" ht="18" x14ac:dyDescent="0.25">
      <c r="A105" s="111" t="s">
        <v>96</v>
      </c>
      <c r="B105" s="141">
        <v>371</v>
      </c>
      <c r="C105" s="142">
        <v>489</v>
      </c>
      <c r="D105" s="141">
        <v>33404</v>
      </c>
      <c r="E105" s="86">
        <v>0</v>
      </c>
      <c r="F105" s="142">
        <v>0</v>
      </c>
      <c r="G105" s="160"/>
      <c r="H105" s="158">
        <f t="shared" si="66"/>
        <v>90.037735849056602</v>
      </c>
      <c r="I105" s="159">
        <f t="shared" si="67"/>
        <v>33404</v>
      </c>
      <c r="J105" s="135"/>
      <c r="K105" s="143"/>
      <c r="L105" s="88"/>
      <c r="M105" s="87"/>
      <c r="N105" s="87"/>
      <c r="O105" s="80"/>
      <c r="P105" s="81">
        <f t="shared" ref="P105:P117" si="72">SUM(N105:O105)</f>
        <v>0</v>
      </c>
      <c r="Q105" s="111" t="s">
        <v>96</v>
      </c>
      <c r="R105" s="63">
        <f t="shared" si="68"/>
        <v>371</v>
      </c>
      <c r="S105" s="63">
        <f t="shared" si="69"/>
        <v>489</v>
      </c>
      <c r="T105" s="63">
        <f t="shared" si="70"/>
        <v>33404</v>
      </c>
      <c r="U105" s="80">
        <f t="shared" si="71"/>
        <v>90.037735849056602</v>
      </c>
    </row>
    <row r="106" spans="1:21" ht="18" x14ac:dyDescent="0.25">
      <c r="A106" s="111" t="s">
        <v>97</v>
      </c>
      <c r="B106" s="138">
        <v>47</v>
      </c>
      <c r="C106" s="163">
        <v>62</v>
      </c>
      <c r="D106" s="138">
        <v>4148</v>
      </c>
      <c r="E106" s="84">
        <v>0</v>
      </c>
      <c r="F106" s="139">
        <v>0</v>
      </c>
      <c r="G106" s="159"/>
      <c r="H106" s="158">
        <f t="shared" si="66"/>
        <v>88.255319148936167</v>
      </c>
      <c r="I106" s="159">
        <f t="shared" si="67"/>
        <v>4148</v>
      </c>
      <c r="J106" s="135"/>
      <c r="K106" s="143"/>
      <c r="L106" s="88"/>
      <c r="M106" s="87"/>
      <c r="N106" s="87"/>
      <c r="O106" s="80"/>
      <c r="P106" s="81">
        <f t="shared" si="72"/>
        <v>0</v>
      </c>
      <c r="Q106" s="111" t="s">
        <v>97</v>
      </c>
      <c r="R106" s="63">
        <f t="shared" si="68"/>
        <v>47</v>
      </c>
      <c r="S106" s="63">
        <f t="shared" si="69"/>
        <v>62</v>
      </c>
      <c r="T106" s="63">
        <f t="shared" si="70"/>
        <v>4148</v>
      </c>
      <c r="U106" s="80">
        <f t="shared" si="71"/>
        <v>88.255319148936167</v>
      </c>
    </row>
    <row r="107" spans="1:21" ht="18" x14ac:dyDescent="0.25">
      <c r="A107" s="111" t="s">
        <v>98</v>
      </c>
      <c r="B107" s="141">
        <v>514</v>
      </c>
      <c r="C107" s="102">
        <v>627</v>
      </c>
      <c r="D107" s="141">
        <v>41174</v>
      </c>
      <c r="E107" s="86">
        <v>0</v>
      </c>
      <c r="F107" s="142">
        <v>0</v>
      </c>
      <c r="G107" s="160"/>
      <c r="H107" s="158">
        <f t="shared" si="66"/>
        <v>80.105058365758751</v>
      </c>
      <c r="I107" s="159">
        <f t="shared" si="67"/>
        <v>41174</v>
      </c>
      <c r="J107" s="135"/>
      <c r="K107" s="143"/>
      <c r="L107" s="88"/>
      <c r="M107" s="87"/>
      <c r="N107" s="87"/>
      <c r="O107" s="80"/>
      <c r="P107" s="81">
        <f t="shared" si="72"/>
        <v>0</v>
      </c>
      <c r="Q107" s="111" t="s">
        <v>98</v>
      </c>
      <c r="R107" s="63">
        <f t="shared" si="68"/>
        <v>514</v>
      </c>
      <c r="S107" s="63">
        <f t="shared" si="69"/>
        <v>627</v>
      </c>
      <c r="T107" s="63">
        <f t="shared" si="70"/>
        <v>41174</v>
      </c>
      <c r="U107" s="80">
        <f t="shared" si="71"/>
        <v>80.105058365758751</v>
      </c>
    </row>
    <row r="108" spans="1:21" ht="18" x14ac:dyDescent="0.25">
      <c r="A108" s="64" t="s">
        <v>99</v>
      </c>
      <c r="B108" s="141">
        <v>362</v>
      </c>
      <c r="C108" s="102">
        <v>477</v>
      </c>
      <c r="D108" s="141">
        <v>30783</v>
      </c>
      <c r="E108" s="86">
        <v>0</v>
      </c>
      <c r="F108" s="142">
        <v>0</v>
      </c>
      <c r="G108" s="160">
        <v>0</v>
      </c>
      <c r="H108" s="158">
        <f t="shared" si="66"/>
        <v>85.03591160220995</v>
      </c>
      <c r="I108" s="159">
        <f t="shared" si="67"/>
        <v>30783</v>
      </c>
      <c r="J108" s="135"/>
      <c r="K108" s="143"/>
      <c r="L108" s="88"/>
      <c r="M108" s="87"/>
      <c r="N108" s="87"/>
      <c r="O108" s="80"/>
      <c r="P108" s="81">
        <f t="shared" si="72"/>
        <v>0</v>
      </c>
      <c r="Q108" s="64" t="s">
        <v>99</v>
      </c>
      <c r="R108" s="63">
        <f t="shared" si="68"/>
        <v>362</v>
      </c>
      <c r="S108" s="63">
        <f t="shared" si="69"/>
        <v>477</v>
      </c>
      <c r="T108" s="63">
        <f t="shared" si="70"/>
        <v>30783</v>
      </c>
      <c r="U108" s="80">
        <f t="shared" si="71"/>
        <v>85.03591160220995</v>
      </c>
    </row>
    <row r="109" spans="1:21" ht="18" x14ac:dyDescent="0.25">
      <c r="A109" s="64" t="s">
        <v>100</v>
      </c>
      <c r="B109" s="141">
        <v>401</v>
      </c>
      <c r="C109" s="102">
        <v>552</v>
      </c>
      <c r="D109" s="141">
        <v>40119</v>
      </c>
      <c r="E109" s="86">
        <v>0</v>
      </c>
      <c r="F109" s="142">
        <v>0</v>
      </c>
      <c r="G109" s="160">
        <v>0</v>
      </c>
      <c r="H109" s="158">
        <f t="shared" si="66"/>
        <v>100.04738154613466</v>
      </c>
      <c r="I109" s="159">
        <f t="shared" si="67"/>
        <v>40119</v>
      </c>
      <c r="J109" s="135"/>
      <c r="K109" s="143"/>
      <c r="L109" s="88"/>
      <c r="M109" s="87"/>
      <c r="N109" s="87"/>
      <c r="O109" s="80"/>
      <c r="P109" s="81">
        <f t="shared" si="72"/>
        <v>0</v>
      </c>
      <c r="Q109" s="64" t="s">
        <v>100</v>
      </c>
      <c r="R109" s="63">
        <f t="shared" si="68"/>
        <v>401</v>
      </c>
      <c r="S109" s="63">
        <f t="shared" si="69"/>
        <v>552</v>
      </c>
      <c r="T109" s="63">
        <f t="shared" si="70"/>
        <v>40119</v>
      </c>
      <c r="U109" s="80">
        <f t="shared" si="71"/>
        <v>100.04738154613466</v>
      </c>
    </row>
    <row r="110" spans="1:21" ht="18" x14ac:dyDescent="0.25">
      <c r="A110" s="64" t="s">
        <v>101</v>
      </c>
      <c r="B110" s="141">
        <v>587</v>
      </c>
      <c r="C110" s="102">
        <v>832</v>
      </c>
      <c r="D110" s="141">
        <v>56248</v>
      </c>
      <c r="E110" s="86">
        <v>0</v>
      </c>
      <c r="F110" s="142">
        <v>-30</v>
      </c>
      <c r="G110" s="160">
        <v>0</v>
      </c>
      <c r="H110" s="158">
        <f t="shared" si="66"/>
        <v>95.82282793867121</v>
      </c>
      <c r="I110" s="159">
        <f t="shared" si="67"/>
        <v>56218</v>
      </c>
      <c r="J110" s="135"/>
      <c r="K110" s="143"/>
      <c r="L110" s="88"/>
      <c r="M110" s="87"/>
      <c r="N110" s="87"/>
      <c r="O110" s="80"/>
      <c r="P110" s="81">
        <f t="shared" si="72"/>
        <v>0</v>
      </c>
      <c r="Q110" s="64" t="s">
        <v>101</v>
      </c>
      <c r="R110" s="63">
        <f t="shared" si="68"/>
        <v>587</v>
      </c>
      <c r="S110" s="63">
        <f t="shared" si="69"/>
        <v>832</v>
      </c>
      <c r="T110" s="63">
        <f t="shared" si="70"/>
        <v>56218</v>
      </c>
      <c r="U110" s="80">
        <f t="shared" si="71"/>
        <v>95.771720613287911</v>
      </c>
    </row>
    <row r="111" spans="1:21" ht="18" x14ac:dyDescent="0.25">
      <c r="A111" s="64" t="s">
        <v>102</v>
      </c>
      <c r="B111" s="141">
        <v>507</v>
      </c>
      <c r="C111" s="102">
        <v>705</v>
      </c>
      <c r="D111" s="141">
        <v>48268</v>
      </c>
      <c r="E111" s="86">
        <v>0</v>
      </c>
      <c r="F111" s="142">
        <v>-14</v>
      </c>
      <c r="G111" s="160">
        <v>0</v>
      </c>
      <c r="H111" s="158">
        <f t="shared" si="66"/>
        <v>95.203155818540438</v>
      </c>
      <c r="I111" s="159">
        <f t="shared" si="67"/>
        <v>48254</v>
      </c>
      <c r="J111" s="135"/>
      <c r="K111" s="143"/>
      <c r="L111" s="88"/>
      <c r="M111" s="87"/>
      <c r="N111" s="87"/>
      <c r="O111" s="80"/>
      <c r="P111" s="81">
        <f t="shared" si="72"/>
        <v>0</v>
      </c>
      <c r="Q111" s="64" t="s">
        <v>102</v>
      </c>
      <c r="R111" s="63">
        <f t="shared" si="68"/>
        <v>507</v>
      </c>
      <c r="S111" s="63">
        <f t="shared" si="69"/>
        <v>705</v>
      </c>
      <c r="T111" s="63">
        <f t="shared" si="70"/>
        <v>48254</v>
      </c>
      <c r="U111" s="80">
        <f t="shared" si="71"/>
        <v>95.175542406311635</v>
      </c>
    </row>
    <row r="112" spans="1:21" ht="18" x14ac:dyDescent="0.25">
      <c r="A112" s="64" t="s">
        <v>103</v>
      </c>
      <c r="B112" s="141">
        <v>481</v>
      </c>
      <c r="C112" s="102">
        <v>715</v>
      </c>
      <c r="D112" s="141">
        <v>46484</v>
      </c>
      <c r="E112" s="86">
        <v>0</v>
      </c>
      <c r="F112" s="142">
        <v>-8</v>
      </c>
      <c r="G112" s="160">
        <v>0</v>
      </c>
      <c r="H112" s="158">
        <f t="shared" si="66"/>
        <v>96.640332640332645</v>
      </c>
      <c r="I112" s="159">
        <f t="shared" si="67"/>
        <v>46476</v>
      </c>
      <c r="J112" s="135"/>
      <c r="K112" s="143"/>
      <c r="L112" s="88"/>
      <c r="M112" s="87"/>
      <c r="N112" s="87"/>
      <c r="O112" s="80"/>
      <c r="P112" s="81">
        <f t="shared" si="72"/>
        <v>0</v>
      </c>
      <c r="Q112" s="64" t="s">
        <v>103</v>
      </c>
      <c r="R112" s="63">
        <f t="shared" si="68"/>
        <v>481</v>
      </c>
      <c r="S112" s="63">
        <f t="shared" si="69"/>
        <v>715</v>
      </c>
      <c r="T112" s="63">
        <f t="shared" si="70"/>
        <v>46476</v>
      </c>
      <c r="U112" s="80">
        <f t="shared" si="71"/>
        <v>96.623700623700628</v>
      </c>
    </row>
    <row r="113" spans="1:21" ht="18" x14ac:dyDescent="0.25">
      <c r="A113" s="64" t="s">
        <v>104</v>
      </c>
      <c r="B113" s="141">
        <v>572</v>
      </c>
      <c r="C113" s="102">
        <v>779</v>
      </c>
      <c r="D113" s="141">
        <v>51950</v>
      </c>
      <c r="E113" s="86">
        <v>0</v>
      </c>
      <c r="F113" s="142">
        <v>-14</v>
      </c>
      <c r="G113" s="160">
        <v>0</v>
      </c>
      <c r="H113" s="158">
        <f t="shared" si="66"/>
        <v>90.82167832167832</v>
      </c>
      <c r="I113" s="159">
        <f t="shared" si="67"/>
        <v>51936</v>
      </c>
      <c r="J113" s="135"/>
      <c r="K113" s="143"/>
      <c r="L113" s="88"/>
      <c r="M113" s="87"/>
      <c r="N113" s="87"/>
      <c r="O113" s="80"/>
      <c r="P113" s="81">
        <f t="shared" si="72"/>
        <v>0</v>
      </c>
      <c r="Q113" s="64" t="s">
        <v>104</v>
      </c>
      <c r="R113" s="63">
        <f t="shared" si="68"/>
        <v>572</v>
      </c>
      <c r="S113" s="63">
        <f t="shared" si="69"/>
        <v>779</v>
      </c>
      <c r="T113" s="63">
        <f t="shared" si="70"/>
        <v>51936</v>
      </c>
      <c r="U113" s="80">
        <f t="shared" si="71"/>
        <v>90.7972027972028</v>
      </c>
    </row>
    <row r="114" spans="1:21" ht="18" x14ac:dyDescent="0.25">
      <c r="A114" s="64" t="s">
        <v>105</v>
      </c>
      <c r="B114" s="141">
        <v>656</v>
      </c>
      <c r="C114" s="102">
        <v>894</v>
      </c>
      <c r="D114" s="141">
        <v>59290</v>
      </c>
      <c r="E114" s="86">
        <v>0</v>
      </c>
      <c r="F114" s="142">
        <v>0</v>
      </c>
      <c r="G114" s="160">
        <v>0</v>
      </c>
      <c r="H114" s="158">
        <f t="shared" si="66"/>
        <v>90.381097560975604</v>
      </c>
      <c r="I114" s="159">
        <f t="shared" si="67"/>
        <v>59290</v>
      </c>
      <c r="J114" s="135"/>
      <c r="K114" s="143"/>
      <c r="L114" s="88"/>
      <c r="M114" s="87"/>
      <c r="N114" s="87"/>
      <c r="O114" s="80"/>
      <c r="P114" s="81">
        <f t="shared" si="72"/>
        <v>0</v>
      </c>
      <c r="Q114" s="64" t="s">
        <v>105</v>
      </c>
      <c r="R114" s="63">
        <f t="shared" si="68"/>
        <v>656</v>
      </c>
      <c r="S114" s="63">
        <f t="shared" si="69"/>
        <v>894</v>
      </c>
      <c r="T114" s="63">
        <f t="shared" si="70"/>
        <v>59290</v>
      </c>
      <c r="U114" s="80">
        <f t="shared" si="71"/>
        <v>90.381097560975604</v>
      </c>
    </row>
    <row r="115" spans="1:21" ht="18" x14ac:dyDescent="0.25">
      <c r="A115" s="64" t="s">
        <v>106</v>
      </c>
      <c r="B115" s="141">
        <v>1451</v>
      </c>
      <c r="C115" s="102">
        <v>1978</v>
      </c>
      <c r="D115" s="141">
        <v>131932</v>
      </c>
      <c r="E115" s="86">
        <v>0</v>
      </c>
      <c r="F115" s="142">
        <v>-14</v>
      </c>
      <c r="G115" s="160">
        <v>0</v>
      </c>
      <c r="H115" s="158">
        <f t="shared" si="66"/>
        <v>90.924879393521707</v>
      </c>
      <c r="I115" s="159">
        <f t="shared" si="67"/>
        <v>131918</v>
      </c>
      <c r="J115" s="135"/>
      <c r="K115" s="143"/>
      <c r="L115" s="88"/>
      <c r="M115" s="87"/>
      <c r="N115" s="87"/>
      <c r="O115" s="80"/>
      <c r="P115" s="81">
        <f t="shared" si="72"/>
        <v>0</v>
      </c>
      <c r="Q115" s="64" t="s">
        <v>106</v>
      </c>
      <c r="R115" s="63">
        <f t="shared" si="68"/>
        <v>1451</v>
      </c>
      <c r="S115" s="63">
        <f t="shared" si="69"/>
        <v>1978</v>
      </c>
      <c r="T115" s="63">
        <f t="shared" si="70"/>
        <v>131918</v>
      </c>
      <c r="U115" s="80">
        <f t="shared" si="71"/>
        <v>90.915230875258445</v>
      </c>
    </row>
    <row r="116" spans="1:21" ht="18" x14ac:dyDescent="0.25">
      <c r="A116" s="64" t="s">
        <v>107</v>
      </c>
      <c r="B116" s="141">
        <v>320</v>
      </c>
      <c r="C116" s="102">
        <v>424</v>
      </c>
      <c r="D116" s="141">
        <v>27381</v>
      </c>
      <c r="E116" s="86">
        <v>0</v>
      </c>
      <c r="F116" s="142">
        <v>-14</v>
      </c>
      <c r="G116" s="160">
        <v>0</v>
      </c>
      <c r="H116" s="158">
        <f t="shared" si="66"/>
        <v>85.565624999999997</v>
      </c>
      <c r="I116" s="159">
        <f t="shared" si="67"/>
        <v>27367</v>
      </c>
      <c r="J116" s="135"/>
      <c r="K116" s="143"/>
      <c r="L116" s="88"/>
      <c r="M116" s="87"/>
      <c r="N116" s="87"/>
      <c r="O116" s="80"/>
      <c r="P116" s="81">
        <f t="shared" si="72"/>
        <v>0</v>
      </c>
      <c r="Q116" s="64" t="s">
        <v>107</v>
      </c>
      <c r="R116" s="63">
        <f t="shared" si="68"/>
        <v>320</v>
      </c>
      <c r="S116" s="63">
        <f t="shared" si="69"/>
        <v>424</v>
      </c>
      <c r="T116" s="63">
        <f t="shared" si="70"/>
        <v>27367</v>
      </c>
      <c r="U116" s="80">
        <f t="shared" si="71"/>
        <v>85.521874999999994</v>
      </c>
    </row>
    <row r="117" spans="1:21" ht="18.75" thickBot="1" x14ac:dyDescent="0.3">
      <c r="A117" s="64" t="s">
        <v>108</v>
      </c>
      <c r="B117" s="161">
        <v>583</v>
      </c>
      <c r="C117" s="164">
        <v>749</v>
      </c>
      <c r="D117" s="161">
        <v>50320</v>
      </c>
      <c r="E117" s="107">
        <v>0</v>
      </c>
      <c r="F117" s="153">
        <v>0</v>
      </c>
      <c r="G117" s="242">
        <v>0</v>
      </c>
      <c r="H117" s="158">
        <f t="shared" si="66"/>
        <v>86.312178387650093</v>
      </c>
      <c r="I117" s="159">
        <f t="shared" si="67"/>
        <v>50320</v>
      </c>
      <c r="J117" s="147"/>
      <c r="K117" s="148"/>
      <c r="L117" s="91"/>
      <c r="M117" s="90"/>
      <c r="N117" s="90"/>
      <c r="O117" s="187"/>
      <c r="P117" s="75">
        <f t="shared" si="72"/>
        <v>0</v>
      </c>
      <c r="Q117" s="89" t="s">
        <v>108</v>
      </c>
      <c r="R117" s="69">
        <f t="shared" si="68"/>
        <v>583</v>
      </c>
      <c r="S117" s="69">
        <f t="shared" si="69"/>
        <v>749</v>
      </c>
      <c r="T117" s="69">
        <f t="shared" si="70"/>
        <v>50320</v>
      </c>
      <c r="U117" s="187">
        <f t="shared" si="71"/>
        <v>86.312178387650093</v>
      </c>
    </row>
    <row r="118" spans="1:21" ht="18.75" thickBot="1" x14ac:dyDescent="0.3">
      <c r="A118" s="70" t="s">
        <v>48</v>
      </c>
      <c r="B118" s="94">
        <f t="shared" ref="B118:G118" si="73">SUM(B104:B117)</f>
        <v>7142</v>
      </c>
      <c r="C118" s="94">
        <f t="shared" si="73"/>
        <v>9659</v>
      </c>
      <c r="D118" s="94">
        <f t="shared" si="73"/>
        <v>647302</v>
      </c>
      <c r="E118" s="94">
        <f t="shared" si="73"/>
        <v>0</v>
      </c>
      <c r="F118" s="94">
        <f t="shared" si="73"/>
        <v>-94</v>
      </c>
      <c r="G118" s="94">
        <f t="shared" si="73"/>
        <v>0</v>
      </c>
      <c r="H118" s="72">
        <f t="shared" si="66"/>
        <v>90.63315597871744</v>
      </c>
      <c r="I118" s="150">
        <f t="shared" ref="I118:P118" si="74">SUM(I104:I117)</f>
        <v>647208</v>
      </c>
      <c r="J118" s="166">
        <f t="shared" si="74"/>
        <v>0</v>
      </c>
      <c r="K118" s="72">
        <f t="shared" si="74"/>
        <v>0</v>
      </c>
      <c r="L118" s="196">
        <f t="shared" si="74"/>
        <v>0</v>
      </c>
      <c r="M118" s="186">
        <f t="shared" si="74"/>
        <v>0</v>
      </c>
      <c r="N118" s="186">
        <f t="shared" si="74"/>
        <v>0</v>
      </c>
      <c r="O118" s="186">
        <f t="shared" si="74"/>
        <v>0</v>
      </c>
      <c r="P118" s="188">
        <f t="shared" si="74"/>
        <v>0</v>
      </c>
      <c r="Q118" s="192" t="s">
        <v>48</v>
      </c>
      <c r="R118" s="175">
        <f>SUM(R104:R117)</f>
        <v>7142</v>
      </c>
      <c r="S118" s="175">
        <f>SUM(S104:S117)</f>
        <v>9659</v>
      </c>
      <c r="T118" s="175">
        <f>SUM(T104:T117)</f>
        <v>647208</v>
      </c>
      <c r="U118" s="72">
        <f>T118/R118</f>
        <v>90.619994399327922</v>
      </c>
    </row>
    <row r="119" spans="1:21" ht="18.75" thickBot="1" x14ac:dyDescent="0.3">
      <c r="A119" s="104"/>
      <c r="B119" s="105"/>
      <c r="C119" s="105"/>
      <c r="D119" s="105"/>
      <c r="E119" s="105"/>
      <c r="F119" s="105"/>
      <c r="G119" s="105"/>
      <c r="H119" s="106"/>
      <c r="I119" s="105"/>
      <c r="J119" s="75"/>
      <c r="K119" s="75"/>
      <c r="L119" s="75"/>
      <c r="M119" s="96"/>
      <c r="N119" s="96"/>
      <c r="O119" s="75"/>
      <c r="P119" s="75"/>
      <c r="Q119" s="191"/>
      <c r="R119" s="96"/>
      <c r="S119" s="96"/>
      <c r="T119" s="96"/>
      <c r="U119" s="75"/>
    </row>
    <row r="120" spans="1:21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7"/>
      <c r="I120" s="98"/>
      <c r="J120" s="97"/>
      <c r="K120" s="97"/>
      <c r="L120" s="195"/>
      <c r="M120" s="97"/>
      <c r="N120" s="97"/>
      <c r="O120" s="97"/>
      <c r="P120" s="98"/>
      <c r="Q120" s="53" t="s">
        <v>109</v>
      </c>
      <c r="R120" s="97"/>
      <c r="S120" s="97"/>
      <c r="T120" s="97"/>
      <c r="U120" s="98"/>
    </row>
    <row r="121" spans="1:21" ht="18" x14ac:dyDescent="0.25">
      <c r="A121" s="56" t="s">
        <v>110</v>
      </c>
      <c r="B121" s="156">
        <v>203</v>
      </c>
      <c r="C121" s="100">
        <v>336</v>
      </c>
      <c r="D121" s="100">
        <v>23252</v>
      </c>
      <c r="E121" s="84">
        <v>0</v>
      </c>
      <c r="F121" s="139">
        <v>-58</v>
      </c>
      <c r="G121" s="159">
        <v>0</v>
      </c>
      <c r="H121" s="177">
        <f t="shared" ref="H121:H130" si="75">D121/B121</f>
        <v>114.54187192118226</v>
      </c>
      <c r="I121" s="159">
        <f t="shared" ref="I121:I129" si="76">SUM(D121:F121)</f>
        <v>23194</v>
      </c>
      <c r="J121" s="132"/>
      <c r="K121" s="133"/>
      <c r="L121" s="81"/>
      <c r="M121" s="85"/>
      <c r="N121" s="85"/>
      <c r="O121" s="62"/>
      <c r="P121" s="81">
        <f>SUM(N121:O121)</f>
        <v>0</v>
      </c>
      <c r="Q121" s="56" t="s">
        <v>110</v>
      </c>
      <c r="R121" s="59">
        <f t="shared" ref="R121:R129" si="77">B121+L121</f>
        <v>203</v>
      </c>
      <c r="S121" s="59">
        <f t="shared" ref="S121:S129" si="78">C121+M121</f>
        <v>336</v>
      </c>
      <c r="T121" s="59">
        <f t="shared" ref="T121:T129" si="79">I121+P121</f>
        <v>23194</v>
      </c>
      <c r="U121" s="62">
        <f t="shared" ref="U121:U129" si="80">T121/R121</f>
        <v>114.25615763546799</v>
      </c>
    </row>
    <row r="122" spans="1:21" ht="18" x14ac:dyDescent="0.25">
      <c r="A122" s="64" t="s">
        <v>111</v>
      </c>
      <c r="B122" s="138">
        <v>386</v>
      </c>
      <c r="C122" s="163">
        <v>502</v>
      </c>
      <c r="D122" s="138">
        <v>33859</v>
      </c>
      <c r="E122" s="84">
        <v>0</v>
      </c>
      <c r="F122" s="139">
        <v>0</v>
      </c>
      <c r="G122" s="159">
        <v>0</v>
      </c>
      <c r="H122" s="158">
        <f t="shared" si="75"/>
        <v>87.717616580310874</v>
      </c>
      <c r="I122" s="159">
        <f t="shared" si="76"/>
        <v>33859</v>
      </c>
      <c r="J122" s="135"/>
      <c r="K122" s="143"/>
      <c r="L122" s="81"/>
      <c r="M122" s="85"/>
      <c r="N122" s="85"/>
      <c r="O122" s="80"/>
      <c r="P122" s="81">
        <f t="shared" ref="P122:P129" si="81">SUM(N122:O122)</f>
        <v>0</v>
      </c>
      <c r="Q122" s="64" t="s">
        <v>111</v>
      </c>
      <c r="R122" s="63">
        <f t="shared" si="77"/>
        <v>386</v>
      </c>
      <c r="S122" s="63">
        <f t="shared" si="78"/>
        <v>502</v>
      </c>
      <c r="T122" s="63">
        <f t="shared" si="79"/>
        <v>33859</v>
      </c>
      <c r="U122" s="80">
        <f t="shared" si="80"/>
        <v>87.717616580310874</v>
      </c>
    </row>
    <row r="123" spans="1:21" ht="18" x14ac:dyDescent="0.25">
      <c r="A123" s="64" t="s">
        <v>112</v>
      </c>
      <c r="B123" s="141">
        <v>198</v>
      </c>
      <c r="C123" s="102">
        <v>270</v>
      </c>
      <c r="D123" s="141">
        <v>17487</v>
      </c>
      <c r="E123" s="86">
        <v>0</v>
      </c>
      <c r="F123" s="142">
        <v>-54</v>
      </c>
      <c r="G123" s="160">
        <v>0</v>
      </c>
      <c r="H123" s="158">
        <f t="shared" si="75"/>
        <v>88.318181818181813</v>
      </c>
      <c r="I123" s="159">
        <f t="shared" si="76"/>
        <v>17433</v>
      </c>
      <c r="J123" s="135"/>
      <c r="K123" s="143"/>
      <c r="L123" s="81"/>
      <c r="M123" s="85"/>
      <c r="N123" s="85"/>
      <c r="O123" s="80"/>
      <c r="P123" s="81">
        <f t="shared" si="81"/>
        <v>0</v>
      </c>
      <c r="Q123" s="64" t="s">
        <v>112</v>
      </c>
      <c r="R123" s="63">
        <f t="shared" si="77"/>
        <v>198</v>
      </c>
      <c r="S123" s="63">
        <f t="shared" si="78"/>
        <v>270</v>
      </c>
      <c r="T123" s="63">
        <f t="shared" si="79"/>
        <v>17433</v>
      </c>
      <c r="U123" s="80">
        <f t="shared" si="80"/>
        <v>88.045454545454547</v>
      </c>
    </row>
    <row r="124" spans="1:21" ht="18" x14ac:dyDescent="0.25">
      <c r="A124" s="64" t="s">
        <v>113</v>
      </c>
      <c r="B124" s="141">
        <v>406</v>
      </c>
      <c r="C124" s="102">
        <v>525</v>
      </c>
      <c r="D124" s="141">
        <v>36591</v>
      </c>
      <c r="E124" s="86">
        <v>0</v>
      </c>
      <c r="F124" s="142">
        <v>-77</v>
      </c>
      <c r="G124" s="160">
        <v>0</v>
      </c>
      <c r="H124" s="158">
        <f t="shared" si="75"/>
        <v>90.125615763546804</v>
      </c>
      <c r="I124" s="159">
        <f t="shared" si="76"/>
        <v>36514</v>
      </c>
      <c r="J124" s="135"/>
      <c r="K124" s="143"/>
      <c r="L124" s="88"/>
      <c r="M124" s="87"/>
      <c r="N124" s="87"/>
      <c r="O124" s="80"/>
      <c r="P124" s="81">
        <f t="shared" si="81"/>
        <v>0</v>
      </c>
      <c r="Q124" s="64" t="s">
        <v>113</v>
      </c>
      <c r="R124" s="63">
        <f t="shared" si="77"/>
        <v>406</v>
      </c>
      <c r="S124" s="63">
        <f t="shared" si="78"/>
        <v>525</v>
      </c>
      <c r="T124" s="63">
        <f t="shared" si="79"/>
        <v>36514</v>
      </c>
      <c r="U124" s="80">
        <f t="shared" si="80"/>
        <v>89.935960591133011</v>
      </c>
    </row>
    <row r="125" spans="1:21" ht="18" x14ac:dyDescent="0.25">
      <c r="A125" s="64" t="s">
        <v>114</v>
      </c>
      <c r="B125" s="141">
        <v>716</v>
      </c>
      <c r="C125" s="102">
        <v>985</v>
      </c>
      <c r="D125" s="141">
        <v>68643</v>
      </c>
      <c r="E125" s="86">
        <v>0</v>
      </c>
      <c r="F125" s="142">
        <v>-28</v>
      </c>
      <c r="G125" s="160">
        <v>0</v>
      </c>
      <c r="H125" s="158">
        <f t="shared" si="75"/>
        <v>95.870111731843579</v>
      </c>
      <c r="I125" s="159">
        <f t="shared" si="76"/>
        <v>68615</v>
      </c>
      <c r="J125" s="135"/>
      <c r="K125" s="143"/>
      <c r="L125" s="88"/>
      <c r="M125" s="87"/>
      <c r="N125" s="87"/>
      <c r="O125" s="80"/>
      <c r="P125" s="81">
        <f t="shared" si="81"/>
        <v>0</v>
      </c>
      <c r="Q125" s="64" t="s">
        <v>114</v>
      </c>
      <c r="R125" s="63">
        <f t="shared" si="77"/>
        <v>716</v>
      </c>
      <c r="S125" s="63">
        <f t="shared" si="78"/>
        <v>985</v>
      </c>
      <c r="T125" s="63">
        <f t="shared" si="79"/>
        <v>68615</v>
      </c>
      <c r="U125" s="80">
        <f t="shared" si="80"/>
        <v>95.831005586592184</v>
      </c>
    </row>
    <row r="126" spans="1:21" ht="18" x14ac:dyDescent="0.25">
      <c r="A126" s="64" t="s">
        <v>115</v>
      </c>
      <c r="B126" s="141">
        <v>1115</v>
      </c>
      <c r="C126" s="102">
        <v>1731</v>
      </c>
      <c r="D126" s="141">
        <v>115513</v>
      </c>
      <c r="E126" s="86">
        <v>0</v>
      </c>
      <c r="F126" s="142">
        <v>-48</v>
      </c>
      <c r="G126" s="160">
        <v>0</v>
      </c>
      <c r="H126" s="158">
        <f t="shared" si="75"/>
        <v>103.59910313901345</v>
      </c>
      <c r="I126" s="159">
        <f t="shared" si="76"/>
        <v>115465</v>
      </c>
      <c r="J126" s="135"/>
      <c r="K126" s="143"/>
      <c r="L126" s="88"/>
      <c r="M126" s="87"/>
      <c r="N126" s="87"/>
      <c r="O126" s="80"/>
      <c r="P126" s="81">
        <f t="shared" si="81"/>
        <v>0</v>
      </c>
      <c r="Q126" s="64" t="s">
        <v>115</v>
      </c>
      <c r="R126" s="63">
        <f t="shared" si="77"/>
        <v>1115</v>
      </c>
      <c r="S126" s="63">
        <f t="shared" si="78"/>
        <v>1731</v>
      </c>
      <c r="T126" s="63">
        <f t="shared" si="79"/>
        <v>115465</v>
      </c>
      <c r="U126" s="80">
        <f t="shared" si="80"/>
        <v>103.5560538116592</v>
      </c>
    </row>
    <row r="127" spans="1:21" ht="18" x14ac:dyDescent="0.25">
      <c r="A127" s="64" t="s">
        <v>116</v>
      </c>
      <c r="B127" s="141">
        <v>1001</v>
      </c>
      <c r="C127" s="102">
        <v>1620</v>
      </c>
      <c r="D127" s="141">
        <v>112570</v>
      </c>
      <c r="E127" s="86">
        <v>0</v>
      </c>
      <c r="F127" s="142">
        <v>-41</v>
      </c>
      <c r="G127" s="160">
        <v>0</v>
      </c>
      <c r="H127" s="158">
        <f t="shared" si="75"/>
        <v>112.45754245754246</v>
      </c>
      <c r="I127" s="159">
        <f t="shared" si="76"/>
        <v>112529</v>
      </c>
      <c r="J127" s="135"/>
      <c r="K127" s="143"/>
      <c r="L127" s="88"/>
      <c r="M127" s="87"/>
      <c r="N127" s="87"/>
      <c r="O127" s="80"/>
      <c r="P127" s="81">
        <f t="shared" si="81"/>
        <v>0</v>
      </c>
      <c r="Q127" s="64" t="s">
        <v>116</v>
      </c>
      <c r="R127" s="63">
        <f t="shared" si="77"/>
        <v>1001</v>
      </c>
      <c r="S127" s="63">
        <f t="shared" si="78"/>
        <v>1620</v>
      </c>
      <c r="T127" s="63">
        <f t="shared" si="79"/>
        <v>112529</v>
      </c>
      <c r="U127" s="80">
        <f t="shared" si="80"/>
        <v>112.41658341658342</v>
      </c>
    </row>
    <row r="128" spans="1:21" ht="18" x14ac:dyDescent="0.25">
      <c r="A128" s="64" t="s">
        <v>117</v>
      </c>
      <c r="B128" s="141">
        <v>772</v>
      </c>
      <c r="C128" s="102">
        <v>1173</v>
      </c>
      <c r="D128" s="141">
        <v>78233</v>
      </c>
      <c r="E128" s="86">
        <v>0</v>
      </c>
      <c r="F128" s="142">
        <v>0</v>
      </c>
      <c r="G128" s="160">
        <v>0</v>
      </c>
      <c r="H128" s="158">
        <f t="shared" si="75"/>
        <v>101.3380829015544</v>
      </c>
      <c r="I128" s="159">
        <f t="shared" si="76"/>
        <v>78233</v>
      </c>
      <c r="J128" s="135"/>
      <c r="K128" s="143"/>
      <c r="L128" s="88"/>
      <c r="M128" s="87"/>
      <c r="N128" s="87"/>
      <c r="O128" s="80"/>
      <c r="P128" s="81">
        <f t="shared" si="81"/>
        <v>0</v>
      </c>
      <c r="Q128" s="64" t="s">
        <v>117</v>
      </c>
      <c r="R128" s="63">
        <f t="shared" si="77"/>
        <v>772</v>
      </c>
      <c r="S128" s="63">
        <f t="shared" si="78"/>
        <v>1173</v>
      </c>
      <c r="T128" s="63">
        <f t="shared" si="79"/>
        <v>78233</v>
      </c>
      <c r="U128" s="80">
        <f t="shared" si="80"/>
        <v>101.3380829015544</v>
      </c>
    </row>
    <row r="129" spans="1:21" ht="19.5" customHeight="1" thickBot="1" x14ac:dyDescent="0.3">
      <c r="A129" s="109" t="s">
        <v>118</v>
      </c>
      <c r="B129" s="161">
        <v>1355</v>
      </c>
      <c r="C129" s="164">
        <v>2139</v>
      </c>
      <c r="D129" s="161">
        <v>147822</v>
      </c>
      <c r="E129" s="107">
        <v>0</v>
      </c>
      <c r="F129" s="153">
        <v>-6</v>
      </c>
      <c r="G129" s="242">
        <v>0</v>
      </c>
      <c r="H129" s="158">
        <f t="shared" si="75"/>
        <v>109.09372693726937</v>
      </c>
      <c r="I129" s="159">
        <f t="shared" si="76"/>
        <v>147816</v>
      </c>
      <c r="J129" s="147"/>
      <c r="K129" s="148"/>
      <c r="L129" s="91"/>
      <c r="M129" s="90"/>
      <c r="N129" s="90"/>
      <c r="O129" s="187"/>
      <c r="P129" s="75">
        <f t="shared" si="81"/>
        <v>0</v>
      </c>
      <c r="Q129" s="190" t="s">
        <v>118</v>
      </c>
      <c r="R129" s="69">
        <f t="shared" si="77"/>
        <v>1355</v>
      </c>
      <c r="S129" s="69">
        <f t="shared" si="78"/>
        <v>2139</v>
      </c>
      <c r="T129" s="69">
        <f t="shared" si="79"/>
        <v>147816</v>
      </c>
      <c r="U129" s="187">
        <f t="shared" si="80"/>
        <v>109.08929889298894</v>
      </c>
    </row>
    <row r="130" spans="1:21" ht="18.75" thickBot="1" x14ac:dyDescent="0.3">
      <c r="A130" s="70" t="s">
        <v>48</v>
      </c>
      <c r="B130" s="94">
        <f t="shared" ref="B130:G130" si="82">SUM(B121:B129)</f>
        <v>6152</v>
      </c>
      <c r="C130" s="94">
        <f t="shared" si="82"/>
        <v>9281</v>
      </c>
      <c r="D130" s="94">
        <f t="shared" si="82"/>
        <v>633970</v>
      </c>
      <c r="E130" s="94">
        <f t="shared" si="82"/>
        <v>0</v>
      </c>
      <c r="F130" s="94">
        <f t="shared" si="82"/>
        <v>-312</v>
      </c>
      <c r="G130" s="94">
        <f t="shared" si="82"/>
        <v>0</v>
      </c>
      <c r="H130" s="72">
        <f t="shared" si="75"/>
        <v>103.05104031209363</v>
      </c>
      <c r="I130" s="150">
        <f t="shared" ref="I130:P130" si="83">SUM(I121:I129)</f>
        <v>633658</v>
      </c>
      <c r="J130" s="166">
        <f t="shared" si="83"/>
        <v>0</v>
      </c>
      <c r="K130" s="72">
        <f t="shared" si="83"/>
        <v>0</v>
      </c>
      <c r="L130" s="196">
        <f t="shared" si="83"/>
        <v>0</v>
      </c>
      <c r="M130" s="186">
        <f t="shared" si="83"/>
        <v>0</v>
      </c>
      <c r="N130" s="186">
        <f t="shared" si="83"/>
        <v>0</v>
      </c>
      <c r="O130" s="186">
        <f t="shared" si="83"/>
        <v>0</v>
      </c>
      <c r="P130" s="188">
        <f t="shared" si="83"/>
        <v>0</v>
      </c>
      <c r="Q130" s="192" t="s">
        <v>48</v>
      </c>
      <c r="R130" s="175">
        <f>SUM(R121:R129)</f>
        <v>6152</v>
      </c>
      <c r="S130" s="175">
        <f>SUM(S121:S129)</f>
        <v>9281</v>
      </c>
      <c r="T130" s="175">
        <f>SUM(T121:T129)</f>
        <v>633658</v>
      </c>
      <c r="U130" s="72">
        <f>T130/R130</f>
        <v>103.00032509752926</v>
      </c>
    </row>
    <row r="131" spans="1:21" ht="18.75" thickBot="1" x14ac:dyDescent="0.3">
      <c r="A131" s="104"/>
      <c r="B131" s="105"/>
      <c r="C131" s="105"/>
      <c r="D131" s="105"/>
      <c r="E131" s="105"/>
      <c r="F131" s="105"/>
      <c r="G131" s="105"/>
      <c r="H131" s="106"/>
      <c r="I131" s="105"/>
      <c r="J131" s="75"/>
      <c r="K131" s="75"/>
      <c r="L131" s="75"/>
      <c r="M131" s="96"/>
      <c r="N131" s="96"/>
      <c r="O131" s="75"/>
      <c r="P131" s="75"/>
      <c r="Q131" s="191"/>
      <c r="R131" s="96"/>
      <c r="S131" s="96"/>
      <c r="T131" s="96"/>
      <c r="U131" s="75"/>
    </row>
    <row r="132" spans="1:21" ht="18.75" thickBot="1" x14ac:dyDescent="0.3">
      <c r="A132" s="112" t="s">
        <v>119</v>
      </c>
      <c r="B132" s="103">
        <f>SUM(B130+B118+B101+B89+B76+B67+B57+B47+B32+B16)</f>
        <v>50788</v>
      </c>
      <c r="C132" s="103">
        <f>SUM(C130+C118+C101+C89+C76+C67+C57+C47+C32+C16)</f>
        <v>73277</v>
      </c>
      <c r="D132" s="103">
        <f>SUM(D130+D118+D101+D89+D76+D67+D57+D47+D32+D16)</f>
        <v>4976128</v>
      </c>
      <c r="E132" s="103">
        <f>SUM(E130+E118+E101+E89+E76+E67+E57+E47+E32+E16)</f>
        <v>0</v>
      </c>
      <c r="F132" s="103">
        <f>SUM(F130+F118+F101+F89+F76+F67+F57+F47+F32+F16)</f>
        <v>-2506</v>
      </c>
      <c r="G132" s="103"/>
      <c r="H132" s="103">
        <f>D132/B132</f>
        <v>97.978420099236047</v>
      </c>
      <c r="I132" s="150">
        <f>SUM(I130=I118=I101=I89=I76=I67=I57=I47=I32=I16)</f>
        <v>0</v>
      </c>
      <c r="J132" s="94">
        <f>SUM(J130+J118+J101+J89+J76+J67+J57+J47+J32+J16)</f>
        <v>0</v>
      </c>
      <c r="K132" s="174">
        <f>SUM(K130+K118+K101+K89+K76+K67+K57+K47+K32+K16)</f>
        <v>0</v>
      </c>
      <c r="L132" s="155">
        <f>SUM(L130+L118+L101+L89+L76+L67+L57+L47+L32+L16)</f>
        <v>0</v>
      </c>
      <c r="M132" s="175">
        <f t="shared" ref="M132:U132" si="84">SUM(M130+M118+M101+M89+M76+M67+M57+M47+M32+M16)</f>
        <v>0</v>
      </c>
      <c r="N132" s="175">
        <f t="shared" si="84"/>
        <v>0</v>
      </c>
      <c r="O132" s="175">
        <f t="shared" si="84"/>
        <v>0</v>
      </c>
      <c r="P132" s="169">
        <f t="shared" si="84"/>
        <v>0</v>
      </c>
      <c r="Q132" s="189" t="s">
        <v>119</v>
      </c>
      <c r="R132" s="175">
        <f t="shared" si="84"/>
        <v>50788</v>
      </c>
      <c r="S132" s="175">
        <f t="shared" si="84"/>
        <v>73277</v>
      </c>
      <c r="T132" s="175">
        <f t="shared" si="84"/>
        <v>4973622</v>
      </c>
      <c r="U132" s="174">
        <f t="shared" si="84"/>
        <v>983.16424336281761</v>
      </c>
    </row>
    <row r="135" spans="1:21" x14ac:dyDescent="0.2">
      <c r="B135" s="176"/>
    </row>
  </sheetData>
  <mergeCells count="11">
    <mergeCell ref="Q4:T4"/>
    <mergeCell ref="C5:F5"/>
    <mergeCell ref="L5:O5"/>
    <mergeCell ref="D1:F1"/>
    <mergeCell ref="L1:O1"/>
    <mergeCell ref="C2:F2"/>
    <mergeCell ref="L2:O2"/>
    <mergeCell ref="C3:F3"/>
    <mergeCell ref="L3:O3"/>
    <mergeCell ref="C4:F4"/>
    <mergeCell ref="L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2" workbookViewId="0">
      <selection activeCell="I12" sqref="I12"/>
    </sheetView>
  </sheetViews>
  <sheetFormatPr defaultRowHeight="15" x14ac:dyDescent="0.25"/>
  <cols>
    <col min="1" max="1" width="18.7109375" bestFit="1" customWidth="1"/>
    <col min="2" max="2" width="10.5703125" bestFit="1" customWidth="1"/>
    <col min="3" max="3" width="10.28515625" customWidth="1"/>
    <col min="4" max="4" width="14.28515625" bestFit="1" customWidth="1"/>
    <col min="5" max="5" width="12.140625" customWidth="1"/>
    <col min="242" max="242" width="18.7109375" bestFit="1" customWidth="1"/>
    <col min="244" max="244" width="10.28515625" customWidth="1"/>
    <col min="245" max="245" width="12.7109375" bestFit="1" customWidth="1"/>
    <col min="246" max="246" width="10.85546875" customWidth="1"/>
    <col min="247" max="247" width="19.140625" bestFit="1" customWidth="1"/>
    <col min="249" max="249" width="9.42578125" customWidth="1"/>
    <col min="250" max="250" width="11.140625" customWidth="1"/>
    <col min="251" max="251" width="10.42578125" bestFit="1" customWidth="1"/>
    <col min="252" max="252" width="19.140625" bestFit="1" customWidth="1"/>
    <col min="254" max="254" width="9.5703125" customWidth="1"/>
    <col min="256" max="256" width="10.42578125" bestFit="1" customWidth="1"/>
    <col min="498" max="498" width="18.7109375" bestFit="1" customWidth="1"/>
    <col min="500" max="500" width="10.28515625" customWidth="1"/>
    <col min="501" max="501" width="12.7109375" bestFit="1" customWidth="1"/>
    <col min="502" max="502" width="10.85546875" customWidth="1"/>
    <col min="503" max="503" width="19.140625" bestFit="1" customWidth="1"/>
    <col min="505" max="505" width="9.42578125" customWidth="1"/>
    <col min="506" max="506" width="11.140625" customWidth="1"/>
    <col min="507" max="507" width="10.42578125" bestFit="1" customWidth="1"/>
    <col min="508" max="508" width="19.140625" bestFit="1" customWidth="1"/>
    <col min="510" max="510" width="9.5703125" customWidth="1"/>
    <col min="512" max="512" width="10.42578125" bestFit="1" customWidth="1"/>
    <col min="754" max="754" width="18.7109375" bestFit="1" customWidth="1"/>
    <col min="756" max="756" width="10.28515625" customWidth="1"/>
    <col min="757" max="757" width="12.7109375" bestFit="1" customWidth="1"/>
    <col min="758" max="758" width="10.85546875" customWidth="1"/>
    <col min="759" max="759" width="19.140625" bestFit="1" customWidth="1"/>
    <col min="761" max="761" width="9.42578125" customWidth="1"/>
    <col min="762" max="762" width="11.140625" customWidth="1"/>
    <col min="763" max="763" width="10.42578125" bestFit="1" customWidth="1"/>
    <col min="764" max="764" width="19.140625" bestFit="1" customWidth="1"/>
    <col min="766" max="766" width="9.5703125" customWidth="1"/>
    <col min="768" max="768" width="10.42578125" bestFit="1" customWidth="1"/>
    <col min="1010" max="1010" width="18.7109375" bestFit="1" customWidth="1"/>
    <col min="1012" max="1012" width="10.28515625" customWidth="1"/>
    <col min="1013" max="1013" width="12.7109375" bestFit="1" customWidth="1"/>
    <col min="1014" max="1014" width="10.85546875" customWidth="1"/>
    <col min="1015" max="1015" width="19.140625" bestFit="1" customWidth="1"/>
    <col min="1017" max="1017" width="9.42578125" customWidth="1"/>
    <col min="1018" max="1018" width="11.140625" customWidth="1"/>
    <col min="1019" max="1019" width="10.42578125" bestFit="1" customWidth="1"/>
    <col min="1020" max="1020" width="19.140625" bestFit="1" customWidth="1"/>
    <col min="1022" max="1022" width="9.5703125" customWidth="1"/>
    <col min="1024" max="1024" width="10.42578125" bestFit="1" customWidth="1"/>
    <col min="1266" max="1266" width="18.7109375" bestFit="1" customWidth="1"/>
    <col min="1268" max="1268" width="10.28515625" customWidth="1"/>
    <col min="1269" max="1269" width="12.7109375" bestFit="1" customWidth="1"/>
    <col min="1270" max="1270" width="10.85546875" customWidth="1"/>
    <col min="1271" max="1271" width="19.140625" bestFit="1" customWidth="1"/>
    <col min="1273" max="1273" width="9.42578125" customWidth="1"/>
    <col min="1274" max="1274" width="11.140625" customWidth="1"/>
    <col min="1275" max="1275" width="10.42578125" bestFit="1" customWidth="1"/>
    <col min="1276" max="1276" width="19.140625" bestFit="1" customWidth="1"/>
    <col min="1278" max="1278" width="9.5703125" customWidth="1"/>
    <col min="1280" max="1280" width="10.42578125" bestFit="1" customWidth="1"/>
    <col min="1522" max="1522" width="18.7109375" bestFit="1" customWidth="1"/>
    <col min="1524" max="1524" width="10.28515625" customWidth="1"/>
    <col min="1525" max="1525" width="12.7109375" bestFit="1" customWidth="1"/>
    <col min="1526" max="1526" width="10.85546875" customWidth="1"/>
    <col min="1527" max="1527" width="19.140625" bestFit="1" customWidth="1"/>
    <col min="1529" max="1529" width="9.42578125" customWidth="1"/>
    <col min="1530" max="1530" width="11.140625" customWidth="1"/>
    <col min="1531" max="1531" width="10.42578125" bestFit="1" customWidth="1"/>
    <col min="1532" max="1532" width="19.140625" bestFit="1" customWidth="1"/>
    <col min="1534" max="1534" width="9.5703125" customWidth="1"/>
    <col min="1536" max="1536" width="10.42578125" bestFit="1" customWidth="1"/>
    <col min="1778" max="1778" width="18.7109375" bestFit="1" customWidth="1"/>
    <col min="1780" max="1780" width="10.28515625" customWidth="1"/>
    <col min="1781" max="1781" width="12.7109375" bestFit="1" customWidth="1"/>
    <col min="1782" max="1782" width="10.85546875" customWidth="1"/>
    <col min="1783" max="1783" width="19.140625" bestFit="1" customWidth="1"/>
    <col min="1785" max="1785" width="9.42578125" customWidth="1"/>
    <col min="1786" max="1786" width="11.140625" customWidth="1"/>
    <col min="1787" max="1787" width="10.42578125" bestFit="1" customWidth="1"/>
    <col min="1788" max="1788" width="19.140625" bestFit="1" customWidth="1"/>
    <col min="1790" max="1790" width="9.5703125" customWidth="1"/>
    <col min="1792" max="1792" width="10.42578125" bestFit="1" customWidth="1"/>
    <col min="2034" max="2034" width="18.7109375" bestFit="1" customWidth="1"/>
    <col min="2036" max="2036" width="10.28515625" customWidth="1"/>
    <col min="2037" max="2037" width="12.7109375" bestFit="1" customWidth="1"/>
    <col min="2038" max="2038" width="10.85546875" customWidth="1"/>
    <col min="2039" max="2039" width="19.140625" bestFit="1" customWidth="1"/>
    <col min="2041" max="2041" width="9.42578125" customWidth="1"/>
    <col min="2042" max="2042" width="11.140625" customWidth="1"/>
    <col min="2043" max="2043" width="10.42578125" bestFit="1" customWidth="1"/>
    <col min="2044" max="2044" width="19.140625" bestFit="1" customWidth="1"/>
    <col min="2046" max="2046" width="9.5703125" customWidth="1"/>
    <col min="2048" max="2048" width="10.42578125" bestFit="1" customWidth="1"/>
    <col min="2290" max="2290" width="18.7109375" bestFit="1" customWidth="1"/>
    <col min="2292" max="2292" width="10.28515625" customWidth="1"/>
    <col min="2293" max="2293" width="12.7109375" bestFit="1" customWidth="1"/>
    <col min="2294" max="2294" width="10.85546875" customWidth="1"/>
    <col min="2295" max="2295" width="19.140625" bestFit="1" customWidth="1"/>
    <col min="2297" max="2297" width="9.42578125" customWidth="1"/>
    <col min="2298" max="2298" width="11.140625" customWidth="1"/>
    <col min="2299" max="2299" width="10.42578125" bestFit="1" customWidth="1"/>
    <col min="2300" max="2300" width="19.140625" bestFit="1" customWidth="1"/>
    <col min="2302" max="2302" width="9.5703125" customWidth="1"/>
    <col min="2304" max="2304" width="10.42578125" bestFit="1" customWidth="1"/>
    <col min="2546" max="2546" width="18.7109375" bestFit="1" customWidth="1"/>
    <col min="2548" max="2548" width="10.28515625" customWidth="1"/>
    <col min="2549" max="2549" width="12.7109375" bestFit="1" customWidth="1"/>
    <col min="2550" max="2550" width="10.85546875" customWidth="1"/>
    <col min="2551" max="2551" width="19.140625" bestFit="1" customWidth="1"/>
    <col min="2553" max="2553" width="9.42578125" customWidth="1"/>
    <col min="2554" max="2554" width="11.140625" customWidth="1"/>
    <col min="2555" max="2555" width="10.42578125" bestFit="1" customWidth="1"/>
    <col min="2556" max="2556" width="19.140625" bestFit="1" customWidth="1"/>
    <col min="2558" max="2558" width="9.5703125" customWidth="1"/>
    <col min="2560" max="2560" width="10.42578125" bestFit="1" customWidth="1"/>
    <col min="2802" max="2802" width="18.7109375" bestFit="1" customWidth="1"/>
    <col min="2804" max="2804" width="10.28515625" customWidth="1"/>
    <col min="2805" max="2805" width="12.7109375" bestFit="1" customWidth="1"/>
    <col min="2806" max="2806" width="10.85546875" customWidth="1"/>
    <col min="2807" max="2807" width="19.140625" bestFit="1" customWidth="1"/>
    <col min="2809" max="2809" width="9.42578125" customWidth="1"/>
    <col min="2810" max="2810" width="11.140625" customWidth="1"/>
    <col min="2811" max="2811" width="10.42578125" bestFit="1" customWidth="1"/>
    <col min="2812" max="2812" width="19.140625" bestFit="1" customWidth="1"/>
    <col min="2814" max="2814" width="9.5703125" customWidth="1"/>
    <col min="2816" max="2816" width="10.42578125" bestFit="1" customWidth="1"/>
    <col min="3058" max="3058" width="18.7109375" bestFit="1" customWidth="1"/>
    <col min="3060" max="3060" width="10.28515625" customWidth="1"/>
    <col min="3061" max="3061" width="12.7109375" bestFit="1" customWidth="1"/>
    <col min="3062" max="3062" width="10.85546875" customWidth="1"/>
    <col min="3063" max="3063" width="19.140625" bestFit="1" customWidth="1"/>
    <col min="3065" max="3065" width="9.42578125" customWidth="1"/>
    <col min="3066" max="3066" width="11.140625" customWidth="1"/>
    <col min="3067" max="3067" width="10.42578125" bestFit="1" customWidth="1"/>
    <col min="3068" max="3068" width="19.140625" bestFit="1" customWidth="1"/>
    <col min="3070" max="3070" width="9.5703125" customWidth="1"/>
    <col min="3072" max="3072" width="10.42578125" bestFit="1" customWidth="1"/>
    <col min="3314" max="3314" width="18.7109375" bestFit="1" customWidth="1"/>
    <col min="3316" max="3316" width="10.28515625" customWidth="1"/>
    <col min="3317" max="3317" width="12.7109375" bestFit="1" customWidth="1"/>
    <col min="3318" max="3318" width="10.85546875" customWidth="1"/>
    <col min="3319" max="3319" width="19.140625" bestFit="1" customWidth="1"/>
    <col min="3321" max="3321" width="9.42578125" customWidth="1"/>
    <col min="3322" max="3322" width="11.140625" customWidth="1"/>
    <col min="3323" max="3323" width="10.42578125" bestFit="1" customWidth="1"/>
    <col min="3324" max="3324" width="19.140625" bestFit="1" customWidth="1"/>
    <col min="3326" max="3326" width="9.5703125" customWidth="1"/>
    <col min="3328" max="3328" width="10.42578125" bestFit="1" customWidth="1"/>
    <col min="3570" max="3570" width="18.7109375" bestFit="1" customWidth="1"/>
    <col min="3572" max="3572" width="10.28515625" customWidth="1"/>
    <col min="3573" max="3573" width="12.7109375" bestFit="1" customWidth="1"/>
    <col min="3574" max="3574" width="10.85546875" customWidth="1"/>
    <col min="3575" max="3575" width="19.140625" bestFit="1" customWidth="1"/>
    <col min="3577" max="3577" width="9.42578125" customWidth="1"/>
    <col min="3578" max="3578" width="11.140625" customWidth="1"/>
    <col min="3579" max="3579" width="10.42578125" bestFit="1" customWidth="1"/>
    <col min="3580" max="3580" width="19.140625" bestFit="1" customWidth="1"/>
    <col min="3582" max="3582" width="9.5703125" customWidth="1"/>
    <col min="3584" max="3584" width="10.42578125" bestFit="1" customWidth="1"/>
    <col min="3826" max="3826" width="18.7109375" bestFit="1" customWidth="1"/>
    <col min="3828" max="3828" width="10.28515625" customWidth="1"/>
    <col min="3829" max="3829" width="12.7109375" bestFit="1" customWidth="1"/>
    <col min="3830" max="3830" width="10.85546875" customWidth="1"/>
    <col min="3831" max="3831" width="19.140625" bestFit="1" customWidth="1"/>
    <col min="3833" max="3833" width="9.42578125" customWidth="1"/>
    <col min="3834" max="3834" width="11.140625" customWidth="1"/>
    <col min="3835" max="3835" width="10.42578125" bestFit="1" customWidth="1"/>
    <col min="3836" max="3836" width="19.140625" bestFit="1" customWidth="1"/>
    <col min="3838" max="3838" width="9.5703125" customWidth="1"/>
    <col min="3840" max="3840" width="10.42578125" bestFit="1" customWidth="1"/>
    <col min="4082" max="4082" width="18.7109375" bestFit="1" customWidth="1"/>
    <col min="4084" max="4084" width="10.28515625" customWidth="1"/>
    <col min="4085" max="4085" width="12.7109375" bestFit="1" customWidth="1"/>
    <col min="4086" max="4086" width="10.85546875" customWidth="1"/>
    <col min="4087" max="4087" width="19.140625" bestFit="1" customWidth="1"/>
    <col min="4089" max="4089" width="9.42578125" customWidth="1"/>
    <col min="4090" max="4090" width="11.140625" customWidth="1"/>
    <col min="4091" max="4091" width="10.42578125" bestFit="1" customWidth="1"/>
    <col min="4092" max="4092" width="19.140625" bestFit="1" customWidth="1"/>
    <col min="4094" max="4094" width="9.5703125" customWidth="1"/>
    <col min="4096" max="4096" width="10.42578125" bestFit="1" customWidth="1"/>
    <col min="4338" max="4338" width="18.7109375" bestFit="1" customWidth="1"/>
    <col min="4340" max="4340" width="10.28515625" customWidth="1"/>
    <col min="4341" max="4341" width="12.7109375" bestFit="1" customWidth="1"/>
    <col min="4342" max="4342" width="10.85546875" customWidth="1"/>
    <col min="4343" max="4343" width="19.140625" bestFit="1" customWidth="1"/>
    <col min="4345" max="4345" width="9.42578125" customWidth="1"/>
    <col min="4346" max="4346" width="11.140625" customWidth="1"/>
    <col min="4347" max="4347" width="10.42578125" bestFit="1" customWidth="1"/>
    <col min="4348" max="4348" width="19.140625" bestFit="1" customWidth="1"/>
    <col min="4350" max="4350" width="9.5703125" customWidth="1"/>
    <col min="4352" max="4352" width="10.42578125" bestFit="1" customWidth="1"/>
    <col min="4594" max="4594" width="18.7109375" bestFit="1" customWidth="1"/>
    <col min="4596" max="4596" width="10.28515625" customWidth="1"/>
    <col min="4597" max="4597" width="12.7109375" bestFit="1" customWidth="1"/>
    <col min="4598" max="4598" width="10.85546875" customWidth="1"/>
    <col min="4599" max="4599" width="19.140625" bestFit="1" customWidth="1"/>
    <col min="4601" max="4601" width="9.42578125" customWidth="1"/>
    <col min="4602" max="4602" width="11.140625" customWidth="1"/>
    <col min="4603" max="4603" width="10.42578125" bestFit="1" customWidth="1"/>
    <col min="4604" max="4604" width="19.140625" bestFit="1" customWidth="1"/>
    <col min="4606" max="4606" width="9.5703125" customWidth="1"/>
    <col min="4608" max="4608" width="10.42578125" bestFit="1" customWidth="1"/>
    <col min="4850" max="4850" width="18.7109375" bestFit="1" customWidth="1"/>
    <col min="4852" max="4852" width="10.28515625" customWidth="1"/>
    <col min="4853" max="4853" width="12.7109375" bestFit="1" customWidth="1"/>
    <col min="4854" max="4854" width="10.85546875" customWidth="1"/>
    <col min="4855" max="4855" width="19.140625" bestFit="1" customWidth="1"/>
    <col min="4857" max="4857" width="9.42578125" customWidth="1"/>
    <col min="4858" max="4858" width="11.140625" customWidth="1"/>
    <col min="4859" max="4859" width="10.42578125" bestFit="1" customWidth="1"/>
    <col min="4860" max="4860" width="19.140625" bestFit="1" customWidth="1"/>
    <col min="4862" max="4862" width="9.5703125" customWidth="1"/>
    <col min="4864" max="4864" width="10.42578125" bestFit="1" customWidth="1"/>
    <col min="5106" max="5106" width="18.7109375" bestFit="1" customWidth="1"/>
    <col min="5108" max="5108" width="10.28515625" customWidth="1"/>
    <col min="5109" max="5109" width="12.7109375" bestFit="1" customWidth="1"/>
    <col min="5110" max="5110" width="10.85546875" customWidth="1"/>
    <col min="5111" max="5111" width="19.140625" bestFit="1" customWidth="1"/>
    <col min="5113" max="5113" width="9.42578125" customWidth="1"/>
    <col min="5114" max="5114" width="11.140625" customWidth="1"/>
    <col min="5115" max="5115" width="10.42578125" bestFit="1" customWidth="1"/>
    <col min="5116" max="5116" width="19.140625" bestFit="1" customWidth="1"/>
    <col min="5118" max="5118" width="9.5703125" customWidth="1"/>
    <col min="5120" max="5120" width="10.42578125" bestFit="1" customWidth="1"/>
    <col min="5362" max="5362" width="18.7109375" bestFit="1" customWidth="1"/>
    <col min="5364" max="5364" width="10.28515625" customWidth="1"/>
    <col min="5365" max="5365" width="12.7109375" bestFit="1" customWidth="1"/>
    <col min="5366" max="5366" width="10.85546875" customWidth="1"/>
    <col min="5367" max="5367" width="19.140625" bestFit="1" customWidth="1"/>
    <col min="5369" max="5369" width="9.42578125" customWidth="1"/>
    <col min="5370" max="5370" width="11.140625" customWidth="1"/>
    <col min="5371" max="5371" width="10.42578125" bestFit="1" customWidth="1"/>
    <col min="5372" max="5372" width="19.140625" bestFit="1" customWidth="1"/>
    <col min="5374" max="5374" width="9.5703125" customWidth="1"/>
    <col min="5376" max="5376" width="10.42578125" bestFit="1" customWidth="1"/>
    <col min="5618" max="5618" width="18.7109375" bestFit="1" customWidth="1"/>
    <col min="5620" max="5620" width="10.28515625" customWidth="1"/>
    <col min="5621" max="5621" width="12.7109375" bestFit="1" customWidth="1"/>
    <col min="5622" max="5622" width="10.85546875" customWidth="1"/>
    <col min="5623" max="5623" width="19.140625" bestFit="1" customWidth="1"/>
    <col min="5625" max="5625" width="9.42578125" customWidth="1"/>
    <col min="5626" max="5626" width="11.140625" customWidth="1"/>
    <col min="5627" max="5627" width="10.42578125" bestFit="1" customWidth="1"/>
    <col min="5628" max="5628" width="19.140625" bestFit="1" customWidth="1"/>
    <col min="5630" max="5630" width="9.5703125" customWidth="1"/>
    <col min="5632" max="5632" width="10.42578125" bestFit="1" customWidth="1"/>
    <col min="5874" max="5874" width="18.7109375" bestFit="1" customWidth="1"/>
    <col min="5876" max="5876" width="10.28515625" customWidth="1"/>
    <col min="5877" max="5877" width="12.7109375" bestFit="1" customWidth="1"/>
    <col min="5878" max="5878" width="10.85546875" customWidth="1"/>
    <col min="5879" max="5879" width="19.140625" bestFit="1" customWidth="1"/>
    <col min="5881" max="5881" width="9.42578125" customWidth="1"/>
    <col min="5882" max="5882" width="11.140625" customWidth="1"/>
    <col min="5883" max="5883" width="10.42578125" bestFit="1" customWidth="1"/>
    <col min="5884" max="5884" width="19.140625" bestFit="1" customWidth="1"/>
    <col min="5886" max="5886" width="9.5703125" customWidth="1"/>
    <col min="5888" max="5888" width="10.42578125" bestFit="1" customWidth="1"/>
    <col min="6130" max="6130" width="18.7109375" bestFit="1" customWidth="1"/>
    <col min="6132" max="6132" width="10.28515625" customWidth="1"/>
    <col min="6133" max="6133" width="12.7109375" bestFit="1" customWidth="1"/>
    <col min="6134" max="6134" width="10.85546875" customWidth="1"/>
    <col min="6135" max="6135" width="19.140625" bestFit="1" customWidth="1"/>
    <col min="6137" max="6137" width="9.42578125" customWidth="1"/>
    <col min="6138" max="6138" width="11.140625" customWidth="1"/>
    <col min="6139" max="6139" width="10.42578125" bestFit="1" customWidth="1"/>
    <col min="6140" max="6140" width="19.140625" bestFit="1" customWidth="1"/>
    <col min="6142" max="6142" width="9.5703125" customWidth="1"/>
    <col min="6144" max="6144" width="10.42578125" bestFit="1" customWidth="1"/>
    <col min="6386" max="6386" width="18.7109375" bestFit="1" customWidth="1"/>
    <col min="6388" max="6388" width="10.28515625" customWidth="1"/>
    <col min="6389" max="6389" width="12.7109375" bestFit="1" customWidth="1"/>
    <col min="6390" max="6390" width="10.85546875" customWidth="1"/>
    <col min="6391" max="6391" width="19.140625" bestFit="1" customWidth="1"/>
    <col min="6393" max="6393" width="9.42578125" customWidth="1"/>
    <col min="6394" max="6394" width="11.140625" customWidth="1"/>
    <col min="6395" max="6395" width="10.42578125" bestFit="1" customWidth="1"/>
    <col min="6396" max="6396" width="19.140625" bestFit="1" customWidth="1"/>
    <col min="6398" max="6398" width="9.5703125" customWidth="1"/>
    <col min="6400" max="6400" width="10.42578125" bestFit="1" customWidth="1"/>
    <col min="6642" max="6642" width="18.7109375" bestFit="1" customWidth="1"/>
    <col min="6644" max="6644" width="10.28515625" customWidth="1"/>
    <col min="6645" max="6645" width="12.7109375" bestFit="1" customWidth="1"/>
    <col min="6646" max="6646" width="10.85546875" customWidth="1"/>
    <col min="6647" max="6647" width="19.140625" bestFit="1" customWidth="1"/>
    <col min="6649" max="6649" width="9.42578125" customWidth="1"/>
    <col min="6650" max="6650" width="11.140625" customWidth="1"/>
    <col min="6651" max="6651" width="10.42578125" bestFit="1" customWidth="1"/>
    <col min="6652" max="6652" width="19.140625" bestFit="1" customWidth="1"/>
    <col min="6654" max="6654" width="9.5703125" customWidth="1"/>
    <col min="6656" max="6656" width="10.42578125" bestFit="1" customWidth="1"/>
    <col min="6898" max="6898" width="18.7109375" bestFit="1" customWidth="1"/>
    <col min="6900" max="6900" width="10.28515625" customWidth="1"/>
    <col min="6901" max="6901" width="12.7109375" bestFit="1" customWidth="1"/>
    <col min="6902" max="6902" width="10.85546875" customWidth="1"/>
    <col min="6903" max="6903" width="19.140625" bestFit="1" customWidth="1"/>
    <col min="6905" max="6905" width="9.42578125" customWidth="1"/>
    <col min="6906" max="6906" width="11.140625" customWidth="1"/>
    <col min="6907" max="6907" width="10.42578125" bestFit="1" customWidth="1"/>
    <col min="6908" max="6908" width="19.140625" bestFit="1" customWidth="1"/>
    <col min="6910" max="6910" width="9.5703125" customWidth="1"/>
    <col min="6912" max="6912" width="10.42578125" bestFit="1" customWidth="1"/>
    <col min="7154" max="7154" width="18.7109375" bestFit="1" customWidth="1"/>
    <col min="7156" max="7156" width="10.28515625" customWidth="1"/>
    <col min="7157" max="7157" width="12.7109375" bestFit="1" customWidth="1"/>
    <col min="7158" max="7158" width="10.85546875" customWidth="1"/>
    <col min="7159" max="7159" width="19.140625" bestFit="1" customWidth="1"/>
    <col min="7161" max="7161" width="9.42578125" customWidth="1"/>
    <col min="7162" max="7162" width="11.140625" customWidth="1"/>
    <col min="7163" max="7163" width="10.42578125" bestFit="1" customWidth="1"/>
    <col min="7164" max="7164" width="19.140625" bestFit="1" customWidth="1"/>
    <col min="7166" max="7166" width="9.5703125" customWidth="1"/>
    <col min="7168" max="7168" width="10.42578125" bestFit="1" customWidth="1"/>
    <col min="7410" max="7410" width="18.7109375" bestFit="1" customWidth="1"/>
    <col min="7412" max="7412" width="10.28515625" customWidth="1"/>
    <col min="7413" max="7413" width="12.7109375" bestFit="1" customWidth="1"/>
    <col min="7414" max="7414" width="10.85546875" customWidth="1"/>
    <col min="7415" max="7415" width="19.140625" bestFit="1" customWidth="1"/>
    <col min="7417" max="7417" width="9.42578125" customWidth="1"/>
    <col min="7418" max="7418" width="11.140625" customWidth="1"/>
    <col min="7419" max="7419" width="10.42578125" bestFit="1" customWidth="1"/>
    <col min="7420" max="7420" width="19.140625" bestFit="1" customWidth="1"/>
    <col min="7422" max="7422" width="9.5703125" customWidth="1"/>
    <col min="7424" max="7424" width="10.42578125" bestFit="1" customWidth="1"/>
    <col min="7666" max="7666" width="18.7109375" bestFit="1" customWidth="1"/>
    <col min="7668" max="7668" width="10.28515625" customWidth="1"/>
    <col min="7669" max="7669" width="12.7109375" bestFit="1" customWidth="1"/>
    <col min="7670" max="7670" width="10.85546875" customWidth="1"/>
    <col min="7671" max="7671" width="19.140625" bestFit="1" customWidth="1"/>
    <col min="7673" max="7673" width="9.42578125" customWidth="1"/>
    <col min="7674" max="7674" width="11.140625" customWidth="1"/>
    <col min="7675" max="7675" width="10.42578125" bestFit="1" customWidth="1"/>
    <col min="7676" max="7676" width="19.140625" bestFit="1" customWidth="1"/>
    <col min="7678" max="7678" width="9.5703125" customWidth="1"/>
    <col min="7680" max="7680" width="10.42578125" bestFit="1" customWidth="1"/>
    <col min="7922" max="7922" width="18.7109375" bestFit="1" customWidth="1"/>
    <col min="7924" max="7924" width="10.28515625" customWidth="1"/>
    <col min="7925" max="7925" width="12.7109375" bestFit="1" customWidth="1"/>
    <col min="7926" max="7926" width="10.85546875" customWidth="1"/>
    <col min="7927" max="7927" width="19.140625" bestFit="1" customWidth="1"/>
    <col min="7929" max="7929" width="9.42578125" customWidth="1"/>
    <col min="7930" max="7930" width="11.140625" customWidth="1"/>
    <col min="7931" max="7931" width="10.42578125" bestFit="1" customWidth="1"/>
    <col min="7932" max="7932" width="19.140625" bestFit="1" customWidth="1"/>
    <col min="7934" max="7934" width="9.5703125" customWidth="1"/>
    <col min="7936" max="7936" width="10.42578125" bestFit="1" customWidth="1"/>
    <col min="8178" max="8178" width="18.7109375" bestFit="1" customWidth="1"/>
    <col min="8180" max="8180" width="10.28515625" customWidth="1"/>
    <col min="8181" max="8181" width="12.7109375" bestFit="1" customWidth="1"/>
    <col min="8182" max="8182" width="10.85546875" customWidth="1"/>
    <col min="8183" max="8183" width="19.140625" bestFit="1" customWidth="1"/>
    <col min="8185" max="8185" width="9.42578125" customWidth="1"/>
    <col min="8186" max="8186" width="11.140625" customWidth="1"/>
    <col min="8187" max="8187" width="10.42578125" bestFit="1" customWidth="1"/>
    <col min="8188" max="8188" width="19.140625" bestFit="1" customWidth="1"/>
    <col min="8190" max="8190" width="9.5703125" customWidth="1"/>
    <col min="8192" max="8192" width="10.42578125" bestFit="1" customWidth="1"/>
    <col min="8434" max="8434" width="18.7109375" bestFit="1" customWidth="1"/>
    <col min="8436" max="8436" width="10.28515625" customWidth="1"/>
    <col min="8437" max="8437" width="12.7109375" bestFit="1" customWidth="1"/>
    <col min="8438" max="8438" width="10.85546875" customWidth="1"/>
    <col min="8439" max="8439" width="19.140625" bestFit="1" customWidth="1"/>
    <col min="8441" max="8441" width="9.42578125" customWidth="1"/>
    <col min="8442" max="8442" width="11.140625" customWidth="1"/>
    <col min="8443" max="8443" width="10.42578125" bestFit="1" customWidth="1"/>
    <col min="8444" max="8444" width="19.140625" bestFit="1" customWidth="1"/>
    <col min="8446" max="8446" width="9.5703125" customWidth="1"/>
    <col min="8448" max="8448" width="10.42578125" bestFit="1" customWidth="1"/>
    <col min="8690" max="8690" width="18.7109375" bestFit="1" customWidth="1"/>
    <col min="8692" max="8692" width="10.28515625" customWidth="1"/>
    <col min="8693" max="8693" width="12.7109375" bestFit="1" customWidth="1"/>
    <col min="8694" max="8694" width="10.85546875" customWidth="1"/>
    <col min="8695" max="8695" width="19.140625" bestFit="1" customWidth="1"/>
    <col min="8697" max="8697" width="9.42578125" customWidth="1"/>
    <col min="8698" max="8698" width="11.140625" customWidth="1"/>
    <col min="8699" max="8699" width="10.42578125" bestFit="1" customWidth="1"/>
    <col min="8700" max="8700" width="19.140625" bestFit="1" customWidth="1"/>
    <col min="8702" max="8702" width="9.5703125" customWidth="1"/>
    <col min="8704" max="8704" width="10.42578125" bestFit="1" customWidth="1"/>
    <col min="8946" max="8946" width="18.7109375" bestFit="1" customWidth="1"/>
    <col min="8948" max="8948" width="10.28515625" customWidth="1"/>
    <col min="8949" max="8949" width="12.7109375" bestFit="1" customWidth="1"/>
    <col min="8950" max="8950" width="10.85546875" customWidth="1"/>
    <col min="8951" max="8951" width="19.140625" bestFit="1" customWidth="1"/>
    <col min="8953" max="8953" width="9.42578125" customWidth="1"/>
    <col min="8954" max="8954" width="11.140625" customWidth="1"/>
    <col min="8955" max="8955" width="10.42578125" bestFit="1" customWidth="1"/>
    <col min="8956" max="8956" width="19.140625" bestFit="1" customWidth="1"/>
    <col min="8958" max="8958" width="9.5703125" customWidth="1"/>
    <col min="8960" max="8960" width="10.42578125" bestFit="1" customWidth="1"/>
    <col min="9202" max="9202" width="18.7109375" bestFit="1" customWidth="1"/>
    <col min="9204" max="9204" width="10.28515625" customWidth="1"/>
    <col min="9205" max="9205" width="12.7109375" bestFit="1" customWidth="1"/>
    <col min="9206" max="9206" width="10.85546875" customWidth="1"/>
    <col min="9207" max="9207" width="19.140625" bestFit="1" customWidth="1"/>
    <col min="9209" max="9209" width="9.42578125" customWidth="1"/>
    <col min="9210" max="9210" width="11.140625" customWidth="1"/>
    <col min="9211" max="9211" width="10.42578125" bestFit="1" customWidth="1"/>
    <col min="9212" max="9212" width="19.140625" bestFit="1" customWidth="1"/>
    <col min="9214" max="9214" width="9.5703125" customWidth="1"/>
    <col min="9216" max="9216" width="10.42578125" bestFit="1" customWidth="1"/>
    <col min="9458" max="9458" width="18.7109375" bestFit="1" customWidth="1"/>
    <col min="9460" max="9460" width="10.28515625" customWidth="1"/>
    <col min="9461" max="9461" width="12.7109375" bestFit="1" customWidth="1"/>
    <col min="9462" max="9462" width="10.85546875" customWidth="1"/>
    <col min="9463" max="9463" width="19.140625" bestFit="1" customWidth="1"/>
    <col min="9465" max="9465" width="9.42578125" customWidth="1"/>
    <col min="9466" max="9466" width="11.140625" customWidth="1"/>
    <col min="9467" max="9467" width="10.42578125" bestFit="1" customWidth="1"/>
    <col min="9468" max="9468" width="19.140625" bestFit="1" customWidth="1"/>
    <col min="9470" max="9470" width="9.5703125" customWidth="1"/>
    <col min="9472" max="9472" width="10.42578125" bestFit="1" customWidth="1"/>
    <col min="9714" max="9714" width="18.7109375" bestFit="1" customWidth="1"/>
    <col min="9716" max="9716" width="10.28515625" customWidth="1"/>
    <col min="9717" max="9717" width="12.7109375" bestFit="1" customWidth="1"/>
    <col min="9718" max="9718" width="10.85546875" customWidth="1"/>
    <col min="9719" max="9719" width="19.140625" bestFit="1" customWidth="1"/>
    <col min="9721" max="9721" width="9.42578125" customWidth="1"/>
    <col min="9722" max="9722" width="11.140625" customWidth="1"/>
    <col min="9723" max="9723" width="10.42578125" bestFit="1" customWidth="1"/>
    <col min="9724" max="9724" width="19.140625" bestFit="1" customWidth="1"/>
    <col min="9726" max="9726" width="9.5703125" customWidth="1"/>
    <col min="9728" max="9728" width="10.42578125" bestFit="1" customWidth="1"/>
    <col min="9970" max="9970" width="18.7109375" bestFit="1" customWidth="1"/>
    <col min="9972" max="9972" width="10.28515625" customWidth="1"/>
    <col min="9973" max="9973" width="12.7109375" bestFit="1" customWidth="1"/>
    <col min="9974" max="9974" width="10.85546875" customWidth="1"/>
    <col min="9975" max="9975" width="19.140625" bestFit="1" customWidth="1"/>
    <col min="9977" max="9977" width="9.42578125" customWidth="1"/>
    <col min="9978" max="9978" width="11.140625" customWidth="1"/>
    <col min="9979" max="9979" width="10.42578125" bestFit="1" customWidth="1"/>
    <col min="9980" max="9980" width="19.140625" bestFit="1" customWidth="1"/>
    <col min="9982" max="9982" width="9.5703125" customWidth="1"/>
    <col min="9984" max="9984" width="10.42578125" bestFit="1" customWidth="1"/>
    <col min="10226" max="10226" width="18.7109375" bestFit="1" customWidth="1"/>
    <col min="10228" max="10228" width="10.28515625" customWidth="1"/>
    <col min="10229" max="10229" width="12.7109375" bestFit="1" customWidth="1"/>
    <col min="10230" max="10230" width="10.85546875" customWidth="1"/>
    <col min="10231" max="10231" width="19.140625" bestFit="1" customWidth="1"/>
    <col min="10233" max="10233" width="9.42578125" customWidth="1"/>
    <col min="10234" max="10234" width="11.140625" customWidth="1"/>
    <col min="10235" max="10235" width="10.42578125" bestFit="1" customWidth="1"/>
    <col min="10236" max="10236" width="19.140625" bestFit="1" customWidth="1"/>
    <col min="10238" max="10238" width="9.5703125" customWidth="1"/>
    <col min="10240" max="10240" width="10.42578125" bestFit="1" customWidth="1"/>
    <col min="10482" max="10482" width="18.7109375" bestFit="1" customWidth="1"/>
    <col min="10484" max="10484" width="10.28515625" customWidth="1"/>
    <col min="10485" max="10485" width="12.7109375" bestFit="1" customWidth="1"/>
    <col min="10486" max="10486" width="10.85546875" customWidth="1"/>
    <col min="10487" max="10487" width="19.140625" bestFit="1" customWidth="1"/>
    <col min="10489" max="10489" width="9.42578125" customWidth="1"/>
    <col min="10490" max="10490" width="11.140625" customWidth="1"/>
    <col min="10491" max="10491" width="10.42578125" bestFit="1" customWidth="1"/>
    <col min="10492" max="10492" width="19.140625" bestFit="1" customWidth="1"/>
    <col min="10494" max="10494" width="9.5703125" customWidth="1"/>
    <col min="10496" max="10496" width="10.42578125" bestFit="1" customWidth="1"/>
    <col min="10738" max="10738" width="18.7109375" bestFit="1" customWidth="1"/>
    <col min="10740" max="10740" width="10.28515625" customWidth="1"/>
    <col min="10741" max="10741" width="12.7109375" bestFit="1" customWidth="1"/>
    <col min="10742" max="10742" width="10.85546875" customWidth="1"/>
    <col min="10743" max="10743" width="19.140625" bestFit="1" customWidth="1"/>
    <col min="10745" max="10745" width="9.42578125" customWidth="1"/>
    <col min="10746" max="10746" width="11.140625" customWidth="1"/>
    <col min="10747" max="10747" width="10.42578125" bestFit="1" customWidth="1"/>
    <col min="10748" max="10748" width="19.140625" bestFit="1" customWidth="1"/>
    <col min="10750" max="10750" width="9.5703125" customWidth="1"/>
    <col min="10752" max="10752" width="10.42578125" bestFit="1" customWidth="1"/>
    <col min="10994" max="10994" width="18.7109375" bestFit="1" customWidth="1"/>
    <col min="10996" max="10996" width="10.28515625" customWidth="1"/>
    <col min="10997" max="10997" width="12.7109375" bestFit="1" customWidth="1"/>
    <col min="10998" max="10998" width="10.85546875" customWidth="1"/>
    <col min="10999" max="10999" width="19.140625" bestFit="1" customWidth="1"/>
    <col min="11001" max="11001" width="9.42578125" customWidth="1"/>
    <col min="11002" max="11002" width="11.140625" customWidth="1"/>
    <col min="11003" max="11003" width="10.42578125" bestFit="1" customWidth="1"/>
    <col min="11004" max="11004" width="19.140625" bestFit="1" customWidth="1"/>
    <col min="11006" max="11006" width="9.5703125" customWidth="1"/>
    <col min="11008" max="11008" width="10.42578125" bestFit="1" customWidth="1"/>
    <col min="11250" max="11250" width="18.7109375" bestFit="1" customWidth="1"/>
    <col min="11252" max="11252" width="10.28515625" customWidth="1"/>
    <col min="11253" max="11253" width="12.7109375" bestFit="1" customWidth="1"/>
    <col min="11254" max="11254" width="10.85546875" customWidth="1"/>
    <col min="11255" max="11255" width="19.140625" bestFit="1" customWidth="1"/>
    <col min="11257" max="11257" width="9.42578125" customWidth="1"/>
    <col min="11258" max="11258" width="11.140625" customWidth="1"/>
    <col min="11259" max="11259" width="10.42578125" bestFit="1" customWidth="1"/>
    <col min="11260" max="11260" width="19.140625" bestFit="1" customWidth="1"/>
    <col min="11262" max="11262" width="9.5703125" customWidth="1"/>
    <col min="11264" max="11264" width="10.42578125" bestFit="1" customWidth="1"/>
    <col min="11506" max="11506" width="18.7109375" bestFit="1" customWidth="1"/>
    <col min="11508" max="11508" width="10.28515625" customWidth="1"/>
    <col min="11509" max="11509" width="12.7109375" bestFit="1" customWidth="1"/>
    <col min="11510" max="11510" width="10.85546875" customWidth="1"/>
    <col min="11511" max="11511" width="19.140625" bestFit="1" customWidth="1"/>
    <col min="11513" max="11513" width="9.42578125" customWidth="1"/>
    <col min="11514" max="11514" width="11.140625" customWidth="1"/>
    <col min="11515" max="11515" width="10.42578125" bestFit="1" customWidth="1"/>
    <col min="11516" max="11516" width="19.140625" bestFit="1" customWidth="1"/>
    <col min="11518" max="11518" width="9.5703125" customWidth="1"/>
    <col min="11520" max="11520" width="10.42578125" bestFit="1" customWidth="1"/>
    <col min="11762" max="11762" width="18.7109375" bestFit="1" customWidth="1"/>
    <col min="11764" max="11764" width="10.28515625" customWidth="1"/>
    <col min="11765" max="11765" width="12.7109375" bestFit="1" customWidth="1"/>
    <col min="11766" max="11766" width="10.85546875" customWidth="1"/>
    <col min="11767" max="11767" width="19.140625" bestFit="1" customWidth="1"/>
    <col min="11769" max="11769" width="9.42578125" customWidth="1"/>
    <col min="11770" max="11770" width="11.140625" customWidth="1"/>
    <col min="11771" max="11771" width="10.42578125" bestFit="1" customWidth="1"/>
    <col min="11772" max="11772" width="19.140625" bestFit="1" customWidth="1"/>
    <col min="11774" max="11774" width="9.5703125" customWidth="1"/>
    <col min="11776" max="11776" width="10.42578125" bestFit="1" customWidth="1"/>
    <col min="12018" max="12018" width="18.7109375" bestFit="1" customWidth="1"/>
    <col min="12020" max="12020" width="10.28515625" customWidth="1"/>
    <col min="12021" max="12021" width="12.7109375" bestFit="1" customWidth="1"/>
    <col min="12022" max="12022" width="10.85546875" customWidth="1"/>
    <col min="12023" max="12023" width="19.140625" bestFit="1" customWidth="1"/>
    <col min="12025" max="12025" width="9.42578125" customWidth="1"/>
    <col min="12026" max="12026" width="11.140625" customWidth="1"/>
    <col min="12027" max="12027" width="10.42578125" bestFit="1" customWidth="1"/>
    <col min="12028" max="12028" width="19.140625" bestFit="1" customWidth="1"/>
    <col min="12030" max="12030" width="9.5703125" customWidth="1"/>
    <col min="12032" max="12032" width="10.42578125" bestFit="1" customWidth="1"/>
    <col min="12274" max="12274" width="18.7109375" bestFit="1" customWidth="1"/>
    <col min="12276" max="12276" width="10.28515625" customWidth="1"/>
    <col min="12277" max="12277" width="12.7109375" bestFit="1" customWidth="1"/>
    <col min="12278" max="12278" width="10.85546875" customWidth="1"/>
    <col min="12279" max="12279" width="19.140625" bestFit="1" customWidth="1"/>
    <col min="12281" max="12281" width="9.42578125" customWidth="1"/>
    <col min="12282" max="12282" width="11.140625" customWidth="1"/>
    <col min="12283" max="12283" width="10.42578125" bestFit="1" customWidth="1"/>
    <col min="12284" max="12284" width="19.140625" bestFit="1" customWidth="1"/>
    <col min="12286" max="12286" width="9.5703125" customWidth="1"/>
    <col min="12288" max="12288" width="10.42578125" bestFit="1" customWidth="1"/>
    <col min="12530" max="12530" width="18.7109375" bestFit="1" customWidth="1"/>
    <col min="12532" max="12532" width="10.28515625" customWidth="1"/>
    <col min="12533" max="12533" width="12.7109375" bestFit="1" customWidth="1"/>
    <col min="12534" max="12534" width="10.85546875" customWidth="1"/>
    <col min="12535" max="12535" width="19.140625" bestFit="1" customWidth="1"/>
    <col min="12537" max="12537" width="9.42578125" customWidth="1"/>
    <col min="12538" max="12538" width="11.140625" customWidth="1"/>
    <col min="12539" max="12539" width="10.42578125" bestFit="1" customWidth="1"/>
    <col min="12540" max="12540" width="19.140625" bestFit="1" customWidth="1"/>
    <col min="12542" max="12542" width="9.5703125" customWidth="1"/>
    <col min="12544" max="12544" width="10.42578125" bestFit="1" customWidth="1"/>
    <col min="12786" max="12786" width="18.7109375" bestFit="1" customWidth="1"/>
    <col min="12788" max="12788" width="10.28515625" customWidth="1"/>
    <col min="12789" max="12789" width="12.7109375" bestFit="1" customWidth="1"/>
    <col min="12790" max="12790" width="10.85546875" customWidth="1"/>
    <col min="12791" max="12791" width="19.140625" bestFit="1" customWidth="1"/>
    <col min="12793" max="12793" width="9.42578125" customWidth="1"/>
    <col min="12794" max="12794" width="11.140625" customWidth="1"/>
    <col min="12795" max="12795" width="10.42578125" bestFit="1" customWidth="1"/>
    <col min="12796" max="12796" width="19.140625" bestFit="1" customWidth="1"/>
    <col min="12798" max="12798" width="9.5703125" customWidth="1"/>
    <col min="12800" max="12800" width="10.42578125" bestFit="1" customWidth="1"/>
    <col min="13042" max="13042" width="18.7109375" bestFit="1" customWidth="1"/>
    <col min="13044" max="13044" width="10.28515625" customWidth="1"/>
    <col min="13045" max="13045" width="12.7109375" bestFit="1" customWidth="1"/>
    <col min="13046" max="13046" width="10.85546875" customWidth="1"/>
    <col min="13047" max="13047" width="19.140625" bestFit="1" customWidth="1"/>
    <col min="13049" max="13049" width="9.42578125" customWidth="1"/>
    <col min="13050" max="13050" width="11.140625" customWidth="1"/>
    <col min="13051" max="13051" width="10.42578125" bestFit="1" customWidth="1"/>
    <col min="13052" max="13052" width="19.140625" bestFit="1" customWidth="1"/>
    <col min="13054" max="13054" width="9.5703125" customWidth="1"/>
    <col min="13056" max="13056" width="10.42578125" bestFit="1" customWidth="1"/>
    <col min="13298" max="13298" width="18.7109375" bestFit="1" customWidth="1"/>
    <col min="13300" max="13300" width="10.28515625" customWidth="1"/>
    <col min="13301" max="13301" width="12.7109375" bestFit="1" customWidth="1"/>
    <col min="13302" max="13302" width="10.85546875" customWidth="1"/>
    <col min="13303" max="13303" width="19.140625" bestFit="1" customWidth="1"/>
    <col min="13305" max="13305" width="9.42578125" customWidth="1"/>
    <col min="13306" max="13306" width="11.140625" customWidth="1"/>
    <col min="13307" max="13307" width="10.42578125" bestFit="1" customWidth="1"/>
    <col min="13308" max="13308" width="19.140625" bestFit="1" customWidth="1"/>
    <col min="13310" max="13310" width="9.5703125" customWidth="1"/>
    <col min="13312" max="13312" width="10.42578125" bestFit="1" customWidth="1"/>
    <col min="13554" max="13554" width="18.7109375" bestFit="1" customWidth="1"/>
    <col min="13556" max="13556" width="10.28515625" customWidth="1"/>
    <col min="13557" max="13557" width="12.7109375" bestFit="1" customWidth="1"/>
    <col min="13558" max="13558" width="10.85546875" customWidth="1"/>
    <col min="13559" max="13559" width="19.140625" bestFit="1" customWidth="1"/>
    <col min="13561" max="13561" width="9.42578125" customWidth="1"/>
    <col min="13562" max="13562" width="11.140625" customWidth="1"/>
    <col min="13563" max="13563" width="10.42578125" bestFit="1" customWidth="1"/>
    <col min="13564" max="13564" width="19.140625" bestFit="1" customWidth="1"/>
    <col min="13566" max="13566" width="9.5703125" customWidth="1"/>
    <col min="13568" max="13568" width="10.42578125" bestFit="1" customWidth="1"/>
    <col min="13810" max="13810" width="18.7109375" bestFit="1" customWidth="1"/>
    <col min="13812" max="13812" width="10.28515625" customWidth="1"/>
    <col min="13813" max="13813" width="12.7109375" bestFit="1" customWidth="1"/>
    <col min="13814" max="13814" width="10.85546875" customWidth="1"/>
    <col min="13815" max="13815" width="19.140625" bestFit="1" customWidth="1"/>
    <col min="13817" max="13817" width="9.42578125" customWidth="1"/>
    <col min="13818" max="13818" width="11.140625" customWidth="1"/>
    <col min="13819" max="13819" width="10.42578125" bestFit="1" customWidth="1"/>
    <col min="13820" max="13820" width="19.140625" bestFit="1" customWidth="1"/>
    <col min="13822" max="13822" width="9.5703125" customWidth="1"/>
    <col min="13824" max="13824" width="10.42578125" bestFit="1" customWidth="1"/>
    <col min="14066" max="14066" width="18.7109375" bestFit="1" customWidth="1"/>
    <col min="14068" max="14068" width="10.28515625" customWidth="1"/>
    <col min="14069" max="14069" width="12.7109375" bestFit="1" customWidth="1"/>
    <col min="14070" max="14070" width="10.85546875" customWidth="1"/>
    <col min="14071" max="14071" width="19.140625" bestFit="1" customWidth="1"/>
    <col min="14073" max="14073" width="9.42578125" customWidth="1"/>
    <col min="14074" max="14074" width="11.140625" customWidth="1"/>
    <col min="14075" max="14075" width="10.42578125" bestFit="1" customWidth="1"/>
    <col min="14076" max="14076" width="19.140625" bestFit="1" customWidth="1"/>
    <col min="14078" max="14078" width="9.5703125" customWidth="1"/>
    <col min="14080" max="14080" width="10.42578125" bestFit="1" customWidth="1"/>
    <col min="14322" max="14322" width="18.7109375" bestFit="1" customWidth="1"/>
    <col min="14324" max="14324" width="10.28515625" customWidth="1"/>
    <col min="14325" max="14325" width="12.7109375" bestFit="1" customWidth="1"/>
    <col min="14326" max="14326" width="10.85546875" customWidth="1"/>
    <col min="14327" max="14327" width="19.140625" bestFit="1" customWidth="1"/>
    <col min="14329" max="14329" width="9.42578125" customWidth="1"/>
    <col min="14330" max="14330" width="11.140625" customWidth="1"/>
    <col min="14331" max="14331" width="10.42578125" bestFit="1" customWidth="1"/>
    <col min="14332" max="14332" width="19.140625" bestFit="1" customWidth="1"/>
    <col min="14334" max="14334" width="9.5703125" customWidth="1"/>
    <col min="14336" max="14336" width="10.42578125" bestFit="1" customWidth="1"/>
    <col min="14578" max="14578" width="18.7109375" bestFit="1" customWidth="1"/>
    <col min="14580" max="14580" width="10.28515625" customWidth="1"/>
    <col min="14581" max="14581" width="12.7109375" bestFit="1" customWidth="1"/>
    <col min="14582" max="14582" width="10.85546875" customWidth="1"/>
    <col min="14583" max="14583" width="19.140625" bestFit="1" customWidth="1"/>
    <col min="14585" max="14585" width="9.42578125" customWidth="1"/>
    <col min="14586" max="14586" width="11.140625" customWidth="1"/>
    <col min="14587" max="14587" width="10.42578125" bestFit="1" customWidth="1"/>
    <col min="14588" max="14588" width="19.140625" bestFit="1" customWidth="1"/>
    <col min="14590" max="14590" width="9.5703125" customWidth="1"/>
    <col min="14592" max="14592" width="10.42578125" bestFit="1" customWidth="1"/>
    <col min="14834" max="14834" width="18.7109375" bestFit="1" customWidth="1"/>
    <col min="14836" max="14836" width="10.28515625" customWidth="1"/>
    <col min="14837" max="14837" width="12.7109375" bestFit="1" customWidth="1"/>
    <col min="14838" max="14838" width="10.85546875" customWidth="1"/>
    <col min="14839" max="14839" width="19.140625" bestFit="1" customWidth="1"/>
    <col min="14841" max="14841" width="9.42578125" customWidth="1"/>
    <col min="14842" max="14842" width="11.140625" customWidth="1"/>
    <col min="14843" max="14843" width="10.42578125" bestFit="1" customWidth="1"/>
    <col min="14844" max="14844" width="19.140625" bestFit="1" customWidth="1"/>
    <col min="14846" max="14846" width="9.5703125" customWidth="1"/>
    <col min="14848" max="14848" width="10.42578125" bestFit="1" customWidth="1"/>
    <col min="15090" max="15090" width="18.7109375" bestFit="1" customWidth="1"/>
    <col min="15092" max="15092" width="10.28515625" customWidth="1"/>
    <col min="15093" max="15093" width="12.7109375" bestFit="1" customWidth="1"/>
    <col min="15094" max="15094" width="10.85546875" customWidth="1"/>
    <col min="15095" max="15095" width="19.140625" bestFit="1" customWidth="1"/>
    <col min="15097" max="15097" width="9.42578125" customWidth="1"/>
    <col min="15098" max="15098" width="11.140625" customWidth="1"/>
    <col min="15099" max="15099" width="10.42578125" bestFit="1" customWidth="1"/>
    <col min="15100" max="15100" width="19.140625" bestFit="1" customWidth="1"/>
    <col min="15102" max="15102" width="9.5703125" customWidth="1"/>
    <col min="15104" max="15104" width="10.42578125" bestFit="1" customWidth="1"/>
    <col min="15346" max="15346" width="18.7109375" bestFit="1" customWidth="1"/>
    <col min="15348" max="15348" width="10.28515625" customWidth="1"/>
    <col min="15349" max="15349" width="12.7109375" bestFit="1" customWidth="1"/>
    <col min="15350" max="15350" width="10.85546875" customWidth="1"/>
    <col min="15351" max="15351" width="19.140625" bestFit="1" customWidth="1"/>
    <col min="15353" max="15353" width="9.42578125" customWidth="1"/>
    <col min="15354" max="15354" width="11.140625" customWidth="1"/>
    <col min="15355" max="15355" width="10.42578125" bestFit="1" customWidth="1"/>
    <col min="15356" max="15356" width="19.140625" bestFit="1" customWidth="1"/>
    <col min="15358" max="15358" width="9.5703125" customWidth="1"/>
    <col min="15360" max="15360" width="10.42578125" bestFit="1" customWidth="1"/>
    <col min="15602" max="15602" width="18.7109375" bestFit="1" customWidth="1"/>
    <col min="15604" max="15604" width="10.28515625" customWidth="1"/>
    <col min="15605" max="15605" width="12.7109375" bestFit="1" customWidth="1"/>
    <col min="15606" max="15606" width="10.85546875" customWidth="1"/>
    <col min="15607" max="15607" width="19.140625" bestFit="1" customWidth="1"/>
    <col min="15609" max="15609" width="9.42578125" customWidth="1"/>
    <col min="15610" max="15610" width="11.140625" customWidth="1"/>
    <col min="15611" max="15611" width="10.42578125" bestFit="1" customWidth="1"/>
    <col min="15612" max="15612" width="19.140625" bestFit="1" customWidth="1"/>
    <col min="15614" max="15614" width="9.5703125" customWidth="1"/>
    <col min="15616" max="15616" width="10.42578125" bestFit="1" customWidth="1"/>
    <col min="15858" max="15858" width="18.7109375" bestFit="1" customWidth="1"/>
    <col min="15860" max="15860" width="10.28515625" customWidth="1"/>
    <col min="15861" max="15861" width="12.7109375" bestFit="1" customWidth="1"/>
    <col min="15862" max="15862" width="10.85546875" customWidth="1"/>
    <col min="15863" max="15863" width="19.140625" bestFit="1" customWidth="1"/>
    <col min="15865" max="15865" width="9.42578125" customWidth="1"/>
    <col min="15866" max="15866" width="11.140625" customWidth="1"/>
    <col min="15867" max="15867" width="10.42578125" bestFit="1" customWidth="1"/>
    <col min="15868" max="15868" width="19.140625" bestFit="1" customWidth="1"/>
    <col min="15870" max="15870" width="9.5703125" customWidth="1"/>
    <col min="15872" max="15872" width="10.42578125" bestFit="1" customWidth="1"/>
    <col min="16114" max="16114" width="18.7109375" bestFit="1" customWidth="1"/>
    <col min="16116" max="16116" width="10.28515625" customWidth="1"/>
    <col min="16117" max="16117" width="12.7109375" bestFit="1" customWidth="1"/>
    <col min="16118" max="16118" width="10.85546875" customWidth="1"/>
    <col min="16119" max="16119" width="19.140625" bestFit="1" customWidth="1"/>
    <col min="16121" max="16121" width="9.42578125" customWidth="1"/>
    <col min="16122" max="16122" width="11.140625" customWidth="1"/>
    <col min="16123" max="16123" width="10.42578125" bestFit="1" customWidth="1"/>
    <col min="16124" max="16124" width="19.140625" bestFit="1" customWidth="1"/>
    <col min="16126" max="16126" width="9.5703125" customWidth="1"/>
    <col min="16128" max="16128" width="10.42578125" bestFit="1" customWidth="1"/>
  </cols>
  <sheetData>
    <row r="1" spans="1:6" ht="18.75" x14ac:dyDescent="0.3">
      <c r="A1" s="279" t="s">
        <v>0</v>
      </c>
      <c r="B1" s="279"/>
      <c r="C1" s="279"/>
      <c r="D1" s="279"/>
      <c r="E1" s="271"/>
    </row>
    <row r="2" spans="1:6" ht="18.75" x14ac:dyDescent="0.3">
      <c r="A2" s="279" t="s">
        <v>1</v>
      </c>
      <c r="B2" s="279"/>
      <c r="C2" s="279"/>
      <c r="D2" s="279"/>
      <c r="E2" s="271"/>
    </row>
    <row r="3" spans="1:6" ht="15.75" x14ac:dyDescent="0.25">
      <c r="A3" s="282" t="s">
        <v>2</v>
      </c>
      <c r="B3" s="282"/>
      <c r="C3" s="282"/>
      <c r="D3" s="282"/>
      <c r="E3" s="270"/>
    </row>
    <row r="4" spans="1:6" ht="18.75" x14ac:dyDescent="0.3">
      <c r="A4" s="279" t="s">
        <v>137</v>
      </c>
      <c r="B4" s="279"/>
      <c r="C4" s="279"/>
      <c r="D4" s="279"/>
      <c r="E4" s="271"/>
    </row>
    <row r="5" spans="1:6" ht="19.5" thickBot="1" x14ac:dyDescent="0.35">
      <c r="A5" s="280" t="s">
        <v>3</v>
      </c>
      <c r="B5" s="281"/>
      <c r="C5" s="281"/>
      <c r="D5" s="281"/>
      <c r="E5" s="269"/>
    </row>
    <row r="6" spans="1:6" ht="48.75" thickBot="1" x14ac:dyDescent="0.35">
      <c r="A6" s="1"/>
      <c r="B6" s="2" t="s">
        <v>6</v>
      </c>
      <c r="C6" s="3" t="s">
        <v>7</v>
      </c>
      <c r="D6" s="3" t="s">
        <v>8</v>
      </c>
      <c r="E6" s="4" t="s">
        <v>9</v>
      </c>
      <c r="F6" s="5"/>
    </row>
    <row r="7" spans="1:6" ht="19.5" thickBot="1" x14ac:dyDescent="0.35">
      <c r="A7" s="6" t="s">
        <v>10</v>
      </c>
      <c r="B7" s="8"/>
      <c r="C7" s="8"/>
      <c r="D7" s="8"/>
      <c r="E7" s="7"/>
    </row>
    <row r="8" spans="1:6" ht="19.5" thickBot="1" x14ac:dyDescent="0.35">
      <c r="A8" s="9" t="s">
        <v>11</v>
      </c>
      <c r="B8" s="36">
        <f>('Oct 12'!Q8+'Nov 12'!R8+'Dec 12'!R8+'Ene 13'!R8+'Feb 13'!Q8+'Mar 13'!R8+'Abr 13'!S8+'May 13'!S8+'Jun 13'!S8+'Jul 13'!R8+'Ago 13'!T8+'Sep 13'!R8)/12</f>
        <v>529.16666666666663</v>
      </c>
      <c r="C8" s="36">
        <f>('Oct 12'!R8+'Nov 12'!S8+'Dec 12'!S8+'Ene 13'!S8+'Feb 13'!R8+'Mar 13'!S8+'Abr 13'!T8+'May 13'!T8+'Jun 13'!T8+'Jul 13'!S8+'Ago 13'!U8+'Sep 13'!S8)/12</f>
        <v>698.08333333333337</v>
      </c>
      <c r="D8" s="36">
        <f>('Oct 12'!S8+'Nov 12'!T8+'Dec 12'!T8+'Ene 13'!T8+'Feb 13'!S8+'Mar 13'!T8+'Abr 13'!U8+'May 13'!U8+'Jun 13'!U8+'Jul 13'!T8+'Ago 13'!V8+'Sep 13'!T8)</f>
        <v>580951</v>
      </c>
      <c r="E8" s="33">
        <f t="shared" ref="E8:E16" si="0">D8/B8</f>
        <v>1097.8601574803151</v>
      </c>
    </row>
    <row r="9" spans="1:6" ht="19.5" thickBot="1" x14ac:dyDescent="0.35">
      <c r="A9" s="10" t="s">
        <v>12</v>
      </c>
      <c r="B9" s="36">
        <f>('Oct 12'!Q9+'Nov 12'!R9+'Dec 12'!R9+'Ene 13'!R9+'Feb 13'!Q9+'Mar 13'!R9+'Abr 13'!S9+'May 13'!S9+'Jun 13'!S9+'Jul 13'!R9+'Ago 13'!T9+'Sep 13'!R9)/12</f>
        <v>564.33333333333337</v>
      </c>
      <c r="C9" s="36">
        <f>('Oct 12'!R9+'Nov 12'!S9+'Dec 12'!S9+'Ene 13'!S9+'Feb 13'!R9+'Mar 13'!S9+'Abr 13'!T9+'May 13'!T9+'Jun 13'!T9+'Jul 13'!S9+'Ago 13'!U9+'Sep 13'!S9)/12</f>
        <v>825.25</v>
      </c>
      <c r="D9" s="36">
        <f>('Oct 12'!S9+'Nov 12'!T9+'Dec 12'!T9+'Ene 13'!T9+'Feb 13'!S9+'Mar 13'!T9+'Abr 13'!U9+'May 13'!U9+'Jun 13'!U9+'Jul 13'!T9+'Ago 13'!V9+'Sep 13'!T9)</f>
        <v>674590</v>
      </c>
      <c r="E9" s="33">
        <f t="shared" si="0"/>
        <v>1195.3750738334318</v>
      </c>
    </row>
    <row r="10" spans="1:6" ht="19.5" thickBot="1" x14ac:dyDescent="0.35">
      <c r="A10" s="10" t="s">
        <v>13</v>
      </c>
      <c r="B10" s="36">
        <f>('Oct 12'!Q10+'Nov 12'!R10+'Dec 12'!R10+'Ene 13'!R10+'Feb 13'!Q10+'Mar 13'!R10+'Abr 13'!S10+'May 13'!S10+'Jun 13'!S10+'Jul 13'!R10+'Ago 13'!T10+'Sep 13'!R10)/12</f>
        <v>728.83333333333337</v>
      </c>
      <c r="C10" s="36">
        <f>('Oct 12'!R10+'Nov 12'!S10+'Dec 12'!S10+'Ene 13'!S10+'Feb 13'!R10+'Mar 13'!S10+'Abr 13'!T10+'May 13'!T10+'Jun 13'!T10+'Jul 13'!S10+'Ago 13'!U10+'Sep 13'!S10)/12</f>
        <v>974.58333333333337</v>
      </c>
      <c r="D10" s="36">
        <f>('Oct 12'!S10+'Nov 12'!T10+'Dec 12'!T10+'Ene 13'!T10+'Feb 13'!S10+'Mar 13'!T10+'Abr 13'!U10+'May 13'!U10+'Jun 13'!U10+'Jul 13'!T10+'Ago 13'!V10+'Sep 13'!T10)</f>
        <v>817501</v>
      </c>
      <c r="E10" s="33">
        <f t="shared" si="0"/>
        <v>1121.6569860507659</v>
      </c>
    </row>
    <row r="11" spans="1:6" ht="19.5" thickBot="1" x14ac:dyDescent="0.35">
      <c r="A11" s="10" t="s">
        <v>14</v>
      </c>
      <c r="B11" s="36">
        <f>('Oct 12'!Q11+'Nov 12'!R11+'Dec 12'!R11+'Ene 13'!R11+'Feb 13'!Q11+'Mar 13'!R11+'Abr 13'!S11+'May 13'!S11+'Jun 13'!S11+'Jul 13'!R11+'Ago 13'!T11+'Sep 13'!R11)/12</f>
        <v>764.66666666666663</v>
      </c>
      <c r="C11" s="36">
        <f>('Oct 12'!R11+'Nov 12'!S11+'Dec 12'!S11+'Ene 13'!S11+'Feb 13'!R11+'Mar 13'!S11+'Abr 13'!T11+'May 13'!T11+'Jun 13'!T11+'Jul 13'!S11+'Ago 13'!U11+'Sep 13'!S11)/12</f>
        <v>1065.25</v>
      </c>
      <c r="D11" s="36">
        <f>('Oct 12'!S11+'Nov 12'!T11+'Dec 12'!T11+'Ene 13'!T11+'Feb 13'!S11+'Mar 13'!T11+'Abr 13'!U11+'May 13'!U11+'Jun 13'!U11+'Jul 13'!T11+'Ago 13'!V11+'Sep 13'!T11)</f>
        <v>890631</v>
      </c>
      <c r="E11" s="33">
        <f t="shared" si="0"/>
        <v>1164.7310374891022</v>
      </c>
    </row>
    <row r="12" spans="1:6" ht="19.5" thickBot="1" x14ac:dyDescent="0.35">
      <c r="A12" s="10" t="s">
        <v>15</v>
      </c>
      <c r="B12" s="36">
        <f>('Oct 12'!Q12+'Nov 12'!R12+'Dec 12'!R12+'Ene 13'!R12+'Feb 13'!Q12+'Mar 13'!R12+'Abr 13'!S12+'May 13'!S12+'Jun 13'!S12+'Jul 13'!R12+'Ago 13'!T12+'Sep 13'!R12)/12</f>
        <v>170.83333333333334</v>
      </c>
      <c r="C12" s="36">
        <f>('Oct 12'!R12+'Nov 12'!S12+'Dec 12'!S12+'Ene 13'!S12+'Feb 13'!R12+'Mar 13'!S12+'Abr 13'!T12+'May 13'!T12+'Jun 13'!T12+'Jul 13'!S12+'Ago 13'!U12+'Sep 13'!S12)/12</f>
        <v>264.66666666666669</v>
      </c>
      <c r="D12" s="36">
        <f>('Oct 12'!S12+'Nov 12'!T12+'Dec 12'!T12+'Ene 13'!T12+'Feb 13'!S12+'Mar 13'!T12+'Abr 13'!U12+'May 13'!U12+'Jun 13'!U12+'Jul 13'!T12+'Ago 13'!V12+'Sep 13'!T12)</f>
        <v>221878</v>
      </c>
      <c r="E12" s="33">
        <f t="shared" si="0"/>
        <v>1298.7980487804878</v>
      </c>
    </row>
    <row r="13" spans="1:6" ht="19.5" thickBot="1" x14ac:dyDescent="0.35">
      <c r="A13" s="10" t="s">
        <v>16</v>
      </c>
      <c r="B13" s="36">
        <f>('Oct 12'!Q13+'Nov 12'!R13+'Dec 12'!R13+'Ene 13'!R13+'Feb 13'!Q13+'Mar 13'!R13+'Abr 13'!S13+'May 13'!S13+'Jun 13'!S13+'Jul 13'!R13+'Ago 13'!T13+'Sep 13'!R13)/12</f>
        <v>628.75</v>
      </c>
      <c r="C13" s="36">
        <f>('Oct 12'!R13+'Nov 12'!S13+'Dec 12'!S13+'Ene 13'!S13+'Feb 13'!R13+'Mar 13'!S13+'Abr 13'!T13+'May 13'!T13+'Jun 13'!T13+'Jul 13'!S13+'Ago 13'!U13+'Sep 13'!S13)/12</f>
        <v>823.58333333333337</v>
      </c>
      <c r="D13" s="36">
        <f>('Oct 12'!S13+'Nov 12'!T13+'Dec 12'!T13+'Ene 13'!T13+'Feb 13'!S13+'Mar 13'!T13+'Abr 13'!U13+'May 13'!U13+'Jun 13'!U13+'Jul 13'!T13+'Ago 13'!V13+'Sep 13'!T13)</f>
        <v>709102</v>
      </c>
      <c r="E13" s="33">
        <f t="shared" si="0"/>
        <v>1127.7964214711731</v>
      </c>
    </row>
    <row r="14" spans="1:6" ht="19.5" thickBot="1" x14ac:dyDescent="0.35">
      <c r="A14" s="10" t="s">
        <v>17</v>
      </c>
      <c r="B14" s="36">
        <f>('Oct 12'!Q14+'Nov 12'!R14+'Dec 12'!R14+'Ene 13'!R14+'Feb 13'!Q14+'Mar 13'!R14+'Abr 13'!S14+'May 13'!S14+'Jun 13'!S14+'Jul 13'!R14+'Ago 13'!T14+'Sep 13'!R14)/12</f>
        <v>229.16666666666666</v>
      </c>
      <c r="C14" s="36">
        <f>('Oct 12'!R14+'Nov 12'!S14+'Dec 12'!S14+'Ene 13'!S14+'Feb 13'!R14+'Mar 13'!S14+'Abr 13'!T14+'May 13'!T14+'Jun 13'!T14+'Jul 13'!S14+'Ago 13'!U14+'Sep 13'!S14)/12</f>
        <v>313.66666666666669</v>
      </c>
      <c r="D14" s="36">
        <f>('Oct 12'!S14+'Nov 12'!T14+'Dec 12'!T14+'Ene 13'!T14+'Feb 13'!S14+'Mar 13'!T14+'Abr 13'!U14+'May 13'!U14+'Jun 13'!U14+'Jul 13'!T14+'Ago 13'!V14+'Sep 13'!T14)</f>
        <v>251048</v>
      </c>
      <c r="E14" s="33">
        <f t="shared" si="0"/>
        <v>1095.482181818182</v>
      </c>
    </row>
    <row r="15" spans="1:6" ht="19.5" thickBot="1" x14ac:dyDescent="0.35">
      <c r="A15" s="11" t="s">
        <v>18</v>
      </c>
      <c r="B15" s="36">
        <f>('Oct 12'!Q15+'Nov 12'!R15+'Dec 12'!R15+'Ene 13'!R15+'Feb 13'!Q15+'Mar 13'!R15+'Abr 13'!S15+'May 13'!S15+'Jun 13'!S15+'Jul 13'!R15+'Ago 13'!T15+'Sep 13'!R15)/12</f>
        <v>713.66666666666663</v>
      </c>
      <c r="C15" s="36">
        <f>('Oct 12'!R15+'Nov 12'!S15+'Dec 12'!S15+'Ene 13'!S15+'Feb 13'!R15+'Mar 13'!S15+'Abr 13'!T15+'May 13'!T15+'Jun 13'!T15+'Jul 13'!S15+'Ago 13'!U15+'Sep 13'!S15)/12</f>
        <v>990.25</v>
      </c>
      <c r="D15" s="36">
        <f>('Oct 12'!S15+'Nov 12'!T15+'Dec 12'!T15+'Ene 13'!T15+'Feb 13'!S15+'Mar 13'!T15+'Abr 13'!U15+'May 13'!U15+'Jun 13'!U15+'Jul 13'!T15+'Ago 13'!V15+'Sep 13'!T15)</f>
        <v>884165</v>
      </c>
      <c r="E15" s="15">
        <f t="shared" si="0"/>
        <v>1238.9047174217656</v>
      </c>
    </row>
    <row r="16" spans="1:6" ht="19.5" thickBot="1" x14ac:dyDescent="0.35">
      <c r="A16" s="12" t="s">
        <v>19</v>
      </c>
      <c r="B16" s="13">
        <f>SUM(B8:B15)</f>
        <v>4329.416666666667</v>
      </c>
      <c r="C16" s="13">
        <f>SUM(C8:C15)</f>
        <v>5955.3333333333339</v>
      </c>
      <c r="D16" s="13">
        <f>SUM(D8:D15)</f>
        <v>5029866</v>
      </c>
      <c r="E16" s="39">
        <f t="shared" si="0"/>
        <v>1161.7883856562662</v>
      </c>
    </row>
    <row r="17" spans="1:6" ht="19.5" thickBot="1" x14ac:dyDescent="0.35">
      <c r="A17" s="14"/>
      <c r="B17" s="15"/>
      <c r="C17" s="15"/>
      <c r="D17" s="15"/>
      <c r="E17" s="15"/>
    </row>
    <row r="18" spans="1:6" ht="19.5" thickBot="1" x14ac:dyDescent="0.35">
      <c r="A18" s="16" t="s">
        <v>20</v>
      </c>
      <c r="B18" s="18"/>
      <c r="C18" s="18"/>
      <c r="D18" s="18"/>
      <c r="E18" s="17"/>
    </row>
    <row r="19" spans="1:6" ht="19.5" thickBot="1" x14ac:dyDescent="0.35">
      <c r="A19" s="19" t="s">
        <v>21</v>
      </c>
      <c r="B19" s="36">
        <f>('Oct 12'!Q19+'Nov 12'!R19+'Dec 12'!R19+'Ene 13'!R19+'Feb 13'!Q19+'Mar 13'!R19+'Abr 13'!S19+'May 13'!S19+'Jun 13'!S19+'Jul 13'!R19+'Ago 13'!T19+'Sep 13'!R19)/12</f>
        <v>1058.4166666666667</v>
      </c>
      <c r="C19" s="36">
        <f>('Oct 12'!R19+'Nov 12'!S19+'Dec 12'!S19+'Ene 13'!S19+'Feb 13'!R19+'Mar 13'!S19+'Abr 13'!T19+'May 13'!T19+'Jun 13'!T19+'Jul 13'!S19+'Ago 13'!U19+'Sep 13'!S19)/12</f>
        <v>1488.4166666666667</v>
      </c>
      <c r="D19" s="36">
        <f>('Oct 12'!S19+'Nov 12'!T19+'Dec 12'!T19+'Ene 13'!T19+'Feb 13'!S19+'Mar 13'!T19+'Abr 13'!U19+'May 13'!U19+'Jun 13'!U19+'Jul 13'!T19+'Ago 13'!V19+'Sep 13'!T19)</f>
        <v>1276183</v>
      </c>
      <c r="E19" s="35">
        <f t="shared" ref="E19:E32" si="1">D19/B19</f>
        <v>1205.747263994961</v>
      </c>
      <c r="F19" s="20"/>
    </row>
    <row r="20" spans="1:6" ht="19.5" thickBot="1" x14ac:dyDescent="0.35">
      <c r="A20" s="19" t="s">
        <v>22</v>
      </c>
      <c r="B20" s="36">
        <f>('Oct 12'!Q20+'Nov 12'!R20+'Dec 12'!R20+'Ene 13'!R20+'Feb 13'!Q20+'Mar 13'!R20+'Abr 13'!S20+'May 13'!S20+'Jun 13'!S20+'Jul 13'!R20+'Ago 13'!T20+'Sep 13'!R20)/12</f>
        <v>571.08333333333337</v>
      </c>
      <c r="C20" s="36">
        <f>('Oct 12'!R20+'Nov 12'!S20+'Dec 12'!S20+'Ene 13'!S20+'Feb 13'!R20+'Mar 13'!S20+'Abr 13'!T20+'May 13'!T20+'Jun 13'!T20+'Jul 13'!S20+'Ago 13'!U20+'Sep 13'!S20)/12</f>
        <v>830.5</v>
      </c>
      <c r="D20" s="36">
        <f>('Oct 12'!S20+'Nov 12'!T20+'Dec 12'!T20+'Ene 13'!T20+'Feb 13'!S20+'Mar 13'!T20+'Abr 13'!U20+'May 13'!U20+'Jun 13'!U20+'Jul 13'!T20+'Ago 13'!V20+'Sep 13'!T20)</f>
        <v>699034</v>
      </c>
      <c r="E20" s="35">
        <f t="shared" si="1"/>
        <v>1224.0490296220632</v>
      </c>
      <c r="F20" s="20"/>
    </row>
    <row r="21" spans="1:6" ht="19.5" thickBot="1" x14ac:dyDescent="0.35">
      <c r="A21" s="9" t="s">
        <v>23</v>
      </c>
      <c r="B21" s="36">
        <f>('Oct 12'!Q21+'Nov 12'!R21+'Dec 12'!R21+'Ene 13'!R21+'Feb 13'!Q21+'Mar 13'!R21+'Abr 13'!S21+'May 13'!S21+'Jun 13'!S21+'Jul 13'!R21+'Ago 13'!T21+'Sep 13'!R21)/12</f>
        <v>411.16666666666669</v>
      </c>
      <c r="C21" s="36">
        <f>('Oct 12'!R21+'Nov 12'!S21+'Dec 12'!S21+'Ene 13'!S21+'Feb 13'!R21+'Mar 13'!S21+'Abr 13'!T21+'May 13'!T21+'Jun 13'!T21+'Jul 13'!S21+'Ago 13'!U21+'Sep 13'!S21)/12</f>
        <v>646.66666666666663</v>
      </c>
      <c r="D21" s="36">
        <f>('Oct 12'!S21+'Nov 12'!T21+'Dec 12'!T21+'Ene 13'!T21+'Feb 13'!S21+'Mar 13'!T21+'Abr 13'!U21+'May 13'!U21+'Jun 13'!U21+'Jul 13'!T21+'Ago 13'!V21+'Sep 13'!T21)</f>
        <v>546100</v>
      </c>
      <c r="E21" s="35">
        <f t="shared" si="1"/>
        <v>1328.1718686663964</v>
      </c>
    </row>
    <row r="22" spans="1:6" ht="19.5" thickBot="1" x14ac:dyDescent="0.35">
      <c r="A22" s="10" t="s">
        <v>24</v>
      </c>
      <c r="B22" s="36">
        <f>('Oct 12'!Q22+'Nov 12'!R22+'Dec 12'!R22+'Ene 13'!R22+'Feb 13'!Q22+'Mar 13'!R22+'Abr 13'!S22+'May 13'!S22+'Jun 13'!S22+'Jul 13'!R22+'Ago 13'!T22+'Sep 13'!R22)/12</f>
        <v>557</v>
      </c>
      <c r="C22" s="36">
        <f>('Oct 12'!R22+'Nov 12'!S22+'Dec 12'!S22+'Ene 13'!S22+'Feb 13'!R22+'Mar 13'!S22+'Abr 13'!T22+'May 13'!T22+'Jun 13'!T22+'Jul 13'!S22+'Ago 13'!U22+'Sep 13'!S22)/12</f>
        <v>762.5</v>
      </c>
      <c r="D22" s="36">
        <f>('Oct 12'!S22+'Nov 12'!T22+'Dec 12'!T22+'Ene 13'!T22+'Feb 13'!S22+'Mar 13'!T22+'Abr 13'!U22+'May 13'!U22+'Jun 13'!U22+'Jul 13'!T22+'Ago 13'!V22+'Sep 13'!T22)</f>
        <v>643421</v>
      </c>
      <c r="E22" s="35">
        <f t="shared" si="1"/>
        <v>1155.1543985637343</v>
      </c>
    </row>
    <row r="23" spans="1:6" ht="19.5" thickBot="1" x14ac:dyDescent="0.35">
      <c r="A23" s="10" t="s">
        <v>25</v>
      </c>
      <c r="B23" s="36">
        <f>('Oct 12'!Q23+'Nov 12'!R23+'Dec 12'!R23+'Ene 13'!R23+'Feb 13'!Q23+'Mar 13'!R23+'Abr 13'!S23+'May 13'!S23+'Jun 13'!S23+'Jul 13'!R23+'Ago 13'!T23+'Sep 13'!R23)/12</f>
        <v>345</v>
      </c>
      <c r="C23" s="36">
        <f>('Oct 12'!R23+'Nov 12'!S23+'Dec 12'!S23+'Ene 13'!S23+'Feb 13'!R23+'Mar 13'!S23+'Abr 13'!T23+'May 13'!T23+'Jun 13'!T23+'Jul 13'!S23+'Ago 13'!U23+'Sep 13'!S23)/12</f>
        <v>478.83333333333331</v>
      </c>
      <c r="D23" s="36">
        <f>('Oct 12'!S23+'Nov 12'!T23+'Dec 12'!T23+'Ene 13'!T23+'Feb 13'!S23+'Mar 13'!T23+'Abr 13'!U23+'May 13'!U23+'Jun 13'!U23+'Jul 13'!T23+'Ago 13'!V23+'Sep 13'!T23)</f>
        <v>415443</v>
      </c>
      <c r="E23" s="35">
        <f t="shared" si="1"/>
        <v>1204.1826086956521</v>
      </c>
    </row>
    <row r="24" spans="1:6" ht="19.5" thickBot="1" x14ac:dyDescent="0.35">
      <c r="A24" s="10" t="s">
        <v>26</v>
      </c>
      <c r="B24" s="36">
        <f>('Oct 12'!Q24+'Nov 12'!R24+'Dec 12'!R24+'Ene 13'!R24+'Feb 13'!Q24+'Mar 13'!R24+'Abr 13'!S24+'May 13'!S24+'Jun 13'!S24+'Jul 13'!R24+'Ago 13'!T24+'Sep 13'!R24)/12</f>
        <v>261.91666666666669</v>
      </c>
      <c r="C24" s="36">
        <f>('Oct 12'!R24+'Nov 12'!S24+'Dec 12'!S24+'Ene 13'!S24+'Feb 13'!R24+'Mar 13'!S24+'Abr 13'!T24+'May 13'!T24+'Jun 13'!T24+'Jul 13'!S24+'Ago 13'!U24+'Sep 13'!S24)/12</f>
        <v>421.5</v>
      </c>
      <c r="D24" s="36">
        <f>('Oct 12'!S24+'Nov 12'!T24+'Dec 12'!T24+'Ene 13'!T24+'Feb 13'!S24+'Mar 13'!T24+'Abr 13'!U24+'May 13'!U24+'Jun 13'!U24+'Jul 13'!T24+'Ago 13'!V24+'Sep 13'!T24)</f>
        <v>365084</v>
      </c>
      <c r="E24" s="35">
        <f t="shared" si="1"/>
        <v>1393.8937321030862</v>
      </c>
    </row>
    <row r="25" spans="1:6" ht="19.5" thickBot="1" x14ac:dyDescent="0.35">
      <c r="A25" s="10" t="s">
        <v>27</v>
      </c>
      <c r="B25" s="36">
        <f>('Oct 12'!Q25+'Nov 12'!R25+'Dec 12'!R25+'Ene 13'!R25+'Feb 13'!Q25+'Mar 13'!R25+'Abr 13'!S25+'May 13'!S25+'Jun 13'!S25+'Jul 13'!R25+'Ago 13'!T25+'Sep 13'!R25)/12</f>
        <v>595.66666666666663</v>
      </c>
      <c r="C25" s="36">
        <f>('Oct 12'!R25+'Nov 12'!S25+'Dec 12'!S25+'Ene 13'!S25+'Feb 13'!R25+'Mar 13'!S25+'Abr 13'!T25+'May 13'!T25+'Jun 13'!T25+'Jul 13'!S25+'Ago 13'!U25+'Sep 13'!S25)/12</f>
        <v>855.5</v>
      </c>
      <c r="D25" s="36">
        <f>('Oct 12'!S25+'Nov 12'!T25+'Dec 12'!T25+'Ene 13'!T25+'Feb 13'!S25+'Mar 13'!T25+'Abr 13'!U25+'May 13'!U25+'Jun 13'!U25+'Jul 13'!T25+'Ago 13'!V25+'Sep 13'!T25)</f>
        <v>745139</v>
      </c>
      <c r="E25" s="35">
        <f t="shared" si="1"/>
        <v>1250.9328483491886</v>
      </c>
    </row>
    <row r="26" spans="1:6" ht="19.5" thickBot="1" x14ac:dyDescent="0.35">
      <c r="A26" s="10" t="s">
        <v>28</v>
      </c>
      <c r="B26" s="36">
        <f>('Oct 12'!Q26+'Nov 12'!R26+'Dec 12'!R26+'Ene 13'!R26+'Feb 13'!Q26+'Mar 13'!R26+'Abr 13'!S26+'May 13'!S26+'Jun 13'!S26+'Jul 13'!R26+'Ago 13'!T26+'Sep 13'!R26)/12</f>
        <v>637.66666666666663</v>
      </c>
      <c r="C26" s="36">
        <f>('Oct 12'!R26+'Nov 12'!S26+'Dec 12'!S26+'Ene 13'!S26+'Feb 13'!R26+'Mar 13'!S26+'Abr 13'!T26+'May 13'!T26+'Jun 13'!T26+'Jul 13'!S26+'Ago 13'!U26+'Sep 13'!S26)/12</f>
        <v>883.58333333333337</v>
      </c>
      <c r="D26" s="36">
        <f>('Oct 12'!S26+'Nov 12'!T26+'Dec 12'!T26+'Ene 13'!T26+'Feb 13'!S26+'Mar 13'!T26+'Abr 13'!U26+'May 13'!U26+'Jun 13'!U26+'Jul 13'!T26+'Ago 13'!V26+'Sep 13'!T26)</f>
        <v>798141</v>
      </c>
      <c r="E26" s="35">
        <f t="shared" si="1"/>
        <v>1251.6586513329848</v>
      </c>
    </row>
    <row r="27" spans="1:6" ht="19.5" thickBot="1" x14ac:dyDescent="0.35">
      <c r="A27" s="10" t="s">
        <v>29</v>
      </c>
      <c r="B27" s="36">
        <f>('Oct 12'!Q27+'Nov 12'!R27+'Dec 12'!R27+'Ene 13'!R27+'Feb 13'!Q27+'Mar 13'!R27+'Abr 13'!S27+'May 13'!S27+'Jun 13'!S27+'Jul 13'!R27+'Ago 13'!T27+'Sep 13'!R27)/12</f>
        <v>839.08333333333337</v>
      </c>
      <c r="C27" s="36">
        <f>('Oct 12'!R27+'Nov 12'!S27+'Dec 12'!S27+'Ene 13'!S27+'Feb 13'!R27+'Mar 13'!S27+'Abr 13'!T27+'May 13'!T27+'Jun 13'!T27+'Jul 13'!S27+'Ago 13'!U27+'Sep 13'!S27)/12</f>
        <v>1309.75</v>
      </c>
      <c r="D27" s="36">
        <f>('Oct 12'!S27+'Nov 12'!T27+'Dec 12'!T27+'Ene 13'!T27+'Feb 13'!S27+'Mar 13'!T27+'Abr 13'!U27+'May 13'!U27+'Jun 13'!U27+'Jul 13'!T27+'Ago 13'!V27+'Sep 13'!T27)</f>
        <v>1112839</v>
      </c>
      <c r="E27" s="35">
        <f t="shared" si="1"/>
        <v>1326.2556361108352</v>
      </c>
    </row>
    <row r="28" spans="1:6" ht="19.5" thickBot="1" x14ac:dyDescent="0.35">
      <c r="A28" s="10" t="s">
        <v>30</v>
      </c>
      <c r="B28" s="36">
        <f>('Oct 12'!Q28+'Nov 12'!R28+'Dec 12'!R28+'Ene 13'!R28+'Feb 13'!Q28+'Mar 13'!R28+'Abr 13'!S28+'May 13'!S28+'Jun 13'!S28+'Jul 13'!R28+'Ago 13'!T28+'Sep 13'!R28)/12</f>
        <v>509.33333333333331</v>
      </c>
      <c r="C28" s="36">
        <f>('Oct 12'!R28+'Nov 12'!S28+'Dec 12'!S28+'Ene 13'!S28+'Feb 13'!R28+'Mar 13'!S28+'Abr 13'!T28+'May 13'!T28+'Jun 13'!T28+'Jul 13'!S28+'Ago 13'!U28+'Sep 13'!S28)/12</f>
        <v>723.83333333333337</v>
      </c>
      <c r="D28" s="36">
        <f>('Oct 12'!S28+'Nov 12'!T28+'Dec 12'!T28+'Ene 13'!T28+'Feb 13'!S28+'Mar 13'!T28+'Abr 13'!U28+'May 13'!U28+'Jun 13'!U28+'Jul 13'!T28+'Ago 13'!V28+'Sep 13'!T28)</f>
        <v>595746</v>
      </c>
      <c r="E28" s="35">
        <f t="shared" si="1"/>
        <v>1169.6583769633507</v>
      </c>
    </row>
    <row r="29" spans="1:6" ht="19.5" thickBot="1" x14ac:dyDescent="0.35">
      <c r="A29" s="10" t="s">
        <v>31</v>
      </c>
      <c r="B29" s="36">
        <f>('Oct 12'!Q29+'Nov 12'!R29+'Dec 12'!R29+'Ene 13'!R29+'Feb 13'!Q29+'Mar 13'!R29+'Abr 13'!S29+'May 13'!S29+'Jun 13'!S29+'Jul 13'!R29+'Ago 13'!T29+'Sep 13'!R29)/12</f>
        <v>349.66666666666669</v>
      </c>
      <c r="C29" s="36">
        <f>('Oct 12'!R29+'Nov 12'!S29+'Dec 12'!S29+'Ene 13'!S29+'Feb 13'!R29+'Mar 13'!S29+'Abr 13'!T29+'May 13'!T29+'Jun 13'!T29+'Jul 13'!S29+'Ago 13'!U29+'Sep 13'!S29)/12</f>
        <v>546.16666666666663</v>
      </c>
      <c r="D29" s="36">
        <f>('Oct 12'!S29+'Nov 12'!T29+'Dec 12'!T29+'Ene 13'!T29+'Feb 13'!S29+'Mar 13'!T29+'Abr 13'!U29+'May 13'!U29+'Jun 13'!U29+'Jul 13'!T29+'Ago 13'!V29+'Sep 13'!T29)</f>
        <v>449591</v>
      </c>
      <c r="E29" s="35">
        <f t="shared" si="1"/>
        <v>1285.7702573879885</v>
      </c>
    </row>
    <row r="30" spans="1:6" ht="19.5" thickBot="1" x14ac:dyDescent="0.35">
      <c r="A30" s="21" t="s">
        <v>32</v>
      </c>
      <c r="B30" s="36">
        <f>('Oct 12'!Q30+'Nov 12'!R30+'Dec 12'!R30+'Ene 13'!R30+'Feb 13'!Q30+'Mar 13'!R30+'Abr 13'!S30+'May 13'!S30+'Jun 13'!S30+'Jul 13'!R30+'Ago 13'!T30+'Sep 13'!R30)/12</f>
        <v>512.83333333333337</v>
      </c>
      <c r="C30" s="36">
        <f>('Oct 12'!R30+'Nov 12'!S30+'Dec 12'!S30+'Ene 13'!S30+'Feb 13'!R30+'Mar 13'!S30+'Abr 13'!T30+'May 13'!T30+'Jun 13'!T30+'Jul 13'!S30+'Ago 13'!U30+'Sep 13'!S30)/12</f>
        <v>701.33333333333337</v>
      </c>
      <c r="D30" s="36">
        <f>('Oct 12'!S30+'Nov 12'!T30+'Dec 12'!T30+'Ene 13'!T30+'Feb 13'!S30+'Mar 13'!T30+'Abr 13'!U30+'May 13'!U30+'Jun 13'!U30+'Jul 13'!T30+'Ago 13'!V30+'Sep 13'!T30)</f>
        <v>576629.19391172647</v>
      </c>
      <c r="E30" s="35">
        <f t="shared" si="1"/>
        <v>1124.3988181574125</v>
      </c>
    </row>
    <row r="31" spans="1:6" ht="19.5" thickBot="1" x14ac:dyDescent="0.35">
      <c r="A31" s="21" t="s">
        <v>33</v>
      </c>
      <c r="B31" s="36">
        <f>('Oct 12'!Q31+'Nov 12'!R31+'Dec 12'!R31+'Ene 13'!R31+'Feb 13'!Q31+'Mar 13'!R31+'Abr 13'!S31+'May 13'!S31+'Jun 13'!S31+'Jul 13'!R31+'Ago 13'!T31+'Sep 13'!R31)/12</f>
        <v>138.66666666666666</v>
      </c>
      <c r="C31" s="36">
        <f>('Oct 12'!R31+'Nov 12'!S31+'Dec 12'!S31+'Ene 13'!S31+'Feb 13'!R31+'Mar 13'!S31+'Abr 13'!T31+'May 13'!T31+'Jun 13'!T31+'Jul 13'!S31+'Ago 13'!U31+'Sep 13'!S31)/12</f>
        <v>188.16666666666666</v>
      </c>
      <c r="D31" s="36">
        <f>('Oct 12'!S31+'Nov 12'!T31+'Dec 12'!T31+'Ene 13'!T31+'Feb 13'!S31+'Mar 13'!T31+'Abr 13'!U31+'May 13'!U31+'Jun 13'!U31+'Jul 13'!T31+'Ago 13'!V31+'Sep 13'!T31)</f>
        <v>166673</v>
      </c>
      <c r="E31" s="40">
        <f t="shared" si="1"/>
        <v>1201.96875</v>
      </c>
    </row>
    <row r="32" spans="1:6" ht="19.5" thickBot="1" x14ac:dyDescent="0.35">
      <c r="A32" s="12" t="s">
        <v>34</v>
      </c>
      <c r="B32" s="22">
        <f>SUM(B19:B31)</f>
        <v>6787.5</v>
      </c>
      <c r="C32" s="22">
        <f>SUM(C19:C31)</f>
        <v>9836.75</v>
      </c>
      <c r="D32" s="22">
        <f>SUM(D19:D31)</f>
        <v>8390023.1939117275</v>
      </c>
      <c r="E32" s="39">
        <f t="shared" si="1"/>
        <v>1236.099181423459</v>
      </c>
    </row>
    <row r="33" spans="1:5" ht="19.5" thickBot="1" x14ac:dyDescent="0.35">
      <c r="A33" s="14"/>
      <c r="B33" s="23"/>
      <c r="C33" s="23"/>
      <c r="D33" s="23"/>
      <c r="E33" s="15"/>
    </row>
    <row r="34" spans="1:5" ht="19.5" thickBot="1" x14ac:dyDescent="0.35">
      <c r="A34" s="6" t="s">
        <v>35</v>
      </c>
      <c r="B34" s="25"/>
      <c r="C34" s="25"/>
      <c r="D34" s="25"/>
      <c r="E34" s="38"/>
    </row>
    <row r="35" spans="1:5" ht="19.5" thickBot="1" x14ac:dyDescent="0.35">
      <c r="A35" s="10" t="s">
        <v>36</v>
      </c>
      <c r="B35" s="37">
        <f>('Oct 12'!Q35+'Nov 12'!R35+'Dec 12'!R35+'Ene 13'!R35+'Feb 13'!Q35+'Mar 13'!R35+'Abr 13'!S35+'May 13'!S35+'Jun 13'!S35+'Jul 13'!R35+'Ago 13'!T35+'Sep 13'!R35)/12</f>
        <v>863.58333333333337</v>
      </c>
      <c r="C35" s="37">
        <f>('Oct 12'!R35+'Nov 12'!S35+'Dec 12'!S35+'Ene 13'!S35+'Feb 13'!R35+'Mar 13'!S35+'Abr 13'!T35+'May 13'!T35+'Jun 13'!T35+'Jul 13'!S35+'Ago 13'!U35+'Sep 13'!S35)/12</f>
        <v>1322.5</v>
      </c>
      <c r="D35" s="37">
        <f>('Oct 12'!S35+'Nov 12'!T35+'Dec 12'!T35+'Ene 13'!T35+'Feb 13'!S35+'Mar 13'!T35+'Abr 13'!U35+'May 13'!U35+'Jun 13'!U35+'Jul 13'!T35+'Ago 13'!V35+'Sep 13'!T35)</f>
        <v>1047737</v>
      </c>
      <c r="E35" s="35">
        <f t="shared" ref="E35:E47" si="2">D35/B35</f>
        <v>1213.2436553121681</v>
      </c>
    </row>
    <row r="36" spans="1:5" ht="19.5" thickBot="1" x14ac:dyDescent="0.35">
      <c r="A36" s="10" t="s">
        <v>37</v>
      </c>
      <c r="B36" s="37">
        <f>('Oct 12'!Q36+'Nov 12'!R36+'Dec 12'!R36+'Ene 13'!R36+'Feb 13'!Q36+'Mar 13'!R36+'Abr 13'!S36+'May 13'!S36+'Jun 13'!S36+'Jul 13'!R36+'Ago 13'!T36+'Sep 13'!R36)/12</f>
        <v>865.58333333333337</v>
      </c>
      <c r="C36" s="37">
        <f>('Oct 12'!R36+'Nov 12'!S36+'Dec 12'!S36+'Ene 13'!S36+'Feb 13'!R36+'Mar 13'!S36+'Abr 13'!T36+'May 13'!T36+'Jun 13'!T36+'Jul 13'!S36+'Ago 13'!U36+'Sep 13'!S36)/12</f>
        <v>1328.9166666666667</v>
      </c>
      <c r="D36" s="37">
        <f>('Oct 12'!S36+'Nov 12'!T36+'Dec 12'!T36+'Ene 13'!T36+'Feb 13'!S36+'Mar 13'!T36+'Abr 13'!U36+'May 13'!U36+'Jun 13'!U36+'Jul 13'!T36+'Ago 13'!V36+'Sep 13'!T36)</f>
        <v>1053725</v>
      </c>
      <c r="E36" s="35">
        <f t="shared" si="2"/>
        <v>1217.3582362568595</v>
      </c>
    </row>
    <row r="37" spans="1:5" ht="19.5" thickBot="1" x14ac:dyDescent="0.35">
      <c r="A37" s="10" t="s">
        <v>38</v>
      </c>
      <c r="B37" s="37">
        <f>('Oct 12'!Q37+'Nov 12'!R37+'Dec 12'!R37+'Ene 13'!R37+'Feb 13'!Q37+'Mar 13'!R37+'Abr 13'!S37+'May 13'!S37+'Jun 13'!S37+'Jul 13'!R37+'Ago 13'!T37+'Sep 13'!R37)/12</f>
        <v>442.08333333333331</v>
      </c>
      <c r="C37" s="37">
        <f>('Oct 12'!R37+'Nov 12'!S37+'Dec 12'!S37+'Ene 13'!S37+'Feb 13'!R37+'Mar 13'!S37+'Abr 13'!T37+'May 13'!T37+'Jun 13'!T37+'Jul 13'!S37+'Ago 13'!U37+'Sep 13'!S37)/12</f>
        <v>655.91666666666663</v>
      </c>
      <c r="D37" s="37">
        <f>('Oct 12'!S37+'Nov 12'!T37+'Dec 12'!T37+'Ene 13'!T37+'Feb 13'!S37+'Mar 13'!T37+'Abr 13'!U37+'May 13'!U37+'Jun 13'!U37+'Jul 13'!T37+'Ago 13'!V37+'Sep 13'!T37)</f>
        <v>537691</v>
      </c>
      <c r="E37" s="35">
        <f t="shared" si="2"/>
        <v>1216.26616399623</v>
      </c>
    </row>
    <row r="38" spans="1:5" ht="19.5" thickBot="1" x14ac:dyDescent="0.35">
      <c r="A38" s="10" t="s">
        <v>39</v>
      </c>
      <c r="B38" s="37">
        <f>('Oct 12'!Q38+'Nov 12'!R38+'Dec 12'!R38+'Ene 13'!R38+'Feb 13'!Q38+'Mar 13'!R38+'Abr 13'!S38+'May 13'!S38+'Jun 13'!S38+'Jul 13'!R38+'Ago 13'!T38+'Sep 13'!R38)/12</f>
        <v>849.08333333333337</v>
      </c>
      <c r="C38" s="37">
        <f>('Oct 12'!R38+'Nov 12'!S38+'Dec 12'!S38+'Ene 13'!S38+'Feb 13'!R38+'Mar 13'!S38+'Abr 13'!T38+'May 13'!T38+'Jun 13'!T38+'Jul 13'!S38+'Ago 13'!U38+'Sep 13'!S38)/12</f>
        <v>1056.75</v>
      </c>
      <c r="D38" s="37">
        <f>('Oct 12'!S38+'Nov 12'!T38+'Dec 12'!T38+'Ene 13'!T38+'Feb 13'!S38+'Mar 13'!T38+'Abr 13'!U38+'May 13'!U38+'Jun 13'!U38+'Jul 13'!T38+'Ago 13'!V38+'Sep 13'!T38)</f>
        <v>884315</v>
      </c>
      <c r="E38" s="35">
        <f t="shared" si="2"/>
        <v>1041.4937677887917</v>
      </c>
    </row>
    <row r="39" spans="1:5" ht="19.5" thickBot="1" x14ac:dyDescent="0.35">
      <c r="A39" s="10" t="s">
        <v>40</v>
      </c>
      <c r="B39" s="37">
        <f>('Oct 12'!Q39+'Nov 12'!R39+'Dec 12'!R39+'Ene 13'!R39+'Feb 13'!Q39+'Mar 13'!R39+'Abr 13'!S39+'May 13'!S39+'Jun 13'!S39+'Jul 13'!R39+'Ago 13'!T39+'Sep 13'!R39)/12</f>
        <v>327.75</v>
      </c>
      <c r="C39" s="37">
        <f>('Oct 12'!R39+'Nov 12'!S39+'Dec 12'!S39+'Ene 13'!S39+'Feb 13'!R39+'Mar 13'!S39+'Abr 13'!T39+'May 13'!T39+'Jun 13'!T39+'Jul 13'!S39+'Ago 13'!U39+'Sep 13'!S39)/12</f>
        <v>485.25</v>
      </c>
      <c r="D39" s="37">
        <f>('Oct 12'!S39+'Nov 12'!T39+'Dec 12'!T39+'Ene 13'!T39+'Feb 13'!S39+'Mar 13'!T39+'Abr 13'!U39+'May 13'!U39+'Jun 13'!U39+'Jul 13'!T39+'Ago 13'!V39+'Sep 13'!T39)</f>
        <v>375795</v>
      </c>
      <c r="E39" s="35">
        <f t="shared" si="2"/>
        <v>1146.5903890160182</v>
      </c>
    </row>
    <row r="40" spans="1:5" ht="19.5" thickBot="1" x14ac:dyDescent="0.35">
      <c r="A40" s="10" t="s">
        <v>41</v>
      </c>
      <c r="B40" s="37">
        <f>('Oct 12'!Q40+'Nov 12'!R40+'Dec 12'!R40+'Ene 13'!R40+'Feb 13'!Q40+'Mar 13'!R40+'Abr 13'!S40+'May 13'!S40+'Jun 13'!S40+'Jul 13'!R40+'Ago 13'!T40+'Sep 13'!R40)/12</f>
        <v>527.91666666666663</v>
      </c>
      <c r="C40" s="37">
        <f>('Oct 12'!R40+'Nov 12'!S40+'Dec 12'!S40+'Ene 13'!S40+'Feb 13'!R40+'Mar 13'!S40+'Abr 13'!T40+'May 13'!T40+'Jun 13'!T40+'Jul 13'!S40+'Ago 13'!U40+'Sep 13'!S40)/12</f>
        <v>708.08333333333337</v>
      </c>
      <c r="D40" s="37">
        <f>('Oct 12'!S40+'Nov 12'!T40+'Dec 12'!T40+'Ene 13'!T40+'Feb 13'!S40+'Mar 13'!T40+'Abr 13'!U40+'May 13'!U40+'Jun 13'!U40+'Jul 13'!T40+'Ago 13'!V40+'Sep 13'!T40)</f>
        <v>605906</v>
      </c>
      <c r="E40" s="35">
        <f t="shared" si="2"/>
        <v>1147.7303867403316</v>
      </c>
    </row>
    <row r="41" spans="1:5" ht="19.5" thickBot="1" x14ac:dyDescent="0.35">
      <c r="A41" s="10" t="s">
        <v>42</v>
      </c>
      <c r="B41" s="37">
        <f>('Oct 12'!Q41+'Nov 12'!R41+'Dec 12'!R41+'Ene 13'!R41+'Feb 13'!Q41+'Mar 13'!R41+'Abr 13'!S41+'May 13'!S41+'Jun 13'!S41+'Jul 13'!R41+'Ago 13'!T41+'Sep 13'!R41)/12</f>
        <v>765.08333333333337</v>
      </c>
      <c r="C41" s="37">
        <f>('Oct 12'!R41+'Nov 12'!S41+'Dec 12'!S41+'Ene 13'!S41+'Feb 13'!R41+'Mar 13'!S41+'Abr 13'!T41+'May 13'!T41+'Jun 13'!T41+'Jul 13'!S41+'Ago 13'!U41+'Sep 13'!S41)/12</f>
        <v>1104.9166666666667</v>
      </c>
      <c r="D41" s="37">
        <f>('Oct 12'!S41+'Nov 12'!T41+'Dec 12'!T41+'Ene 13'!T41+'Feb 13'!S41+'Mar 13'!T41+'Abr 13'!U41+'May 13'!U41+'Jun 13'!U41+'Jul 13'!T41+'Ago 13'!V41+'Sep 13'!T41)</f>
        <v>901868</v>
      </c>
      <c r="E41" s="35">
        <f t="shared" si="2"/>
        <v>1178.7840104563772</v>
      </c>
    </row>
    <row r="42" spans="1:5" ht="19.5" thickBot="1" x14ac:dyDescent="0.35">
      <c r="A42" s="10" t="s">
        <v>43</v>
      </c>
      <c r="B42" s="37">
        <f>('Oct 12'!Q42+'Nov 12'!R42+'Dec 12'!R42+'Ene 13'!R42+'Feb 13'!Q42+'Mar 13'!R42+'Abr 13'!S42+'May 13'!S42+'Jun 13'!S42+'Jul 13'!R42+'Ago 13'!T42+'Sep 13'!R42)/12</f>
        <v>547.83333333333337</v>
      </c>
      <c r="C42" s="37">
        <f>('Oct 12'!R42+'Nov 12'!S42+'Dec 12'!S42+'Ene 13'!S42+'Feb 13'!R42+'Mar 13'!S42+'Abr 13'!T42+'May 13'!T42+'Jun 13'!T42+'Jul 13'!S42+'Ago 13'!U42+'Sep 13'!S42)/12</f>
        <v>787.16666666666663</v>
      </c>
      <c r="D42" s="37">
        <f>('Oct 12'!S42+'Nov 12'!T42+'Dec 12'!T42+'Ene 13'!T42+'Feb 13'!S42+'Mar 13'!T42+'Abr 13'!U42+'May 13'!U42+'Jun 13'!U42+'Jul 13'!T42+'Ago 13'!V42+'Sep 13'!T42)</f>
        <v>621521</v>
      </c>
      <c r="E42" s="35">
        <f t="shared" si="2"/>
        <v>1134.5074536051109</v>
      </c>
    </row>
    <row r="43" spans="1:5" ht="19.5" thickBot="1" x14ac:dyDescent="0.35">
      <c r="A43" s="10" t="s">
        <v>44</v>
      </c>
      <c r="B43" s="37">
        <f>('Oct 12'!Q43+'Nov 12'!R43+'Dec 12'!R43+'Ene 13'!R43+'Feb 13'!Q43+'Mar 13'!R43+'Abr 13'!S43+'May 13'!S43+'Jun 13'!S43+'Jul 13'!R43+'Ago 13'!T43+'Sep 13'!R43)/12</f>
        <v>332.5</v>
      </c>
      <c r="C43" s="37">
        <f>('Oct 12'!R43+'Nov 12'!S43+'Dec 12'!S43+'Ene 13'!S43+'Feb 13'!R43+'Mar 13'!S43+'Abr 13'!T43+'May 13'!T43+'Jun 13'!T43+'Jul 13'!S43+'Ago 13'!U43+'Sep 13'!S43)/12</f>
        <v>479.83333333333331</v>
      </c>
      <c r="D43" s="37">
        <f>('Oct 12'!S43+'Nov 12'!T43+'Dec 12'!T43+'Ene 13'!T43+'Feb 13'!S43+'Mar 13'!T43+'Abr 13'!U43+'May 13'!U43+'Jun 13'!U43+'Jul 13'!T43+'Ago 13'!V43+'Sep 13'!T43)</f>
        <v>395603</v>
      </c>
      <c r="E43" s="35">
        <f t="shared" si="2"/>
        <v>1189.7834586466165</v>
      </c>
    </row>
    <row r="44" spans="1:5" ht="19.5" thickBot="1" x14ac:dyDescent="0.35">
      <c r="A44" s="10" t="s">
        <v>45</v>
      </c>
      <c r="B44" s="37">
        <f>('Oct 12'!Q44+'Nov 12'!R44+'Dec 12'!R44+'Ene 13'!R44+'Feb 13'!Q44+'Mar 13'!R44+'Abr 13'!S44+'May 13'!S44+'Jun 13'!S44+'Jul 13'!R44+'Ago 13'!T44+'Sep 13'!R44)/12</f>
        <v>545.5</v>
      </c>
      <c r="C44" s="37">
        <f>('Oct 12'!R44+'Nov 12'!S44+'Dec 12'!S44+'Ene 13'!S44+'Feb 13'!R44+'Mar 13'!S44+'Abr 13'!T44+'May 13'!T44+'Jun 13'!T44+'Jul 13'!S44+'Ago 13'!U44+'Sep 13'!S44)/12</f>
        <v>883.25</v>
      </c>
      <c r="D44" s="37">
        <f>('Oct 12'!S44+'Nov 12'!T44+'Dec 12'!T44+'Ene 13'!T44+'Feb 13'!S44+'Mar 13'!T44+'Abr 13'!U44+'May 13'!U44+'Jun 13'!U44+'Jul 13'!T44+'Ago 13'!V44+'Sep 13'!T44)</f>
        <v>733205</v>
      </c>
      <c r="E44" s="35">
        <f t="shared" si="2"/>
        <v>1344.0971585701191</v>
      </c>
    </row>
    <row r="45" spans="1:5" ht="19.5" thickBot="1" x14ac:dyDescent="0.35">
      <c r="A45" s="21" t="s">
        <v>46</v>
      </c>
      <c r="B45" s="37">
        <f>('Oct 12'!Q45+'Nov 12'!R45+'Dec 12'!R45+'Ene 13'!R45+'Feb 13'!Q45+'Mar 13'!R45+'Abr 13'!S45+'May 13'!S45+'Jun 13'!S45+'Jul 13'!R45+'Ago 13'!T45+'Sep 13'!R45)/12</f>
        <v>478.91666666666669</v>
      </c>
      <c r="C45" s="37">
        <f>('Oct 12'!R45+'Nov 12'!S45+'Dec 12'!S45+'Ene 13'!S45+'Feb 13'!R45+'Mar 13'!S45+'Abr 13'!T45+'May 13'!T45+'Jun 13'!T45+'Jul 13'!S45+'Ago 13'!U45+'Sep 13'!S45)/12</f>
        <v>712.83333333333337</v>
      </c>
      <c r="D45" s="37">
        <f>('Oct 12'!S45+'Nov 12'!T45+'Dec 12'!T45+'Ene 13'!T45+'Feb 13'!S45+'Mar 13'!T45+'Abr 13'!U45+'May 13'!U45+'Jun 13'!U45+'Jul 13'!T45+'Ago 13'!V45+'Sep 13'!T45)</f>
        <v>568626</v>
      </c>
      <c r="E45" s="35">
        <f t="shared" si="2"/>
        <v>1187.3172089785976</v>
      </c>
    </row>
    <row r="46" spans="1:5" ht="19.5" thickBot="1" x14ac:dyDescent="0.35">
      <c r="A46" s="21" t="s">
        <v>47</v>
      </c>
      <c r="B46" s="37">
        <f>('Oct 12'!Q46+'Nov 12'!R46+'Dec 12'!R46+'Ene 13'!R46+'Feb 13'!Q46+'Mar 13'!R46+'Abr 13'!S46+'May 13'!S46+'Jun 13'!S46+'Jul 13'!R46+'Ago 13'!T46+'Sep 13'!R46)/12</f>
        <v>288.25</v>
      </c>
      <c r="C46" s="37">
        <f>('Oct 12'!R46+'Nov 12'!S46+'Dec 12'!S46+'Ene 13'!S46+'Feb 13'!R46+'Mar 13'!S46+'Abr 13'!T46+'May 13'!T46+'Jun 13'!T46+'Jul 13'!S46+'Ago 13'!U46+'Sep 13'!S46)/12</f>
        <v>409.33333333333331</v>
      </c>
      <c r="D46" s="37">
        <f>('Oct 12'!S46+'Nov 12'!T46+'Dec 12'!T46+'Ene 13'!T46+'Feb 13'!S46+'Mar 13'!T46+'Abr 13'!U46+'May 13'!U46+'Jun 13'!U46+'Jul 13'!T46+'Ago 13'!V46+'Sep 13'!T46)</f>
        <v>333485</v>
      </c>
      <c r="E46" s="40">
        <f t="shared" si="2"/>
        <v>1156.9297484822202</v>
      </c>
    </row>
    <row r="47" spans="1:5" ht="19.5" thickBot="1" x14ac:dyDescent="0.35">
      <c r="A47" s="12" t="s">
        <v>48</v>
      </c>
      <c r="B47" s="22">
        <f>SUM(B35:B46)</f>
        <v>6834.083333333333</v>
      </c>
      <c r="C47" s="22">
        <f>SUM(C35:C46)</f>
        <v>9934.7500000000018</v>
      </c>
      <c r="D47" s="22">
        <f>SUM(D35:D46)</f>
        <v>8059477</v>
      </c>
      <c r="E47" s="39">
        <f t="shared" si="2"/>
        <v>1179.3062224877758</v>
      </c>
    </row>
    <row r="48" spans="1:5" ht="19.5" thickBot="1" x14ac:dyDescent="0.35">
      <c r="A48" s="26"/>
      <c r="B48" s="27"/>
      <c r="C48" s="27"/>
      <c r="D48" s="27"/>
      <c r="E48" s="15"/>
    </row>
    <row r="49" spans="1:5" ht="19.5" thickBot="1" x14ac:dyDescent="0.35">
      <c r="A49" s="6" t="s">
        <v>49</v>
      </c>
      <c r="B49" s="25"/>
      <c r="C49" s="25"/>
      <c r="D49" s="25"/>
      <c r="E49" s="24"/>
    </row>
    <row r="50" spans="1:5" ht="19.5" thickBot="1" x14ac:dyDescent="0.35">
      <c r="A50" s="9" t="s">
        <v>50</v>
      </c>
      <c r="B50" s="37">
        <f>('Oct 12'!Q50+'Nov 12'!R50+'Dec 12'!R50+'Ene 13'!R50+'Feb 13'!Q50+'Mar 13'!R50+'Abr 13'!S50+'May 13'!S50+'Jun 13'!S50+'Jul 13'!R50+'Ago 13'!T50+'Sep 13'!R50)/12</f>
        <v>433.33333333333331</v>
      </c>
      <c r="C50" s="37">
        <f>('Oct 12'!R50+'Nov 12'!S50+'Dec 12'!S50+'Ene 13'!S50+'Feb 13'!R50+'Mar 13'!S50+'Abr 13'!T50+'May 13'!T50+'Jun 13'!T50+'Jul 13'!S50+'Ago 13'!U50+'Sep 13'!S50)/12</f>
        <v>645.58333333333337</v>
      </c>
      <c r="D50" s="37">
        <f>('Oct 12'!S50+'Nov 12'!T50+'Dec 12'!T50+'Ene 13'!T50+'Feb 13'!S50+'Mar 13'!T50+'Abr 13'!U50+'May 13'!U50+'Jun 13'!U50+'Jul 13'!T50+'Ago 13'!V50+'Sep 13'!T50)</f>
        <v>568271</v>
      </c>
      <c r="E50" s="35">
        <f t="shared" ref="E50:E57" si="3">D50/B50</f>
        <v>1311.3946153846155</v>
      </c>
    </row>
    <row r="51" spans="1:5" ht="19.5" thickBot="1" x14ac:dyDescent="0.35">
      <c r="A51" s="10" t="s">
        <v>51</v>
      </c>
      <c r="B51" s="37">
        <f>('Oct 12'!Q51+'Nov 12'!R51+'Dec 12'!R51+'Ene 13'!R51+'Feb 13'!Q51+'Mar 13'!R51+'Abr 13'!S51+'May 13'!S51+'Jun 13'!S51+'Jul 13'!R51+'Ago 13'!T51+'Sep 13'!R51)/12</f>
        <v>696.33333333333337</v>
      </c>
      <c r="C51" s="37">
        <f>('Oct 12'!R51+'Nov 12'!S51+'Dec 12'!S51+'Ene 13'!S51+'Feb 13'!R51+'Mar 13'!S51+'Abr 13'!T51+'May 13'!T51+'Jun 13'!T51+'Jul 13'!S51+'Ago 13'!U51+'Sep 13'!S51)/12</f>
        <v>881.33333333333337</v>
      </c>
      <c r="D51" s="37">
        <f>('Oct 12'!S51+'Nov 12'!T51+'Dec 12'!T51+'Ene 13'!T51+'Feb 13'!S51+'Mar 13'!T51+'Abr 13'!U51+'May 13'!U51+'Jun 13'!U51+'Jul 13'!T51+'Ago 13'!V51+'Sep 13'!T51)</f>
        <v>802761</v>
      </c>
      <c r="E51" s="35">
        <f t="shared" si="3"/>
        <v>1152.8401148875059</v>
      </c>
    </row>
    <row r="52" spans="1:5" ht="19.5" thickBot="1" x14ac:dyDescent="0.35">
      <c r="A52" s="10" t="s">
        <v>52</v>
      </c>
      <c r="B52" s="37">
        <f>('Oct 12'!Q52+'Nov 12'!R52+'Dec 12'!R52+'Ene 13'!R52+'Feb 13'!Q52+'Mar 13'!R52+'Abr 13'!S52+'May 13'!S52+'Jun 13'!S52+'Jul 13'!R52+'Ago 13'!T52+'Sep 13'!R52)/12</f>
        <v>1471.0833333333333</v>
      </c>
      <c r="C52" s="37">
        <f>('Oct 12'!R52+'Nov 12'!S52+'Dec 12'!S52+'Ene 13'!S52+'Feb 13'!R52+'Mar 13'!S52+'Abr 13'!T52+'May 13'!T52+'Jun 13'!T52+'Jul 13'!S52+'Ago 13'!U52+'Sep 13'!S52)/12</f>
        <v>1990.5</v>
      </c>
      <c r="D52" s="37">
        <f>('Oct 12'!S52+'Nov 12'!T52+'Dec 12'!T52+'Ene 13'!T52+'Feb 13'!S52+'Mar 13'!T52+'Abr 13'!U52+'May 13'!U52+'Jun 13'!U52+'Jul 13'!T52+'Ago 13'!V52+'Sep 13'!T52)</f>
        <v>1626099</v>
      </c>
      <c r="E52" s="35">
        <f t="shared" si="3"/>
        <v>1105.3751770237354</v>
      </c>
    </row>
    <row r="53" spans="1:5" ht="19.5" thickBot="1" x14ac:dyDescent="0.35">
      <c r="A53" s="10" t="s">
        <v>53</v>
      </c>
      <c r="B53" s="37">
        <f>('Oct 12'!Q53+'Nov 12'!R53+'Dec 12'!R53+'Ene 13'!R53+'Feb 13'!Q53+'Mar 13'!R53+'Abr 13'!S53+'May 13'!S53+'Jun 13'!S53+'Jul 13'!R53+'Ago 13'!T53+'Sep 13'!R53)/12</f>
        <v>425</v>
      </c>
      <c r="C53" s="37">
        <f>('Oct 12'!R53+'Nov 12'!S53+'Dec 12'!S53+'Ene 13'!S53+'Feb 13'!R53+'Mar 13'!S53+'Abr 13'!T53+'May 13'!T53+'Jun 13'!T53+'Jul 13'!S53+'Ago 13'!U53+'Sep 13'!S53)/12</f>
        <v>592.83333333333337</v>
      </c>
      <c r="D53" s="37">
        <f>('Oct 12'!S53+'Nov 12'!T53+'Dec 12'!T53+'Ene 13'!T53+'Feb 13'!S53+'Mar 13'!T53+'Abr 13'!U53+'May 13'!U53+'Jun 13'!U53+'Jul 13'!T53+'Ago 13'!V53+'Sep 13'!T53)</f>
        <v>504181</v>
      </c>
      <c r="E53" s="35">
        <f t="shared" si="3"/>
        <v>1186.3082352941176</v>
      </c>
    </row>
    <row r="54" spans="1:5" ht="19.5" thickBot="1" x14ac:dyDescent="0.35">
      <c r="A54" s="10" t="s">
        <v>54</v>
      </c>
      <c r="B54" s="37">
        <f>('Oct 12'!Q54+'Nov 12'!R54+'Dec 12'!R54+'Ene 13'!R54+'Feb 13'!Q54+'Mar 13'!R54+'Abr 13'!S54+'May 13'!S54+'Jun 13'!S54+'Jul 13'!R54+'Ago 13'!T54+'Sep 13'!R54)/12</f>
        <v>477.25</v>
      </c>
      <c r="C54" s="37">
        <f>('Oct 12'!R54+'Nov 12'!S54+'Dec 12'!S54+'Ene 13'!S54+'Feb 13'!R54+'Mar 13'!S54+'Abr 13'!T54+'May 13'!T54+'Jun 13'!T54+'Jul 13'!S54+'Ago 13'!U54+'Sep 13'!S54)/12</f>
        <v>639.91666666666663</v>
      </c>
      <c r="D54" s="37">
        <f>('Oct 12'!S54+'Nov 12'!T54+'Dec 12'!T54+'Ene 13'!T54+'Feb 13'!S54+'Mar 13'!T54+'Abr 13'!U54+'May 13'!U54+'Jun 13'!U54+'Jul 13'!T54+'Ago 13'!V54+'Sep 13'!T54)</f>
        <v>553623</v>
      </c>
      <c r="E54" s="35">
        <f t="shared" si="3"/>
        <v>1160.0272393923519</v>
      </c>
    </row>
    <row r="55" spans="1:5" ht="19.5" thickBot="1" x14ac:dyDescent="0.35">
      <c r="A55" s="10" t="s">
        <v>55</v>
      </c>
      <c r="B55" s="37">
        <f>('Oct 12'!Q55+'Nov 12'!R55+'Dec 12'!R55+'Ene 13'!R55+'Feb 13'!Q55+'Mar 13'!R55+'Abr 13'!S55+'May 13'!S55+'Jun 13'!S55+'Jul 13'!R55+'Ago 13'!T55+'Sep 13'!R55)/12</f>
        <v>354.66666666666669</v>
      </c>
      <c r="C55" s="37">
        <f>('Oct 12'!R55+'Nov 12'!S55+'Dec 12'!S55+'Ene 13'!S55+'Feb 13'!R55+'Mar 13'!S55+'Abr 13'!T55+'May 13'!T55+'Jun 13'!T55+'Jul 13'!S55+'Ago 13'!U55+'Sep 13'!S55)/12</f>
        <v>475</v>
      </c>
      <c r="D55" s="37">
        <f>('Oct 12'!S55+'Nov 12'!T55+'Dec 12'!T55+'Ene 13'!T55+'Feb 13'!S55+'Mar 13'!T55+'Abr 13'!U55+'May 13'!U55+'Jun 13'!U55+'Jul 13'!T55+'Ago 13'!V55+'Sep 13'!T55)</f>
        <v>380533</v>
      </c>
      <c r="E55" s="35">
        <f t="shared" si="3"/>
        <v>1072.9313909774435</v>
      </c>
    </row>
    <row r="56" spans="1:5" ht="19.5" thickBot="1" x14ac:dyDescent="0.35">
      <c r="A56" s="10" t="s">
        <v>56</v>
      </c>
      <c r="B56" s="37">
        <f>('Oct 12'!Q56+'Nov 12'!R56+'Dec 12'!R56+'Ene 13'!R56+'Feb 13'!Q56+'Mar 13'!R56+'Abr 13'!S56+'May 13'!S56+'Jun 13'!S56+'Jul 13'!R56+'Ago 13'!T56+'Sep 13'!R56)/12</f>
        <v>712.91666666666663</v>
      </c>
      <c r="C56" s="37">
        <f>('Oct 12'!R56+'Nov 12'!S56+'Dec 12'!S56+'Ene 13'!S56+'Feb 13'!R56+'Mar 13'!S56+'Abr 13'!T56+'May 13'!T56+'Jun 13'!T56+'Jul 13'!S56+'Ago 13'!U56+'Sep 13'!S56)/12</f>
        <v>943.83333333333337</v>
      </c>
      <c r="D56" s="37">
        <f>('Oct 12'!S56+'Nov 12'!T56+'Dec 12'!T56+'Ene 13'!T56+'Feb 13'!S56+'Mar 13'!T56+'Abr 13'!U56+'May 13'!U56+'Jun 13'!U56+'Jul 13'!T56+'Ago 13'!V56+'Sep 13'!T56)</f>
        <v>748409</v>
      </c>
      <c r="E56" s="40">
        <f t="shared" si="3"/>
        <v>1049.7846873173582</v>
      </c>
    </row>
    <row r="57" spans="1:5" ht="19.5" thickBot="1" x14ac:dyDescent="0.35">
      <c r="A57" s="12" t="s">
        <v>48</v>
      </c>
      <c r="B57" s="22">
        <f>SUM(B50:B56)</f>
        <v>4570.583333333333</v>
      </c>
      <c r="C57" s="22">
        <f>SUM(C50:C56)</f>
        <v>6169</v>
      </c>
      <c r="D57" s="22">
        <f>SUM(D50:D56)</f>
        <v>5183877</v>
      </c>
      <c r="E57" s="39">
        <f t="shared" si="3"/>
        <v>1134.182799423852</v>
      </c>
    </row>
    <row r="58" spans="1:5" ht="19.5" thickBot="1" x14ac:dyDescent="0.35">
      <c r="A58" s="26"/>
      <c r="B58" s="27"/>
      <c r="C58" s="27"/>
      <c r="D58" s="27"/>
      <c r="E58" s="15"/>
    </row>
    <row r="59" spans="1:5" ht="19.5" thickBot="1" x14ac:dyDescent="0.35">
      <c r="A59" s="6" t="s">
        <v>57</v>
      </c>
      <c r="B59" s="25"/>
      <c r="C59" s="25"/>
      <c r="D59" s="25"/>
      <c r="E59" s="24"/>
    </row>
    <row r="60" spans="1:5" ht="19.5" thickBot="1" x14ac:dyDescent="0.35">
      <c r="A60" s="9" t="s">
        <v>58</v>
      </c>
      <c r="B60" s="37">
        <f>('Oct 12'!Q60+'Nov 12'!R60+'Dec 12'!R60+'Ene 13'!R60+'Feb 13'!Q60+'Mar 13'!R60+'Abr 13'!S60+'May 13'!S60+'Jun 13'!S60+'Jul 13'!R60+'Ago 13'!T60+'Sep 13'!R60)/12</f>
        <v>687.58333333333337</v>
      </c>
      <c r="C60" s="37">
        <f>('Oct 12'!R60+'Nov 12'!S60+'Dec 12'!S60+'Ene 13'!S60+'Feb 13'!R60+'Mar 13'!S60+'Abr 13'!T60+'May 13'!T60+'Jun 13'!T60+'Jul 13'!S60+'Ago 13'!U60+'Sep 13'!S60)/12</f>
        <v>1147.6666666666667</v>
      </c>
      <c r="D60" s="37">
        <f>('Oct 12'!S60+'Nov 12'!T60+'Dec 12'!T60+'Ene 13'!T60+'Feb 13'!S60+'Mar 13'!T60+'Abr 13'!U60+'May 13'!U60+'Jun 13'!U60+'Jul 13'!T60+'Ago 13'!V60+'Sep 13'!T60)</f>
        <v>949514</v>
      </c>
      <c r="E60" s="34">
        <f t="shared" ref="E60:E67" si="4">D60/B60</f>
        <v>1380.9438855896253</v>
      </c>
    </row>
    <row r="61" spans="1:5" ht="19.5" thickBot="1" x14ac:dyDescent="0.35">
      <c r="A61" s="10" t="s">
        <v>59</v>
      </c>
      <c r="B61" s="37">
        <f>('Oct 12'!Q61+'Nov 12'!R61+'Dec 12'!R61+'Ene 13'!R61+'Feb 13'!Q61+'Mar 13'!R61+'Abr 13'!S61+'May 13'!S61+'Jun 13'!S61+'Jul 13'!R61+'Ago 13'!T61+'Sep 13'!R61)/12</f>
        <v>581.25</v>
      </c>
      <c r="C61" s="37">
        <f>('Oct 12'!R61+'Nov 12'!S61+'Dec 12'!S61+'Ene 13'!S61+'Feb 13'!R61+'Mar 13'!S61+'Abr 13'!T61+'May 13'!T61+'Jun 13'!T61+'Jul 13'!S61+'Ago 13'!U61+'Sep 13'!S61)/12</f>
        <v>923.66666666666663</v>
      </c>
      <c r="D61" s="37">
        <f>('Oct 12'!S61+'Nov 12'!T61+'Dec 12'!T61+'Ene 13'!T61+'Feb 13'!S61+'Mar 13'!T61+'Abr 13'!U61+'May 13'!U61+'Jun 13'!U61+'Jul 13'!T61+'Ago 13'!V61+'Sep 13'!T61)</f>
        <v>750134</v>
      </c>
      <c r="E61" s="35">
        <f t="shared" si="4"/>
        <v>1290.5531182795698</v>
      </c>
    </row>
    <row r="62" spans="1:5" ht="19.5" thickBot="1" x14ac:dyDescent="0.35">
      <c r="A62" s="10" t="s">
        <v>61</v>
      </c>
      <c r="B62" s="37">
        <f>('Oct 12'!Q62+'Nov 12'!R62+'Dec 12'!R62+'Ene 13'!R62+'Feb 13'!Q62+'Mar 13'!R62+'Abr 13'!S62+'May 13'!S62+'Jun 13'!S62+'Jul 13'!R62+'Ago 13'!T62+'Sep 13'!R62)/12</f>
        <v>733.91666666666663</v>
      </c>
      <c r="C62" s="37">
        <f>('Oct 12'!R62+'Nov 12'!S62+'Dec 12'!S62+'Ene 13'!S62+'Feb 13'!R62+'Mar 13'!S62+'Abr 13'!T62+'May 13'!T62+'Jun 13'!T62+'Jul 13'!S62+'Ago 13'!U62+'Sep 13'!S62)/12</f>
        <v>1212.25</v>
      </c>
      <c r="D62" s="37">
        <f>('Oct 12'!S62+'Nov 12'!T62+'Dec 12'!T62+'Ene 13'!T62+'Feb 13'!S62+'Mar 13'!T62+'Abr 13'!U62+'May 13'!U62+'Jun 13'!U62+'Jul 13'!T62+'Ago 13'!V62+'Sep 13'!T62)</f>
        <v>983389</v>
      </c>
      <c r="E62" s="35">
        <f t="shared" si="4"/>
        <v>1339.9191552174407</v>
      </c>
    </row>
    <row r="63" spans="1:5" ht="19.5" thickBot="1" x14ac:dyDescent="0.35">
      <c r="A63" s="10" t="s">
        <v>62</v>
      </c>
      <c r="B63" s="37">
        <f>('Oct 12'!Q63+'Nov 12'!R63+'Dec 12'!R63+'Ene 13'!R63+'Feb 13'!Q63+'Mar 13'!R63+'Abr 13'!S63+'May 13'!S63+'Jun 13'!S63+'Jul 13'!R63+'Ago 13'!T63+'Sep 13'!R63)/12</f>
        <v>492.25</v>
      </c>
      <c r="C63" s="37">
        <f>('Oct 12'!R63+'Nov 12'!S63+'Dec 12'!S63+'Ene 13'!S63+'Feb 13'!R63+'Mar 13'!S63+'Abr 13'!T63+'May 13'!T63+'Jun 13'!T63+'Jul 13'!S63+'Ago 13'!U63+'Sep 13'!S63)/12</f>
        <v>1353.5833333333333</v>
      </c>
      <c r="D63" s="37">
        <f>('Oct 12'!S63+'Nov 12'!T63+'Dec 12'!T63+'Ene 13'!T63+'Feb 13'!S63+'Mar 13'!T63+'Abr 13'!U63+'May 13'!U63+'Jun 13'!U63+'Jul 13'!T63+'Ago 13'!V63+'Sep 13'!T63)</f>
        <v>598980</v>
      </c>
      <c r="E63" s="35">
        <f t="shared" si="4"/>
        <v>1216.8207211782631</v>
      </c>
    </row>
    <row r="64" spans="1:5" ht="19.5" thickBot="1" x14ac:dyDescent="0.35">
      <c r="A64" s="10" t="s">
        <v>63</v>
      </c>
      <c r="B64" s="37">
        <f>('Oct 12'!Q64+'Nov 12'!R64+'Dec 12'!R64+'Ene 13'!R64+'Feb 13'!Q64+'Mar 13'!R64+'Abr 13'!S64+'May 13'!S64+'Jun 13'!S64+'Jul 13'!R64+'Ago 13'!T64+'Sep 13'!R64)/12</f>
        <v>297.41666666666669</v>
      </c>
      <c r="C64" s="37">
        <f>('Oct 12'!R64+'Nov 12'!S64+'Dec 12'!S64+'Ene 13'!S64+'Feb 13'!R64+'Mar 13'!S64+'Abr 13'!T64+'May 13'!T64+'Jun 13'!T64+'Jul 13'!S64+'Ago 13'!U64+'Sep 13'!S64)/12</f>
        <v>474.08333333333331</v>
      </c>
      <c r="D64" s="37">
        <f>('Oct 12'!S64+'Nov 12'!T64+'Dec 12'!T64+'Ene 13'!T64+'Feb 13'!S64+'Mar 13'!T64+'Abr 13'!U64+'May 13'!U64+'Jun 13'!U64+'Jul 13'!T64+'Ago 13'!V64+'Sep 13'!T64)</f>
        <v>388628</v>
      </c>
      <c r="E64" s="35">
        <f t="shared" si="4"/>
        <v>1306.6786214625945</v>
      </c>
    </row>
    <row r="65" spans="1:5" ht="19.5" thickBot="1" x14ac:dyDescent="0.35">
      <c r="A65" s="10" t="s">
        <v>64</v>
      </c>
      <c r="B65" s="37">
        <f>('Oct 12'!Q65+'Nov 12'!R65+'Dec 12'!R65+'Ene 13'!R65+'Feb 13'!Q65+'Mar 13'!R65+'Abr 13'!S65+'May 13'!S65+'Jun 13'!S65+'Jul 13'!R65+'Ago 13'!T65+'Sep 13'!R65)/12</f>
        <v>707.58333333333337</v>
      </c>
      <c r="C65" s="37">
        <f>('Oct 12'!R65+'Nov 12'!S65+'Dec 12'!S65+'Ene 13'!S65+'Feb 13'!R65+'Mar 13'!S65+'Abr 13'!T65+'May 13'!T65+'Jun 13'!T65+'Jul 13'!S65+'Ago 13'!U65+'Sep 13'!S65)/12</f>
        <v>1125.5</v>
      </c>
      <c r="D65" s="37">
        <f>('Oct 12'!S65+'Nov 12'!T65+'Dec 12'!T65+'Ene 13'!T65+'Feb 13'!S65+'Mar 13'!T65+'Abr 13'!U65+'May 13'!U65+'Jun 13'!U65+'Jul 13'!T65+'Ago 13'!V65+'Sep 13'!T65)</f>
        <v>935223</v>
      </c>
      <c r="E65" s="35">
        <f t="shared" si="4"/>
        <v>1321.7142857142856</v>
      </c>
    </row>
    <row r="66" spans="1:5" ht="19.5" thickBot="1" x14ac:dyDescent="0.35">
      <c r="A66" s="10" t="s">
        <v>66</v>
      </c>
      <c r="B66" s="37">
        <f>('Oct 12'!Q66+'Nov 12'!R66+'Dec 12'!R66+'Ene 13'!R66+'Feb 13'!Q66+'Mar 13'!R66+'Abr 13'!S66+'May 13'!S66+'Jun 13'!S66+'Jul 13'!R66+'Ago 13'!T66+'Sep 13'!R66)/12</f>
        <v>775.25</v>
      </c>
      <c r="C66" s="37">
        <f>('Oct 12'!R66+'Nov 12'!S66+'Dec 12'!S66+'Ene 13'!S66+'Feb 13'!R66+'Mar 13'!S66+'Abr 13'!T66+'May 13'!T66+'Jun 13'!T66+'Jul 13'!S66+'Ago 13'!U66+'Sep 13'!S66)/12</f>
        <v>1076.3333333333333</v>
      </c>
      <c r="D66" s="37">
        <f>('Oct 12'!S66+'Nov 12'!T66+'Dec 12'!T66+'Ene 13'!T66+'Feb 13'!S66+'Mar 13'!T66+'Abr 13'!U66+'May 13'!U66+'Jun 13'!U66+'Jul 13'!T66+'Ago 13'!V66+'Sep 13'!T66)</f>
        <v>875395</v>
      </c>
      <c r="E66" s="178">
        <f t="shared" si="4"/>
        <v>1129.1776846178652</v>
      </c>
    </row>
    <row r="67" spans="1:5" ht="19.5" thickBot="1" x14ac:dyDescent="0.35">
      <c r="A67" s="12" t="s">
        <v>48</v>
      </c>
      <c r="B67" s="22">
        <f>SUM(B60:B66)</f>
        <v>4275.25</v>
      </c>
      <c r="C67" s="22">
        <f>SUM(C60:C66)</f>
        <v>7313.083333333333</v>
      </c>
      <c r="D67" s="22">
        <f>SUM(D60:D66)</f>
        <v>5481263</v>
      </c>
      <c r="E67" s="39">
        <f t="shared" si="4"/>
        <v>1282.0918074966376</v>
      </c>
    </row>
    <row r="68" spans="1:5" ht="19.5" thickBot="1" x14ac:dyDescent="0.35">
      <c r="A68" s="26"/>
      <c r="B68" s="27"/>
      <c r="C68" s="27"/>
      <c r="D68" s="27"/>
      <c r="E68" s="15"/>
    </row>
    <row r="69" spans="1:5" ht="19.5" thickBot="1" x14ac:dyDescent="0.35">
      <c r="A69" s="6" t="s">
        <v>68</v>
      </c>
      <c r="B69" s="25"/>
      <c r="C69" s="179"/>
      <c r="D69" s="25"/>
      <c r="E69" s="24"/>
    </row>
    <row r="70" spans="1:5" ht="19.5" thickBot="1" x14ac:dyDescent="0.35">
      <c r="A70" s="9" t="s">
        <v>69</v>
      </c>
      <c r="B70" s="37">
        <f>('Oct 12'!Q70+'Nov 12'!R70+'Dec 12'!R70+'Ene 13'!R70+'Feb 13'!Q70+'Mar 13'!R70+'Abr 13'!S70+'May 13'!S70+'Jun 13'!S70+'Jul 13'!R70+'Ago 13'!T70+'Sep 13'!R70)/12</f>
        <v>380</v>
      </c>
      <c r="C70" s="37">
        <f>('Oct 12'!R70+'Nov 12'!S70+'Dec 12'!S70+'Ene 13'!S70+'Feb 13'!R70+'Mar 13'!S70+'Abr 13'!T70+'May 13'!T70+'Jun 13'!T70+'Jul 13'!S70+'Ago 13'!U70+'Sep 13'!S70)/12</f>
        <v>641.33333333333337</v>
      </c>
      <c r="D70" s="37">
        <f>('Oct 12'!S70+'Nov 12'!T70+'Dec 12'!T70+'Ene 13'!T70+'Feb 13'!S70+'Mar 13'!T70+'Abr 13'!U70+'May 13'!U70+'Jun 13'!U70+'Jul 13'!T70+'Ago 13'!V70+'Sep 13'!T70)</f>
        <v>516795</v>
      </c>
      <c r="E70" s="34">
        <f t="shared" ref="E70:E76" si="5">D70/B70</f>
        <v>1359.9868421052631</v>
      </c>
    </row>
    <row r="71" spans="1:5" ht="19.5" thickBot="1" x14ac:dyDescent="0.35">
      <c r="A71" s="10" t="s">
        <v>70</v>
      </c>
      <c r="B71" s="37">
        <f>('Oct 12'!Q71+'Nov 12'!R71+'Dec 12'!R71+'Ene 13'!R71+'Feb 13'!Q71+'Mar 13'!R71+'Abr 13'!S71+'May 13'!S71+'Jun 13'!S71+'Jul 13'!R71+'Ago 13'!T71+'Sep 13'!R71)/12</f>
        <v>663</v>
      </c>
      <c r="C71" s="37">
        <f>('Oct 12'!R71+'Nov 12'!S71+'Dec 12'!S71+'Ene 13'!S71+'Feb 13'!R71+'Mar 13'!S71+'Abr 13'!T71+'May 13'!T71+'Jun 13'!T71+'Jul 13'!S71+'Ago 13'!U71+'Sep 13'!S71)/12</f>
        <v>931.75</v>
      </c>
      <c r="D71" s="37">
        <f>('Oct 12'!S71+'Nov 12'!T71+'Dec 12'!T71+'Ene 13'!T71+'Feb 13'!S71+'Mar 13'!T71+'Abr 13'!U71+'May 13'!U71+'Jun 13'!U71+'Jul 13'!T71+'Ago 13'!V71+'Sep 13'!T71)</f>
        <v>762385</v>
      </c>
      <c r="E71" s="35">
        <f t="shared" si="5"/>
        <v>1149.9019607843138</v>
      </c>
    </row>
    <row r="72" spans="1:5" ht="19.5" thickBot="1" x14ac:dyDescent="0.35">
      <c r="A72" s="10" t="s">
        <v>68</v>
      </c>
      <c r="B72" s="37">
        <f>('Oct 12'!Q72+'Nov 12'!R72+'Dec 12'!R72+'Ene 13'!R72+'Feb 13'!Q72+'Mar 13'!R72+'Abr 13'!S72+'May 13'!S72+'Jun 13'!S72+'Jul 13'!R72+'Ago 13'!T72+'Sep 13'!R72)/12</f>
        <v>804.58333333333337</v>
      </c>
      <c r="C72" s="37">
        <f>('Oct 12'!R72+'Nov 12'!S72+'Dec 12'!S72+'Ene 13'!S72+'Feb 13'!R72+'Mar 13'!S72+'Abr 13'!T72+'May 13'!T72+'Jun 13'!T72+'Jul 13'!S72+'Ago 13'!U72+'Sep 13'!S72)/12</f>
        <v>1376.4166666666667</v>
      </c>
      <c r="D72" s="37">
        <f>('Oct 12'!S72+'Nov 12'!T72+'Dec 12'!T72+'Ene 13'!T72+'Feb 13'!S72+'Mar 13'!T72+'Abr 13'!U72+'May 13'!U72+'Jun 13'!U72+'Jul 13'!T72+'Ago 13'!V72+'Sep 13'!T72)</f>
        <v>1105050</v>
      </c>
      <c r="E72" s="35">
        <f t="shared" si="5"/>
        <v>1373.4438114966338</v>
      </c>
    </row>
    <row r="73" spans="1:5" ht="19.5" thickBot="1" x14ac:dyDescent="0.35">
      <c r="A73" s="10" t="s">
        <v>71</v>
      </c>
      <c r="B73" s="37">
        <f>('Oct 12'!Q73+'Nov 12'!R73+'Dec 12'!R73+'Ene 13'!R73+'Feb 13'!Q73+'Mar 13'!R73+'Abr 13'!S73+'May 13'!S73+'Jun 13'!S73+'Jul 13'!R73+'Ago 13'!T73+'Sep 13'!R73)/12</f>
        <v>396.08333333333331</v>
      </c>
      <c r="C73" s="37">
        <f>('Oct 12'!R73+'Nov 12'!S73+'Dec 12'!S73+'Ene 13'!S73+'Feb 13'!R73+'Mar 13'!S73+'Abr 13'!T73+'May 13'!T73+'Jun 13'!T73+'Jul 13'!S73+'Ago 13'!U73+'Sep 13'!S73)/12</f>
        <v>578.08333333333337</v>
      </c>
      <c r="D73" s="37">
        <f>('Oct 12'!S73+'Nov 12'!T73+'Dec 12'!T73+'Ene 13'!T73+'Feb 13'!S73+'Mar 13'!T73+'Abr 13'!U73+'May 13'!U73+'Jun 13'!U73+'Jul 13'!T73+'Ago 13'!V73+'Sep 13'!T73)</f>
        <v>472473</v>
      </c>
      <c r="E73" s="35">
        <f t="shared" si="5"/>
        <v>1192.8626130864718</v>
      </c>
    </row>
    <row r="74" spans="1:5" ht="19.5" thickBot="1" x14ac:dyDescent="0.35">
      <c r="A74" s="10" t="s">
        <v>72</v>
      </c>
      <c r="B74" s="37">
        <f>('Oct 12'!Q74+'Nov 12'!R74+'Dec 12'!R74+'Ene 13'!R74+'Feb 13'!Q74+'Mar 13'!R74+'Abr 13'!S74+'May 13'!S74+'Jun 13'!S74+'Jul 13'!R74+'Ago 13'!T74+'Sep 13'!R74)/12</f>
        <v>478.75</v>
      </c>
      <c r="C74" s="37">
        <f>('Oct 12'!R74+'Nov 12'!S74+'Dec 12'!S74+'Ene 13'!S74+'Feb 13'!R74+'Mar 13'!S74+'Abr 13'!T74+'May 13'!T74+'Jun 13'!T74+'Jul 13'!S74+'Ago 13'!U74+'Sep 13'!S74)/12</f>
        <v>799.33333333333337</v>
      </c>
      <c r="D74" s="37">
        <f>('Oct 12'!S74+'Nov 12'!T74+'Dec 12'!T74+'Ene 13'!T74+'Feb 13'!S74+'Mar 13'!T74+'Abr 13'!U74+'May 13'!U74+'Jun 13'!U74+'Jul 13'!T74+'Ago 13'!V74+'Sep 13'!T74)</f>
        <v>708939</v>
      </c>
      <c r="E74" s="35">
        <f t="shared" si="5"/>
        <v>1480.8125326370757</v>
      </c>
    </row>
    <row r="75" spans="1:5" ht="19.5" thickBot="1" x14ac:dyDescent="0.35">
      <c r="A75" s="11" t="s">
        <v>73</v>
      </c>
      <c r="B75" s="37">
        <f>('Oct 12'!Q75+'Nov 12'!R75+'Dec 12'!R75+'Ene 13'!R75+'Feb 13'!Q75+'Mar 13'!R75+'Abr 13'!S75+'May 13'!S75+'Jun 13'!S75+'Jul 13'!R75+'Ago 13'!T75+'Sep 13'!R75)/12</f>
        <v>381.66666666666669</v>
      </c>
      <c r="C75" s="37">
        <f>('Oct 12'!R75+'Nov 12'!S75+'Dec 12'!S75+'Ene 13'!S75+'Feb 13'!R75+'Mar 13'!S75+'Abr 13'!T75+'May 13'!T75+'Jun 13'!T75+'Jul 13'!S75+'Ago 13'!U75+'Sep 13'!S75)/12</f>
        <v>614.66666666666663</v>
      </c>
      <c r="D75" s="37">
        <f>('Oct 12'!S75+'Nov 12'!T75+'Dec 12'!T75+'Ene 13'!T75+'Feb 13'!S75+'Mar 13'!T75+'Abr 13'!U75+'May 13'!U75+'Jun 13'!U75+'Jul 13'!T75+'Ago 13'!V75+'Sep 13'!T75)</f>
        <v>486916</v>
      </c>
      <c r="E75" s="178">
        <f t="shared" si="5"/>
        <v>1275.7624454148472</v>
      </c>
    </row>
    <row r="76" spans="1:5" ht="19.5" thickBot="1" x14ac:dyDescent="0.35">
      <c r="A76" s="12" t="s">
        <v>48</v>
      </c>
      <c r="B76" s="22">
        <f>SUM(B70:B75)</f>
        <v>3104.0833333333335</v>
      </c>
      <c r="C76" s="22">
        <f>SUM(C70:C75)</f>
        <v>4941.5833333333339</v>
      </c>
      <c r="D76" s="22">
        <f>SUM(D70:D75)</f>
        <v>4052558</v>
      </c>
      <c r="E76" s="39">
        <f t="shared" si="5"/>
        <v>1305.5570887809067</v>
      </c>
    </row>
    <row r="77" spans="1:5" ht="19.5" thickBot="1" x14ac:dyDescent="0.35">
      <c r="A77" s="26"/>
      <c r="B77" s="27"/>
      <c r="C77" s="27"/>
      <c r="D77" s="27"/>
      <c r="E77" s="15"/>
    </row>
    <row r="78" spans="1:5" ht="19.5" thickBot="1" x14ac:dyDescent="0.35">
      <c r="A78" s="6" t="s">
        <v>74</v>
      </c>
      <c r="B78" s="25"/>
      <c r="C78" s="25"/>
      <c r="D78" s="25"/>
      <c r="E78" s="24"/>
    </row>
    <row r="79" spans="1:5" ht="19.5" thickBot="1" x14ac:dyDescent="0.35">
      <c r="A79" s="9" t="s">
        <v>75</v>
      </c>
      <c r="B79" s="37">
        <f>('Oct 12'!Q79+'Nov 12'!R79+'Dec 12'!R79+'Ene 13'!R79+'Feb 13'!Q79+'Mar 13'!R79+'Abr 13'!S79+'May 13'!S79+'Jun 13'!S79+'Jul 13'!R79+'Ago 13'!T79+'Sep 13'!R79)/12</f>
        <v>226.66666666666666</v>
      </c>
      <c r="C79" s="37">
        <f>('Oct 12'!R79+'Nov 12'!S79+'Dec 12'!S79+'Ene 13'!S79+'Feb 13'!R79+'Mar 13'!S79+'Abr 13'!T79+'May 13'!T79+'Jun 13'!T79+'Jul 13'!S79+'Ago 13'!U79+'Sep 13'!S79)/12</f>
        <v>413.83333333333331</v>
      </c>
      <c r="D79" s="37">
        <f>('Oct 12'!S79+'Nov 12'!T79+'Dec 12'!T79+'Ene 13'!T79+'Feb 13'!S79+'Mar 13'!T79+'Abr 13'!U79+'May 13'!U79+'Jun 13'!U79+'Jul 13'!T79+'Ago 13'!V79+'Sep 13'!T79)</f>
        <v>358524</v>
      </c>
      <c r="E79" s="34">
        <f t="shared" ref="E79:E89" si="6">D79/B79</f>
        <v>1581.7235294117647</v>
      </c>
    </row>
    <row r="80" spans="1:5" ht="19.5" thickBot="1" x14ac:dyDescent="0.35">
      <c r="A80" s="10" t="s">
        <v>76</v>
      </c>
      <c r="B80" s="37">
        <f>('Oct 12'!Q80+'Nov 12'!R80+'Dec 12'!R80+'Ene 13'!R80+'Feb 13'!Q80+'Mar 13'!R80+'Abr 13'!S80+'May 13'!S80+'Jun 13'!S80+'Jul 13'!R80+'Ago 13'!T80+'Sep 13'!R80)/12</f>
        <v>13.083333333333334</v>
      </c>
      <c r="C80" s="37">
        <f>('Oct 12'!R80+'Nov 12'!S80+'Dec 12'!S80+'Ene 13'!S80+'Feb 13'!R80+'Mar 13'!S80+'Abr 13'!T80+'May 13'!T80+'Jun 13'!T80+'Jul 13'!S80+'Ago 13'!U80+'Sep 13'!S80)/12</f>
        <v>16.583333333333332</v>
      </c>
      <c r="D80" s="37">
        <f>('Oct 12'!S80+'Nov 12'!T80+'Dec 12'!T80+'Ene 13'!T80+'Feb 13'!S80+'Mar 13'!T80+'Abr 13'!U80+'May 13'!U80+'Jun 13'!U80+'Jul 13'!T80+'Ago 13'!V80+'Sep 13'!T80)</f>
        <v>13665</v>
      </c>
      <c r="E80" s="35">
        <f t="shared" si="6"/>
        <v>1044.4585987261146</v>
      </c>
    </row>
    <row r="81" spans="1:5" ht="19.5" thickBot="1" x14ac:dyDescent="0.35">
      <c r="A81" s="10" t="s">
        <v>77</v>
      </c>
      <c r="B81" s="37">
        <f>('Oct 12'!Q81+'Nov 12'!R81+'Dec 12'!R81+'Ene 13'!R81+'Feb 13'!Q81+'Mar 13'!R81+'Abr 13'!S81+'May 13'!S81+'Jun 13'!S81+'Jul 13'!R81+'Ago 13'!T81+'Sep 13'!R81)/12</f>
        <v>588.25</v>
      </c>
      <c r="C81" s="37">
        <f>('Oct 12'!R81+'Nov 12'!S81+'Dec 12'!S81+'Ene 13'!S81+'Feb 13'!R81+'Mar 13'!S81+'Abr 13'!T81+'May 13'!T81+'Jun 13'!T81+'Jul 13'!S81+'Ago 13'!U81+'Sep 13'!S81)/12</f>
        <v>1039.3333333333333</v>
      </c>
      <c r="D81" s="37">
        <f>('Oct 12'!S81+'Nov 12'!T81+'Dec 12'!T81+'Ene 13'!T81+'Feb 13'!S81+'Mar 13'!T81+'Abr 13'!U81+'May 13'!U81+'Jun 13'!U81+'Jul 13'!T81+'Ago 13'!V81+'Sep 13'!T81)</f>
        <v>870149</v>
      </c>
      <c r="E81" s="35">
        <f t="shared" si="6"/>
        <v>1479.2163195920102</v>
      </c>
    </row>
    <row r="82" spans="1:5" ht="19.5" thickBot="1" x14ac:dyDescent="0.35">
      <c r="A82" s="10" t="s">
        <v>74</v>
      </c>
      <c r="B82" s="37">
        <f>('Oct 12'!Q82+'Nov 12'!R82+'Dec 12'!R82+'Ene 13'!R82+'Feb 13'!Q82+'Mar 13'!R82+'Abr 13'!S82+'May 13'!S82+'Jun 13'!S82+'Jul 13'!R82+'Ago 13'!T82+'Sep 13'!R82)/12</f>
        <v>912</v>
      </c>
      <c r="C82" s="37">
        <f>('Oct 12'!R82+'Nov 12'!S82+'Dec 12'!S82+'Ene 13'!S82+'Feb 13'!R82+'Mar 13'!S82+'Abr 13'!T82+'May 13'!T82+'Jun 13'!T82+'Jul 13'!S82+'Ago 13'!U82+'Sep 13'!S82)/12</f>
        <v>1586.4166666666667</v>
      </c>
      <c r="D82" s="37">
        <f>('Oct 12'!S82+'Nov 12'!T82+'Dec 12'!T82+'Ene 13'!T82+'Feb 13'!S82+'Mar 13'!T82+'Abr 13'!U82+'May 13'!U82+'Jun 13'!U82+'Jul 13'!T82+'Ago 13'!V82+'Sep 13'!T82)</f>
        <v>1316473</v>
      </c>
      <c r="E82" s="35">
        <f t="shared" si="6"/>
        <v>1443.5010964912281</v>
      </c>
    </row>
    <row r="83" spans="1:5" ht="19.5" thickBot="1" x14ac:dyDescent="0.35">
      <c r="A83" s="10" t="s">
        <v>78</v>
      </c>
      <c r="B83" s="37">
        <f>('Oct 12'!Q83+'Nov 12'!R83+'Dec 12'!R83+'Ene 13'!R83+'Feb 13'!Q83+'Mar 13'!R83+'Abr 13'!S83+'May 13'!S83+'Jun 13'!S83+'Jul 13'!R83+'Ago 13'!T83+'Sep 13'!R83)/12</f>
        <v>666.83333333333337</v>
      </c>
      <c r="C83" s="37">
        <f>('Oct 12'!R83+'Nov 12'!S83+'Dec 12'!S83+'Ene 13'!S83+'Feb 13'!R83+'Mar 13'!S83+'Abr 13'!T83+'May 13'!T83+'Jun 13'!T83+'Jul 13'!S83+'Ago 13'!U83+'Sep 13'!S83)/12</f>
        <v>981.58333333333337</v>
      </c>
      <c r="D83" s="37">
        <f>('Oct 12'!S83+'Nov 12'!T83+'Dec 12'!T83+'Ene 13'!T83+'Feb 13'!S83+'Mar 13'!T83+'Abr 13'!U83+'May 13'!U83+'Jun 13'!U83+'Jul 13'!T83+'Ago 13'!V83+'Sep 13'!T83)</f>
        <v>805578</v>
      </c>
      <c r="E83" s="35">
        <f t="shared" si="6"/>
        <v>1208.0649837540614</v>
      </c>
    </row>
    <row r="84" spans="1:5" ht="19.5" thickBot="1" x14ac:dyDescent="0.35">
      <c r="A84" s="10" t="s">
        <v>79</v>
      </c>
      <c r="B84" s="37">
        <f>('Oct 12'!Q84+'Nov 12'!R84+'Dec 12'!R84+'Ene 13'!R84+'Feb 13'!Q84+'Mar 13'!R84+'Abr 13'!S84+'May 13'!S84+'Jun 13'!S84+'Jul 13'!R84+'Ago 13'!T84+'Sep 13'!R84)/12</f>
        <v>730.08333333333337</v>
      </c>
      <c r="C84" s="37">
        <f>('Oct 12'!R84+'Nov 12'!S84+'Dec 12'!S84+'Ene 13'!S84+'Feb 13'!R84+'Mar 13'!S84+'Abr 13'!T84+'May 13'!T84+'Jun 13'!T84+'Jul 13'!S84+'Ago 13'!U84+'Sep 13'!S84)/12</f>
        <v>1145</v>
      </c>
      <c r="D84" s="37">
        <f>('Oct 12'!S84+'Nov 12'!T84+'Dec 12'!T84+'Ene 13'!T84+'Feb 13'!S84+'Mar 13'!T84+'Abr 13'!U84+'May 13'!U84+'Jun 13'!U84+'Jul 13'!T84+'Ago 13'!V84+'Sep 13'!T84)</f>
        <v>974380</v>
      </c>
      <c r="E84" s="35">
        <f t="shared" si="6"/>
        <v>1334.6147700034242</v>
      </c>
    </row>
    <row r="85" spans="1:5" ht="19.5" thickBot="1" x14ac:dyDescent="0.35">
      <c r="A85" s="10" t="s">
        <v>80</v>
      </c>
      <c r="B85" s="37">
        <f>('Oct 12'!Q85+'Nov 12'!R85+'Dec 12'!R85+'Ene 13'!R85+'Feb 13'!Q85+'Mar 13'!R85+'Abr 13'!S85+'May 13'!S85+'Jun 13'!S85+'Jul 13'!R85+'Ago 13'!T85+'Sep 13'!R85)/12</f>
        <v>254.5</v>
      </c>
      <c r="C85" s="37">
        <f>('Oct 12'!R85+'Nov 12'!S85+'Dec 12'!S85+'Ene 13'!S85+'Feb 13'!R85+'Mar 13'!S85+'Abr 13'!T85+'May 13'!T85+'Jun 13'!T85+'Jul 13'!S85+'Ago 13'!U85+'Sep 13'!S85)/12</f>
        <v>395.83333333333331</v>
      </c>
      <c r="D85" s="37">
        <f>('Oct 12'!S85+'Nov 12'!T85+'Dec 12'!T85+'Ene 13'!T85+'Feb 13'!S85+'Mar 13'!T85+'Abr 13'!U85+'May 13'!U85+'Jun 13'!U85+'Jul 13'!T85+'Ago 13'!V85+'Sep 13'!T85)</f>
        <v>327898</v>
      </c>
      <c r="E85" s="35">
        <f t="shared" si="6"/>
        <v>1288.400785854617</v>
      </c>
    </row>
    <row r="86" spans="1:5" ht="19.5" thickBot="1" x14ac:dyDescent="0.35">
      <c r="A86" s="10" t="s">
        <v>81</v>
      </c>
      <c r="B86" s="37">
        <f>('Oct 12'!Q86+'Nov 12'!R86+'Dec 12'!R86+'Ene 13'!R86+'Feb 13'!Q86+'Mar 13'!R86+'Abr 13'!S86+'May 13'!S86+'Jun 13'!S86+'Jul 13'!R86+'Ago 13'!T86+'Sep 13'!R86)/12</f>
        <v>560.25</v>
      </c>
      <c r="C86" s="37">
        <f>('Oct 12'!R86+'Nov 12'!S86+'Dec 12'!S86+'Ene 13'!S86+'Feb 13'!R86+'Mar 13'!S86+'Abr 13'!T86+'May 13'!T86+'Jun 13'!T86+'Jul 13'!S86+'Ago 13'!U86+'Sep 13'!S86)/12</f>
        <v>913.08333333333337</v>
      </c>
      <c r="D86" s="37">
        <f>('Oct 12'!S86+'Nov 12'!T86+'Dec 12'!T86+'Ene 13'!T86+'Feb 13'!S86+'Mar 13'!T86+'Abr 13'!U86+'May 13'!U86+'Jun 13'!U86+'Jul 13'!T86+'Ago 13'!V86+'Sep 13'!T86)</f>
        <v>709024</v>
      </c>
      <c r="E86" s="35">
        <f t="shared" si="6"/>
        <v>1265.549308344489</v>
      </c>
    </row>
    <row r="87" spans="1:5" ht="19.5" thickBot="1" x14ac:dyDescent="0.35">
      <c r="A87" s="10" t="s">
        <v>82</v>
      </c>
      <c r="B87" s="37">
        <f>('Oct 12'!Q87+'Nov 12'!R87+'Dec 12'!R87+'Ene 13'!R87+'Feb 13'!Q87+'Mar 13'!R87+'Abr 13'!S87+'May 13'!S87+'Jun 13'!S87+'Jul 13'!R87+'Ago 13'!T87+'Sep 13'!R87)/12</f>
        <v>213.91666666666666</v>
      </c>
      <c r="C87" s="37">
        <f>('Oct 12'!R87+'Nov 12'!S87+'Dec 12'!S87+'Ene 13'!S87+'Feb 13'!R87+'Mar 13'!S87+'Abr 13'!T87+'May 13'!T87+'Jun 13'!T87+'Jul 13'!S87+'Ago 13'!U87+'Sep 13'!S87)/12</f>
        <v>343.08333333333331</v>
      </c>
      <c r="D87" s="37">
        <f>('Oct 12'!S87+'Nov 12'!T87+'Dec 12'!T87+'Ene 13'!T87+'Feb 13'!S87+'Mar 13'!T87+'Abr 13'!U87+'May 13'!U87+'Jun 13'!U87+'Jul 13'!T87+'Ago 13'!V87+'Sep 13'!T87)</f>
        <v>272182</v>
      </c>
      <c r="E87" s="35">
        <f t="shared" si="6"/>
        <v>1272.3739774055318</v>
      </c>
    </row>
    <row r="88" spans="1:5" ht="19.5" thickBot="1" x14ac:dyDescent="0.35">
      <c r="A88" s="11" t="s">
        <v>83</v>
      </c>
      <c r="B88" s="37">
        <f>('Oct 12'!Q88+'Nov 12'!R88+'Dec 12'!R88+'Ene 13'!R88+'Feb 13'!Q88+'Mar 13'!R88+'Abr 13'!S88+'May 13'!S88+'Jun 13'!S88+'Jul 13'!R88+'Ago 13'!T88+'Sep 13'!R88)/12</f>
        <v>937.75</v>
      </c>
      <c r="C88" s="37">
        <f>('Oct 12'!R88+'Nov 12'!S88+'Dec 12'!S88+'Ene 13'!S88+'Feb 13'!R88+'Mar 13'!S88+'Abr 13'!T88+'May 13'!T88+'Jun 13'!T88+'Jul 13'!S88+'Ago 13'!U88+'Sep 13'!S88)/12</f>
        <v>1359.5</v>
      </c>
      <c r="D88" s="37">
        <f>('Oct 12'!S88+'Nov 12'!T88+'Dec 12'!T88+'Ene 13'!T88+'Feb 13'!S88+'Mar 13'!T88+'Abr 13'!U88+'May 13'!U88+'Jun 13'!U88+'Jul 13'!T88+'Ago 13'!V88+'Sep 13'!T88)</f>
        <v>1164208</v>
      </c>
      <c r="E88" s="40">
        <f t="shared" si="6"/>
        <v>1241.4908024526792</v>
      </c>
    </row>
    <row r="89" spans="1:5" ht="19.5" thickBot="1" x14ac:dyDescent="0.35">
      <c r="A89" s="12" t="s">
        <v>48</v>
      </c>
      <c r="B89" s="22">
        <f>SUM(B79:B88)</f>
        <v>5103.3333333333339</v>
      </c>
      <c r="C89" s="22">
        <f>SUM(C79:C88)</f>
        <v>8194.25</v>
      </c>
      <c r="D89" s="22">
        <f>SUM(D79:D88)</f>
        <v>6812081</v>
      </c>
      <c r="E89" s="39">
        <f t="shared" si="6"/>
        <v>1334.8297191378183</v>
      </c>
    </row>
    <row r="90" spans="1:5" ht="19.5" thickBot="1" x14ac:dyDescent="0.35">
      <c r="A90" s="26"/>
      <c r="B90" s="27"/>
      <c r="C90" s="27"/>
      <c r="D90" s="27"/>
      <c r="E90" s="15"/>
    </row>
    <row r="91" spans="1:5" ht="19.5" thickBot="1" x14ac:dyDescent="0.35">
      <c r="A91" s="6" t="s">
        <v>84</v>
      </c>
      <c r="B91" s="25"/>
      <c r="C91" s="25"/>
      <c r="D91" s="25"/>
      <c r="E91" s="24"/>
    </row>
    <row r="92" spans="1:5" ht="19.5" thickBot="1" x14ac:dyDescent="0.35">
      <c r="A92" s="9" t="s">
        <v>85</v>
      </c>
      <c r="B92" s="37">
        <f>('Oct 12'!Q92+'Nov 12'!R92+'Dec 12'!R92+'Ene 13'!R92+'Feb 13'!Q92+'Mar 13'!R92+'Abr 13'!S92+'May 13'!S92+'Jun 13'!S92+'Jul 13'!R92+'Ago 13'!T92+'Sep 13'!R92)/12</f>
        <v>359.91666666666669</v>
      </c>
      <c r="C92" s="37">
        <f>('Oct 12'!R92+'Nov 12'!S92+'Dec 12'!S92+'Ene 13'!S92+'Feb 13'!R92+'Mar 13'!S92+'Abr 13'!T92+'May 13'!T92+'Jun 13'!T92+'Jul 13'!S92+'Ago 13'!U92+'Sep 13'!S92)/12</f>
        <v>510.83333333333331</v>
      </c>
      <c r="D92" s="37">
        <f>('Oct 12'!S92+'Nov 12'!T92+'Dec 12'!T92+'Ene 13'!T92+'Feb 13'!S92+'Mar 13'!T92+'Abr 13'!U92+'May 13'!U92+'Jun 13'!U92+'Jul 13'!T92+'Ago 13'!V92+'Sep 13'!T92)</f>
        <v>406347</v>
      </c>
      <c r="E92" s="34">
        <f t="shared" ref="E92:E101" si="7">D92/B92</f>
        <v>1129.0030099560083</v>
      </c>
    </row>
    <row r="93" spans="1:5" ht="19.5" thickBot="1" x14ac:dyDescent="0.35">
      <c r="A93" s="10" t="s">
        <v>86</v>
      </c>
      <c r="B93" s="37">
        <f>('Oct 12'!Q93+'Nov 12'!R93+'Dec 12'!R93+'Ene 13'!R93+'Feb 13'!Q93+'Mar 13'!R93+'Abr 13'!S93+'May 13'!S93+'Jun 13'!S93+'Jul 13'!R93+'Ago 13'!T93+'Sep 13'!R93)/12</f>
        <v>456.75</v>
      </c>
      <c r="C93" s="37">
        <f>('Oct 12'!R93+'Nov 12'!S93+'Dec 12'!S93+'Ene 13'!S93+'Feb 13'!R93+'Mar 13'!S93+'Abr 13'!T93+'May 13'!T93+'Jun 13'!T93+'Jul 13'!S93+'Ago 13'!U93+'Sep 13'!S93)/12</f>
        <v>576.91666666666663</v>
      </c>
      <c r="D93" s="37">
        <f>('Oct 12'!S93+'Nov 12'!T93+'Dec 12'!T93+'Ene 13'!T93+'Feb 13'!S93+'Mar 13'!T93+'Abr 13'!U93+'May 13'!U93+'Jun 13'!U93+'Jul 13'!T93+'Ago 13'!V93+'Sep 13'!T93)</f>
        <v>465902</v>
      </c>
      <c r="E93" s="35">
        <f t="shared" si="7"/>
        <v>1020.0372194854954</v>
      </c>
    </row>
    <row r="94" spans="1:5" ht="19.5" thickBot="1" x14ac:dyDescent="0.35">
      <c r="A94" s="10" t="s">
        <v>87</v>
      </c>
      <c r="B94" s="37">
        <f>('Oct 12'!Q94+'Nov 12'!R94+'Dec 12'!R94+'Ene 13'!R94+'Feb 13'!Q94+'Mar 13'!R94+'Abr 13'!S94+'May 13'!S94+'Jun 13'!S94+'Jul 13'!R94+'Ago 13'!T94+'Sep 13'!R94)/12</f>
        <v>275</v>
      </c>
      <c r="C94" s="37">
        <f>('Oct 12'!R94+'Nov 12'!S94+'Dec 12'!S94+'Ene 13'!S94+'Feb 13'!R94+'Mar 13'!S94+'Abr 13'!T94+'May 13'!T94+'Jun 13'!T94+'Jul 13'!S94+'Ago 13'!U94+'Sep 13'!S94)/12</f>
        <v>389</v>
      </c>
      <c r="D94" s="37">
        <f>('Oct 12'!S94+'Nov 12'!T94+'Dec 12'!T94+'Ene 13'!T94+'Feb 13'!S94+'Mar 13'!T94+'Abr 13'!U94+'May 13'!U94+'Jun 13'!U94+'Jul 13'!T94+'Ago 13'!V94+'Sep 13'!T94)</f>
        <v>306194</v>
      </c>
      <c r="E94" s="35">
        <f t="shared" si="7"/>
        <v>1113.4327272727273</v>
      </c>
    </row>
    <row r="95" spans="1:5" ht="19.5" thickBot="1" x14ac:dyDescent="0.35">
      <c r="A95" s="10" t="s">
        <v>88</v>
      </c>
      <c r="B95" s="37">
        <f>('Oct 12'!Q95+'Nov 12'!R95+'Dec 12'!R95+'Ene 13'!R95+'Feb 13'!Q95+'Mar 13'!R95+'Abr 13'!S95+'May 13'!S95+'Jun 13'!S95+'Jul 13'!R95+'Ago 13'!T95+'Sep 13'!R95)/12</f>
        <v>144.08333333333334</v>
      </c>
      <c r="C95" s="37">
        <f>('Oct 12'!R95+'Nov 12'!S95+'Dec 12'!S95+'Ene 13'!S95+'Feb 13'!R95+'Mar 13'!S95+'Abr 13'!T95+'May 13'!T95+'Jun 13'!T95+'Jul 13'!S95+'Ago 13'!U95+'Sep 13'!S95)/12</f>
        <v>175.58333333333334</v>
      </c>
      <c r="D95" s="37">
        <f>('Oct 12'!S95+'Nov 12'!T95+'Dec 12'!T95+'Ene 13'!T95+'Feb 13'!S95+'Mar 13'!T95+'Abr 13'!U95+'May 13'!U95+'Jun 13'!U95+'Jul 13'!T95+'Ago 13'!V95+'Sep 13'!T95)</f>
        <v>138977</v>
      </c>
      <c r="E95" s="35">
        <f t="shared" si="7"/>
        <v>964.55986119144006</v>
      </c>
    </row>
    <row r="96" spans="1:5" ht="19.5" thickBot="1" x14ac:dyDescent="0.35">
      <c r="A96" s="10" t="s">
        <v>89</v>
      </c>
      <c r="B96" s="37">
        <f>('Oct 12'!Q96+'Nov 12'!R96+'Dec 12'!R96+'Ene 13'!R96+'Feb 13'!Q96+'Mar 13'!R96+'Abr 13'!S96+'May 13'!S96+'Jun 13'!S96+'Jul 13'!R96+'Ago 13'!T96+'Sep 13'!R96)/12</f>
        <v>353</v>
      </c>
      <c r="C96" s="37">
        <f>('Oct 12'!R96+'Nov 12'!S96+'Dec 12'!S96+'Ene 13'!S96+'Feb 13'!R96+'Mar 13'!S96+'Abr 13'!T96+'May 13'!T96+'Jun 13'!T96+'Jul 13'!S96+'Ago 13'!U96+'Sep 13'!S96)/12</f>
        <v>488.33333333333331</v>
      </c>
      <c r="D96" s="37">
        <f>('Oct 12'!S96+'Nov 12'!T96+'Dec 12'!T96+'Ene 13'!T96+'Feb 13'!S96+'Mar 13'!T96+'Abr 13'!U96+'May 13'!U96+'Jun 13'!U96+'Jul 13'!T96+'Ago 13'!V96+'Sep 13'!T96)</f>
        <v>376386</v>
      </c>
      <c r="E96" s="35">
        <f t="shared" si="7"/>
        <v>1066.2492917847026</v>
      </c>
    </row>
    <row r="97" spans="1:5" ht="19.5" thickBot="1" x14ac:dyDescent="0.35">
      <c r="A97" s="10" t="s">
        <v>90</v>
      </c>
      <c r="B97" s="37">
        <f>('Oct 12'!Q97+'Nov 12'!R97+'Dec 12'!R97+'Ene 13'!R97+'Feb 13'!Q97+'Mar 13'!R97+'Abr 13'!S97+'May 13'!S97+'Jun 13'!S97+'Jul 13'!R97+'Ago 13'!T97+'Sep 13'!R97)/12</f>
        <v>93.75</v>
      </c>
      <c r="C97" s="37">
        <f>('Oct 12'!R97+'Nov 12'!S97+'Dec 12'!S97+'Ene 13'!S97+'Feb 13'!R97+'Mar 13'!S97+'Abr 13'!T97+'May 13'!T97+'Jun 13'!T97+'Jul 13'!S97+'Ago 13'!U97+'Sep 13'!S97)/12</f>
        <v>147.08333333333334</v>
      </c>
      <c r="D97" s="37">
        <f>('Oct 12'!S97+'Nov 12'!T97+'Dec 12'!T97+'Ene 13'!T97+'Feb 13'!S97+'Mar 13'!T97+'Abr 13'!U97+'May 13'!U97+'Jun 13'!U97+'Jul 13'!T97+'Ago 13'!V97+'Sep 13'!T97)</f>
        <v>127294</v>
      </c>
      <c r="E97" s="35">
        <f t="shared" si="7"/>
        <v>1357.8026666666667</v>
      </c>
    </row>
    <row r="98" spans="1:5" ht="19.5" thickBot="1" x14ac:dyDescent="0.35">
      <c r="A98" s="10" t="s">
        <v>91</v>
      </c>
      <c r="B98" s="37">
        <f>('Oct 12'!Q98+'Nov 12'!R98+'Dec 12'!R98+'Ene 13'!R98+'Feb 13'!Q98+'Mar 13'!R98+'Abr 13'!S98+'May 13'!S98+'Jun 13'!S98+'Jul 13'!R98+'Ago 13'!T98+'Sep 13'!R98)/12</f>
        <v>1238.5</v>
      </c>
      <c r="C98" s="37">
        <f>('Oct 12'!R98+'Nov 12'!S98+'Dec 12'!S98+'Ene 13'!S98+'Feb 13'!R98+'Mar 13'!S98+'Abr 13'!T98+'May 13'!T98+'Jun 13'!T98+'Jul 13'!S98+'Ago 13'!U98+'Sep 13'!S98)/12</f>
        <v>1882.5</v>
      </c>
      <c r="D98" s="37">
        <f>('Oct 12'!S98+'Nov 12'!T98+'Dec 12'!T98+'Ene 13'!T98+'Feb 13'!S98+'Mar 13'!T98+'Abr 13'!U98+'May 13'!U98+'Jun 13'!U98+'Jul 13'!T98+'Ago 13'!V98+'Sep 13'!T98)</f>
        <v>1544049</v>
      </c>
      <c r="E98" s="35">
        <f t="shared" si="7"/>
        <v>1246.7089220831651</v>
      </c>
    </row>
    <row r="99" spans="1:5" ht="18.75" customHeight="1" thickBot="1" x14ac:dyDescent="0.35">
      <c r="A99" s="28" t="s">
        <v>92</v>
      </c>
      <c r="B99" s="37">
        <f>('Oct 12'!Q99+'Nov 12'!R99+'Dec 12'!R99+'Ene 13'!R99+'Feb 13'!Q99+'Mar 13'!R99+'Abr 13'!S99+'May 13'!S99+'Jun 13'!S99+'Jul 13'!R99+'Ago 13'!T99+'Sep 13'!R99)/12</f>
        <v>386.16666666666669</v>
      </c>
      <c r="C99" s="37">
        <f>('Oct 12'!R99+'Nov 12'!S99+'Dec 12'!S99+'Ene 13'!S99+'Feb 13'!R99+'Mar 13'!S99+'Abr 13'!T99+'May 13'!T99+'Jun 13'!T99+'Jul 13'!S99+'Ago 13'!U99+'Sep 13'!S99)/12</f>
        <v>570.83333333333337</v>
      </c>
      <c r="D99" s="37">
        <f>('Oct 12'!S99+'Nov 12'!T99+'Dec 12'!T99+'Ene 13'!T99+'Feb 13'!S99+'Mar 13'!T99+'Abr 13'!U99+'May 13'!U99+'Jun 13'!U99+'Jul 13'!T99+'Ago 13'!V99+'Sep 13'!T99)</f>
        <v>459365</v>
      </c>
      <c r="E99" s="35">
        <f t="shared" si="7"/>
        <v>1189.5511437203279</v>
      </c>
    </row>
    <row r="100" spans="1:5" ht="19.5" thickBot="1" x14ac:dyDescent="0.35">
      <c r="A100" s="10" t="s">
        <v>93</v>
      </c>
      <c r="B100" s="37">
        <f>('Oct 12'!Q100+'Nov 12'!R100+'Dec 12'!R100+'Ene 13'!R100+'Feb 13'!Q100+'Mar 13'!R100+'Abr 13'!S100+'May 13'!S100+'Jun 13'!S100+'Jul 13'!R100+'Ago 13'!T100+'Sep 13'!R100)/12</f>
        <v>576.41666666666663</v>
      </c>
      <c r="C100" s="37">
        <f>('Oct 12'!R100+'Nov 12'!S100+'Dec 12'!S100+'Ene 13'!S100+'Feb 13'!R100+'Mar 13'!S100+'Abr 13'!T100+'May 13'!T100+'Jun 13'!T100+'Jul 13'!S100+'Ago 13'!U100+'Sep 13'!S100)/12</f>
        <v>737.41666666666663</v>
      </c>
      <c r="D100" s="37">
        <f>('Oct 12'!S100+'Nov 12'!T100+'Dec 12'!T100+'Ene 13'!T100+'Feb 13'!S100+'Mar 13'!T100+'Abr 13'!U100+'May 13'!U100+'Jun 13'!U100+'Jul 13'!T100+'Ago 13'!V100+'Sep 13'!T100)</f>
        <v>590833</v>
      </c>
      <c r="E100" s="178">
        <f t="shared" si="7"/>
        <v>1025.0102645655631</v>
      </c>
    </row>
    <row r="101" spans="1:5" ht="19.5" thickBot="1" x14ac:dyDescent="0.35">
      <c r="A101" s="12" t="s">
        <v>48</v>
      </c>
      <c r="B101" s="22">
        <f>SUM(B92:B100)</f>
        <v>3883.583333333333</v>
      </c>
      <c r="C101" s="22">
        <f>SUM(C92:C100)</f>
        <v>5478.5</v>
      </c>
      <c r="D101" s="22">
        <f>SUM(D92:D100)</f>
        <v>4415347</v>
      </c>
      <c r="E101" s="39">
        <f t="shared" si="7"/>
        <v>1136.9260348046264</v>
      </c>
    </row>
    <row r="102" spans="1:5" ht="19.5" thickBot="1" x14ac:dyDescent="0.35">
      <c r="A102" s="26"/>
      <c r="B102" s="27"/>
      <c r="C102" s="27"/>
      <c r="D102" s="27"/>
      <c r="E102" s="15"/>
    </row>
    <row r="103" spans="1:5" ht="19.5" thickBot="1" x14ac:dyDescent="0.35">
      <c r="A103" s="16" t="s">
        <v>94</v>
      </c>
      <c r="B103" s="25"/>
      <c r="C103" s="25"/>
      <c r="D103" s="25"/>
      <c r="E103" s="24"/>
    </row>
    <row r="104" spans="1:5" ht="19.5" thickBot="1" x14ac:dyDescent="0.35">
      <c r="A104" s="29" t="s">
        <v>95</v>
      </c>
      <c r="B104" s="37">
        <f>('Oct 12'!Q104+'Nov 12'!R104+'Dec 12'!R104+'Ene 13'!R104+'Feb 13'!Q104+'Mar 13'!R104+'Abr 13'!S104+'May 13'!S104+'Jun 13'!S104+'Jul 13'!R104+'Ago 13'!T104+'Sep 13'!R104)/12</f>
        <v>296.75</v>
      </c>
      <c r="C104" s="37">
        <f>('Oct 12'!R104+'Nov 12'!S104+'Dec 12'!S104+'Ene 13'!S104+'Feb 13'!R104+'Mar 13'!S104+'Abr 13'!T104+'May 13'!T104+'Jun 13'!T104+'Jul 13'!S104+'Ago 13'!U104+'Sep 13'!S104)/12</f>
        <v>388.75</v>
      </c>
      <c r="D104" s="37">
        <f>('Oct 12'!S104+'Nov 12'!T104+'Dec 12'!T104+'Ene 13'!T104+'Feb 13'!S104+'Mar 13'!T104+'Abr 13'!U104+'May 13'!U104+'Jun 13'!U104+'Jul 13'!T104+'Ago 13'!V104+'Sep 13'!T104)</f>
        <v>324036</v>
      </c>
      <c r="E104" s="34">
        <f t="shared" ref="E104:E118" si="8">D104/B104</f>
        <v>1091.9494524010111</v>
      </c>
    </row>
    <row r="105" spans="1:5" ht="19.5" thickBot="1" x14ac:dyDescent="0.35">
      <c r="A105" s="30" t="s">
        <v>96</v>
      </c>
      <c r="B105" s="37">
        <f>('Oct 12'!Q105+'Nov 12'!R105+'Dec 12'!R105+'Ene 13'!R105+'Feb 13'!Q105+'Mar 13'!R105+'Abr 13'!S105+'May 13'!S105+'Jun 13'!S105+'Jul 13'!R105+'Ago 13'!T105+'Sep 13'!R105)/12</f>
        <v>387.75</v>
      </c>
      <c r="C105" s="37">
        <f>('Oct 12'!R105+'Nov 12'!S105+'Dec 12'!S105+'Ene 13'!S105+'Feb 13'!R105+'Mar 13'!S105+'Abr 13'!T105+'May 13'!T105+'Jun 13'!T105+'Jul 13'!S105+'Ago 13'!U105+'Sep 13'!S105)/12</f>
        <v>520.83333333333337</v>
      </c>
      <c r="D105" s="37">
        <f>('Oct 12'!S105+'Nov 12'!T105+'Dec 12'!T105+'Ene 13'!T105+'Feb 13'!S105+'Mar 13'!T105+'Abr 13'!U105+'May 13'!U105+'Jun 13'!U105+'Jul 13'!T105+'Ago 13'!V105+'Sep 13'!T105)</f>
        <v>438682</v>
      </c>
      <c r="E105" s="35">
        <f t="shared" si="8"/>
        <v>1131.3526756931012</v>
      </c>
    </row>
    <row r="106" spans="1:5" ht="19.5" thickBot="1" x14ac:dyDescent="0.35">
      <c r="A106" s="30" t="s">
        <v>97</v>
      </c>
      <c r="B106" s="37">
        <f>('Oct 12'!Q106+'Nov 12'!R106+'Dec 12'!R106+'Ene 13'!R106+'Feb 13'!Q106+'Mar 13'!R106+'Abr 13'!S106+'May 13'!S106+'Jun 13'!S106+'Jul 13'!R106+'Ago 13'!T106+'Sep 13'!R106)/12</f>
        <v>51.416666666666664</v>
      </c>
      <c r="C106" s="37">
        <f>('Oct 12'!R106+'Nov 12'!S106+'Dec 12'!S106+'Ene 13'!S106+'Feb 13'!R106+'Mar 13'!S106+'Abr 13'!T106+'May 13'!T106+'Jun 13'!T106+'Jul 13'!S106+'Ago 13'!U106+'Sep 13'!S106)/12</f>
        <v>74.083333333333329</v>
      </c>
      <c r="D106" s="37">
        <f>('Oct 12'!S106+'Nov 12'!T106+'Dec 12'!T106+'Ene 13'!T106+'Feb 13'!S106+'Mar 13'!T106+'Abr 13'!U106+'May 13'!U106+'Jun 13'!U106+'Jul 13'!T106+'Ago 13'!V106+'Sep 13'!T106)</f>
        <v>59537</v>
      </c>
      <c r="E106" s="35">
        <f t="shared" si="8"/>
        <v>1157.9319286871962</v>
      </c>
    </row>
    <row r="107" spans="1:5" ht="19.5" thickBot="1" x14ac:dyDescent="0.35">
      <c r="A107" s="30" t="s">
        <v>98</v>
      </c>
      <c r="B107" s="37">
        <f>('Oct 12'!Q107+'Nov 12'!R107+'Dec 12'!R107+'Ene 13'!R107+'Feb 13'!Q107+'Mar 13'!R107+'Abr 13'!S107+'May 13'!S107+'Jun 13'!S107+'Jul 13'!R107+'Ago 13'!T107+'Sep 13'!R107)/12</f>
        <v>524.83333333333337</v>
      </c>
      <c r="C107" s="37">
        <f>('Oct 12'!R107+'Nov 12'!S107+'Dec 12'!S107+'Ene 13'!S107+'Feb 13'!R107+'Mar 13'!S107+'Abr 13'!T107+'May 13'!T107+'Jun 13'!T107+'Jul 13'!S107+'Ago 13'!U107+'Sep 13'!S107)/12</f>
        <v>662.75</v>
      </c>
      <c r="D107" s="37">
        <f>('Oct 12'!S107+'Nov 12'!T107+'Dec 12'!T107+'Ene 13'!T107+'Feb 13'!S107+'Mar 13'!T107+'Abr 13'!U107+'May 13'!U107+'Jun 13'!U107+'Jul 13'!T107+'Ago 13'!V107+'Sep 13'!T107)</f>
        <v>537577</v>
      </c>
      <c r="E107" s="35">
        <f t="shared" si="8"/>
        <v>1024.2813591616386</v>
      </c>
    </row>
    <row r="108" spans="1:5" ht="19.5" thickBot="1" x14ac:dyDescent="0.35">
      <c r="A108" s="10" t="s">
        <v>99</v>
      </c>
      <c r="B108" s="37">
        <f>('Oct 12'!Q108+'Nov 12'!R108+'Dec 12'!R108+'Ene 13'!R108+'Feb 13'!Q108+'Mar 13'!R108+'Abr 13'!S108+'May 13'!S108+'Jun 13'!S108+'Jul 13'!R108+'Ago 13'!T108+'Sep 13'!R108)/12</f>
        <v>363.5</v>
      </c>
      <c r="C108" s="37">
        <f>('Oct 12'!R108+'Nov 12'!S108+'Dec 12'!S108+'Ene 13'!S108+'Feb 13'!R108+'Mar 13'!S108+'Abr 13'!T108+'May 13'!T108+'Jun 13'!T108+'Jul 13'!S108+'Ago 13'!U108+'Sep 13'!S108)/12</f>
        <v>481.83333333333331</v>
      </c>
      <c r="D108" s="37">
        <f>('Oct 12'!S108+'Nov 12'!T108+'Dec 12'!T108+'Ene 13'!T108+'Feb 13'!S108+'Mar 13'!T108+'Abr 13'!U108+'May 13'!U108+'Jun 13'!U108+'Jul 13'!T108+'Ago 13'!V108+'Sep 13'!T108)</f>
        <v>380798</v>
      </c>
      <c r="E108" s="35">
        <f t="shared" si="8"/>
        <v>1047.5873452544704</v>
      </c>
    </row>
    <row r="109" spans="1:5" ht="19.5" thickBot="1" x14ac:dyDescent="0.35">
      <c r="A109" s="10" t="s">
        <v>100</v>
      </c>
      <c r="B109" s="37">
        <f>('Oct 12'!Q109+'Nov 12'!R109+'Dec 12'!R109+'Ene 13'!R109+'Feb 13'!Q109+'Mar 13'!R109+'Abr 13'!S109+'May 13'!S109+'Jun 13'!S109+'Jul 13'!R109+'Ago 13'!T109+'Sep 13'!R109)/12</f>
        <v>423.91666666666669</v>
      </c>
      <c r="C109" s="37">
        <f>('Oct 12'!R109+'Nov 12'!S109+'Dec 12'!S109+'Ene 13'!S109+'Feb 13'!R109+'Mar 13'!S109+'Abr 13'!T109+'May 13'!T109+'Jun 13'!T109+'Jul 13'!S109+'Ago 13'!U109+'Sep 13'!S109)/12</f>
        <v>591.75</v>
      </c>
      <c r="D109" s="37">
        <f>('Oct 12'!S109+'Nov 12'!T109+'Dec 12'!T109+'Ene 13'!T109+'Feb 13'!S109+'Mar 13'!T109+'Abr 13'!U109+'May 13'!U109+'Jun 13'!U109+'Jul 13'!T109+'Ago 13'!V109+'Sep 13'!T109)</f>
        <v>520345</v>
      </c>
      <c r="E109" s="35">
        <f t="shared" si="8"/>
        <v>1227.4700216237468</v>
      </c>
    </row>
    <row r="110" spans="1:5" ht="19.5" thickBot="1" x14ac:dyDescent="0.35">
      <c r="A110" s="10" t="s">
        <v>101</v>
      </c>
      <c r="B110" s="37">
        <f>('Oct 12'!Q110+'Nov 12'!R110+'Dec 12'!R110+'Ene 13'!R110+'Feb 13'!Q110+'Mar 13'!R110+'Abr 13'!S110+'May 13'!S110+'Jun 13'!S110+'Jul 13'!R110+'Ago 13'!T110+'Sep 13'!R110)/12</f>
        <v>603.16666666666663</v>
      </c>
      <c r="C110" s="37">
        <f>('Oct 12'!R110+'Nov 12'!S110+'Dec 12'!S110+'Ene 13'!S110+'Feb 13'!R110+'Mar 13'!S110+'Abr 13'!T110+'May 13'!T110+'Jun 13'!T110+'Jul 13'!S110+'Ago 13'!U110+'Sep 13'!S110)/12</f>
        <v>885.5</v>
      </c>
      <c r="D110" s="37">
        <f>('Oct 12'!S110+'Nov 12'!T110+'Dec 12'!T110+'Ene 13'!T110+'Feb 13'!S110+'Mar 13'!T110+'Abr 13'!U110+'May 13'!U110+'Jun 13'!U110+'Jul 13'!T110+'Ago 13'!V110+'Sep 13'!T110)</f>
        <v>707379</v>
      </c>
      <c r="E110" s="35">
        <f t="shared" si="8"/>
        <v>1172.7753523072672</v>
      </c>
    </row>
    <row r="111" spans="1:5" ht="19.5" thickBot="1" x14ac:dyDescent="0.35">
      <c r="A111" s="10" t="s">
        <v>102</v>
      </c>
      <c r="B111" s="37">
        <f>('Oct 12'!Q111+'Nov 12'!R111+'Dec 12'!R111+'Ene 13'!R111+'Feb 13'!Q111+'Mar 13'!R111+'Abr 13'!S111+'May 13'!S111+'Jun 13'!S111+'Jul 13'!R111+'Ago 13'!T111+'Sep 13'!R111)/12</f>
        <v>539.41666666666663</v>
      </c>
      <c r="C111" s="37">
        <f>('Oct 12'!R111+'Nov 12'!S111+'Dec 12'!S111+'Ene 13'!S111+'Feb 13'!R111+'Mar 13'!S111+'Abr 13'!T111+'May 13'!T111+'Jun 13'!T111+'Jul 13'!S111+'Ago 13'!U111+'Sep 13'!S111)/12</f>
        <v>757.91666666666663</v>
      </c>
      <c r="D111" s="37">
        <f>('Oct 12'!S111+'Nov 12'!T111+'Dec 12'!T111+'Ene 13'!T111+'Feb 13'!S111+'Mar 13'!T111+'Abr 13'!U111+'May 13'!U111+'Jun 13'!U111+'Jul 13'!T111+'Ago 13'!V111+'Sep 13'!T111)</f>
        <v>634850</v>
      </c>
      <c r="E111" s="35">
        <f t="shared" si="8"/>
        <v>1176.9195118183222</v>
      </c>
    </row>
    <row r="112" spans="1:5" ht="19.5" thickBot="1" x14ac:dyDescent="0.35">
      <c r="A112" s="10" t="s">
        <v>103</v>
      </c>
      <c r="B112" s="37">
        <f>('Oct 12'!Q112+'Nov 12'!R112+'Dec 12'!R112+'Ene 13'!R112+'Feb 13'!Q112+'Mar 13'!R112+'Abr 13'!S112+'May 13'!S112+'Jun 13'!S112+'Jul 13'!R112+'Ago 13'!T112+'Sep 13'!R112)/12</f>
        <v>485.16666666666669</v>
      </c>
      <c r="C112" s="37">
        <f>('Oct 12'!R112+'Nov 12'!S112+'Dec 12'!S112+'Ene 13'!S112+'Feb 13'!R112+'Mar 13'!S112+'Abr 13'!T112+'May 13'!T112+'Jun 13'!T112+'Jul 13'!S112+'Ago 13'!U112+'Sep 13'!S112)/12</f>
        <v>731</v>
      </c>
      <c r="D112" s="37">
        <f>('Oct 12'!S112+'Nov 12'!T112+'Dec 12'!T112+'Ene 13'!T112+'Feb 13'!S112+'Mar 13'!T112+'Abr 13'!U112+'May 13'!U112+'Jun 13'!U112+'Jul 13'!T112+'Ago 13'!V112+'Sep 13'!T112)</f>
        <v>583873</v>
      </c>
      <c r="E112" s="35">
        <f t="shared" si="8"/>
        <v>1203.4482995534181</v>
      </c>
    </row>
    <row r="113" spans="1:5" ht="19.5" thickBot="1" x14ac:dyDescent="0.35">
      <c r="A113" s="10" t="s">
        <v>104</v>
      </c>
      <c r="B113" s="37">
        <f>('Oct 12'!Q113+'Nov 12'!R113+'Dec 12'!R113+'Ene 13'!R113+'Feb 13'!Q113+'Mar 13'!R113+'Abr 13'!S113+'May 13'!S113+'Jun 13'!S113+'Jul 13'!R113+'Ago 13'!T113+'Sep 13'!R113)/12</f>
        <v>571.83333333333337</v>
      </c>
      <c r="C113" s="37">
        <f>('Oct 12'!R113+'Nov 12'!S113+'Dec 12'!S113+'Ene 13'!S113+'Feb 13'!R113+'Mar 13'!S113+'Abr 13'!T113+'May 13'!T113+'Jun 13'!T113+'Jul 13'!S113+'Ago 13'!U113+'Sep 13'!S113)/12</f>
        <v>783</v>
      </c>
      <c r="D113" s="37">
        <f>('Oct 12'!S113+'Nov 12'!T113+'Dec 12'!T113+'Ene 13'!T113+'Feb 13'!S113+'Mar 13'!T113+'Abr 13'!U113+'May 13'!U113+'Jun 13'!U113+'Jul 13'!T113+'Ago 13'!V113+'Sep 13'!T113)</f>
        <v>629172</v>
      </c>
      <c r="E113" s="35">
        <f t="shared" si="8"/>
        <v>1100.2716409210143</v>
      </c>
    </row>
    <row r="114" spans="1:5" ht="19.5" thickBot="1" x14ac:dyDescent="0.35">
      <c r="A114" s="10" t="s">
        <v>105</v>
      </c>
      <c r="B114" s="37">
        <f>('Oct 12'!Q114+'Nov 12'!R114+'Dec 12'!R114+'Ene 13'!R114+'Feb 13'!Q114+'Mar 13'!R114+'Abr 13'!S114+'May 13'!S114+'Jun 13'!S114+'Jul 13'!R114+'Ago 13'!T114+'Sep 13'!R114)/12</f>
        <v>731.83333333333337</v>
      </c>
      <c r="C114" s="37">
        <f>('Oct 12'!R114+'Nov 12'!S114+'Dec 12'!S114+'Ene 13'!S114+'Feb 13'!R114+'Mar 13'!S114+'Abr 13'!T114+'May 13'!T114+'Jun 13'!T114+'Jul 13'!S114+'Ago 13'!U114+'Sep 13'!S114)/12</f>
        <v>898.41666666666663</v>
      </c>
      <c r="D114" s="37">
        <f>('Oct 12'!S114+'Nov 12'!T114+'Dec 12'!T114+'Ene 13'!T114+'Feb 13'!S114+'Mar 13'!T114+'Abr 13'!U114+'May 13'!U114+'Jun 13'!U114+'Jul 13'!T114+'Ago 13'!V114+'Sep 13'!T114)</f>
        <v>717023</v>
      </c>
      <c r="E114" s="35">
        <f t="shared" si="8"/>
        <v>979.76269642450461</v>
      </c>
    </row>
    <row r="115" spans="1:5" ht="19.5" thickBot="1" x14ac:dyDescent="0.35">
      <c r="A115" s="10" t="s">
        <v>106</v>
      </c>
      <c r="B115" s="37">
        <f>('Oct 12'!Q115+'Nov 12'!R115+'Dec 12'!R115+'Ene 13'!R115+'Feb 13'!Q115+'Mar 13'!R115+'Abr 13'!S115+'May 13'!S115+'Jun 13'!S115+'Jul 13'!R115+'Ago 13'!T115+'Sep 13'!R115)/12</f>
        <v>1493.8333333333333</v>
      </c>
      <c r="C115" s="37">
        <f>('Oct 12'!R115+'Nov 12'!S115+'Dec 12'!S115+'Ene 13'!S115+'Feb 13'!R115+'Mar 13'!S115+'Abr 13'!T115+'May 13'!T115+'Jun 13'!T115+'Jul 13'!S115+'Ago 13'!U115+'Sep 13'!S115)/12</f>
        <v>2057.75</v>
      </c>
      <c r="D115" s="37">
        <f>('Oct 12'!S115+'Nov 12'!T115+'Dec 12'!T115+'Ene 13'!T115+'Feb 13'!S115+'Mar 13'!T115+'Abr 13'!U115+'May 13'!U115+'Jun 13'!U115+'Jul 13'!T115+'Ago 13'!V115+'Sep 13'!T115)</f>
        <v>1669513</v>
      </c>
      <c r="E115" s="35">
        <f t="shared" si="8"/>
        <v>1117.6032578377776</v>
      </c>
    </row>
    <row r="116" spans="1:5" ht="19.5" thickBot="1" x14ac:dyDescent="0.35">
      <c r="A116" s="10" t="s">
        <v>107</v>
      </c>
      <c r="B116" s="37">
        <f>('Oct 12'!Q116+'Nov 12'!R116+'Dec 12'!R116+'Ene 13'!R116+'Feb 13'!Q116+'Mar 13'!R116+'Abr 13'!S116+'May 13'!S116+'Jun 13'!S116+'Jul 13'!R116+'Ago 13'!T116+'Sep 13'!R116)/12</f>
        <v>314.5</v>
      </c>
      <c r="C116" s="37">
        <f>('Oct 12'!R116+'Nov 12'!S116+'Dec 12'!S116+'Ene 13'!S116+'Feb 13'!R116+'Mar 13'!S116+'Abr 13'!T116+'May 13'!T116+'Jun 13'!T116+'Jul 13'!S116+'Ago 13'!U116+'Sep 13'!S116)/12</f>
        <v>418.58333333333331</v>
      </c>
      <c r="D116" s="37">
        <f>('Oct 12'!S116+'Nov 12'!T116+'Dec 12'!T116+'Ene 13'!T116+'Feb 13'!S116+'Mar 13'!T116+'Abr 13'!U116+'May 13'!U116+'Jun 13'!U116+'Jul 13'!T116+'Ago 13'!V116+'Sep 13'!T116)</f>
        <v>336221</v>
      </c>
      <c r="E116" s="35">
        <f t="shared" si="8"/>
        <v>1069.0651828298887</v>
      </c>
    </row>
    <row r="117" spans="1:5" ht="19.5" thickBot="1" x14ac:dyDescent="0.35">
      <c r="A117" s="10" t="s">
        <v>108</v>
      </c>
      <c r="B117" s="37">
        <f>('Oct 12'!Q117+'Nov 12'!R117+'Dec 12'!R117+'Ene 13'!R117+'Feb 13'!Q117+'Mar 13'!R117+'Abr 13'!S117+'May 13'!S117+'Jun 13'!S117+'Jul 13'!R117+'Ago 13'!T117+'Sep 13'!R117)/12</f>
        <v>605.16666666666663</v>
      </c>
      <c r="C117" s="37">
        <f>('Oct 12'!R117+'Nov 12'!S117+'Dec 12'!S117+'Ene 13'!S117+'Feb 13'!R117+'Mar 13'!S117+'Abr 13'!T117+'May 13'!T117+'Jun 13'!T117+'Jul 13'!S117+'Ago 13'!U117+'Sep 13'!S117)/12</f>
        <v>777.83333333333337</v>
      </c>
      <c r="D117" s="37">
        <f>('Oct 12'!S117+'Nov 12'!T117+'Dec 12'!T117+'Ene 13'!T117+'Feb 13'!S117+'Mar 13'!T117+'Abr 13'!U117+'May 13'!U117+'Jun 13'!U117+'Jul 13'!T117+'Ago 13'!V117+'Sep 13'!T117)</f>
        <v>638396</v>
      </c>
      <c r="E117" s="178">
        <f t="shared" si="8"/>
        <v>1054.9093913522447</v>
      </c>
    </row>
    <row r="118" spans="1:5" ht="19.5" thickBot="1" x14ac:dyDescent="0.35">
      <c r="A118" s="12" t="s">
        <v>48</v>
      </c>
      <c r="B118" s="22">
        <f>SUM(B104:B117)</f>
        <v>7393.0833333333321</v>
      </c>
      <c r="C118" s="22">
        <f>SUM(C104:C117)</f>
        <v>10030.000000000002</v>
      </c>
      <c r="D118" s="22">
        <f>SUM(D104:D117)</f>
        <v>8177402</v>
      </c>
      <c r="E118" s="39">
        <f t="shared" si="8"/>
        <v>1106.0881679948602</v>
      </c>
    </row>
    <row r="119" spans="1:5" ht="19.5" thickBot="1" x14ac:dyDescent="0.35">
      <c r="A119" s="26"/>
      <c r="B119" s="27"/>
      <c r="C119" s="27"/>
      <c r="D119" s="27"/>
      <c r="E119" s="15"/>
    </row>
    <row r="120" spans="1:5" ht="19.5" thickBot="1" x14ac:dyDescent="0.35">
      <c r="A120" s="6" t="s">
        <v>109</v>
      </c>
      <c r="B120" s="25"/>
      <c r="C120" s="25"/>
      <c r="D120" s="25"/>
      <c r="E120" s="24"/>
    </row>
    <row r="121" spans="1:5" ht="19.5" thickBot="1" x14ac:dyDescent="0.35">
      <c r="A121" s="9" t="s">
        <v>110</v>
      </c>
      <c r="B121" s="37">
        <f>('Oct 12'!Q121+'Nov 12'!R121+'Dec 12'!R121+'Ene 13'!R121+'Feb 13'!Q121+'Mar 13'!R121+'Abr 13'!S121+'May 13'!S121+'Jun 13'!S121+'Jul 13'!R121+'Ago 13'!T121+'Sep 13'!R121)/12</f>
        <v>218.83333333333334</v>
      </c>
      <c r="C121" s="37">
        <f>('Oct 12'!R121+'Nov 12'!S121+'Dec 12'!S121+'Ene 13'!S121+'Feb 13'!R121+'Mar 13'!S121+'Abr 13'!T121+'May 13'!T121+'Jun 13'!T121+'Jul 13'!S121+'Ago 13'!U121+'Sep 13'!S121)/12</f>
        <v>359.83333333333331</v>
      </c>
      <c r="D121" s="37">
        <f>('Oct 12'!S121+'Nov 12'!T121+'Dec 12'!T121+'Ene 13'!T121+'Feb 13'!S121+'Mar 13'!T121+'Abr 13'!U121+'May 13'!U121+'Jun 13'!U121+'Jul 13'!T121+'Ago 13'!V121+'Sep 13'!T121)</f>
        <v>306468</v>
      </c>
      <c r="E121" s="34">
        <f t="shared" ref="E121:E130" si="9">D121/B121</f>
        <v>1400.4630616907843</v>
      </c>
    </row>
    <row r="122" spans="1:5" ht="19.5" thickBot="1" x14ac:dyDescent="0.35">
      <c r="A122" s="10" t="s">
        <v>111</v>
      </c>
      <c r="B122" s="37">
        <f>('Oct 12'!Q122+'Nov 12'!R122+'Dec 12'!R122+'Ene 13'!R122+'Feb 13'!Q122+'Mar 13'!R122+'Abr 13'!S122+'May 13'!S122+'Jun 13'!S122+'Jul 13'!R122+'Ago 13'!T122+'Sep 13'!R122)/12</f>
        <v>403.58333333333331</v>
      </c>
      <c r="C122" s="37">
        <f>('Oct 12'!R122+'Nov 12'!S122+'Dec 12'!S122+'Ene 13'!S122+'Feb 13'!R122+'Mar 13'!S122+'Abr 13'!T122+'May 13'!T122+'Jun 13'!T122+'Jul 13'!S122+'Ago 13'!U122+'Sep 13'!S122)/12</f>
        <v>551.41666666666663</v>
      </c>
      <c r="D122" s="37">
        <f>('Oct 12'!S122+'Nov 12'!T122+'Dec 12'!T122+'Ene 13'!T122+'Feb 13'!S122+'Mar 13'!T122+'Abr 13'!U122+'May 13'!U122+'Jun 13'!U122+'Jul 13'!T122+'Ago 13'!V122+'Sep 13'!T122)</f>
        <v>443225</v>
      </c>
      <c r="E122" s="35">
        <f t="shared" si="9"/>
        <v>1098.2242411728269</v>
      </c>
    </row>
    <row r="123" spans="1:5" ht="19.5" thickBot="1" x14ac:dyDescent="0.35">
      <c r="A123" s="10" t="s">
        <v>112</v>
      </c>
      <c r="B123" s="37">
        <f>('Oct 12'!Q123+'Nov 12'!R123+'Dec 12'!R123+'Ene 13'!R123+'Feb 13'!Q123+'Mar 13'!R123+'Abr 13'!S123+'May 13'!S123+'Jun 13'!S123+'Jul 13'!R123+'Ago 13'!T123+'Sep 13'!R123)/12</f>
        <v>207.41666666666666</v>
      </c>
      <c r="C123" s="37">
        <f>('Oct 12'!R123+'Nov 12'!S123+'Dec 12'!S123+'Ene 13'!S123+'Feb 13'!R123+'Mar 13'!S123+'Abr 13'!T123+'May 13'!T123+'Jun 13'!T123+'Jul 13'!S123+'Ago 13'!U123+'Sep 13'!S123)/12</f>
        <v>299.33333333333331</v>
      </c>
      <c r="D123" s="37">
        <f>('Oct 12'!S123+'Nov 12'!T123+'Dec 12'!T123+'Ene 13'!T123+'Feb 13'!S123+'Mar 13'!T123+'Abr 13'!U123+'May 13'!U123+'Jun 13'!U123+'Jul 13'!T123+'Ago 13'!V123+'Sep 13'!T123)</f>
        <v>231717</v>
      </c>
      <c r="E123" s="35">
        <f t="shared" si="9"/>
        <v>1117.1570912012858</v>
      </c>
    </row>
    <row r="124" spans="1:5" ht="19.5" thickBot="1" x14ac:dyDescent="0.35">
      <c r="A124" s="10" t="s">
        <v>113</v>
      </c>
      <c r="B124" s="37">
        <f>('Oct 12'!Q124+'Nov 12'!R124+'Dec 12'!R124+'Ene 13'!R124+'Feb 13'!Q124+'Mar 13'!R124+'Abr 13'!S124+'May 13'!S124+'Jun 13'!S124+'Jul 13'!R124+'Ago 13'!T124+'Sep 13'!R124)/12</f>
        <v>421.66666666666669</v>
      </c>
      <c r="C124" s="37">
        <f>('Oct 12'!R124+'Nov 12'!S124+'Dec 12'!S124+'Ene 13'!S124+'Feb 13'!R124+'Mar 13'!S124+'Abr 13'!T124+'May 13'!T124+'Jun 13'!T124+'Jul 13'!S124+'Ago 13'!U124+'Sep 13'!S124)/12</f>
        <v>559.83333333333337</v>
      </c>
      <c r="D124" s="37">
        <f>('Oct 12'!S124+'Nov 12'!T124+'Dec 12'!T124+'Ene 13'!T124+'Feb 13'!S124+'Mar 13'!T124+'Abr 13'!U124+'May 13'!U124+'Jun 13'!U124+'Jul 13'!T124+'Ago 13'!V124+'Sep 13'!T124)</f>
        <v>476822</v>
      </c>
      <c r="E124" s="35">
        <f t="shared" si="9"/>
        <v>1130.8031620553359</v>
      </c>
    </row>
    <row r="125" spans="1:5" ht="19.5" thickBot="1" x14ac:dyDescent="0.35">
      <c r="A125" s="10" t="s">
        <v>114</v>
      </c>
      <c r="B125" s="37">
        <f>('Oct 12'!Q125+'Nov 12'!R125+'Dec 12'!R125+'Ene 13'!R125+'Feb 13'!Q125+'Mar 13'!R125+'Abr 13'!S125+'May 13'!S125+'Jun 13'!S125+'Jul 13'!R125+'Ago 13'!T125+'Sep 13'!R125)/12</f>
        <v>782.75</v>
      </c>
      <c r="C125" s="37">
        <f>('Oct 12'!R125+'Nov 12'!S125+'Dec 12'!S125+'Ene 13'!S125+'Feb 13'!R125+'Mar 13'!S125+'Abr 13'!T125+'May 13'!T125+'Jun 13'!T125+'Jul 13'!S125+'Ago 13'!U125+'Sep 13'!S125)/12</f>
        <v>1159</v>
      </c>
      <c r="D125" s="37">
        <f>('Oct 12'!S125+'Nov 12'!T125+'Dec 12'!T125+'Ene 13'!T125+'Feb 13'!S125+'Mar 13'!T125+'Abr 13'!U125+'May 13'!U125+'Jun 13'!U125+'Jul 13'!T125+'Ago 13'!V125+'Sep 13'!T125)</f>
        <v>975931</v>
      </c>
      <c r="E125" s="35">
        <f t="shared" si="9"/>
        <v>1246.7978281699138</v>
      </c>
    </row>
    <row r="126" spans="1:5" ht="19.5" thickBot="1" x14ac:dyDescent="0.35">
      <c r="A126" s="10" t="s">
        <v>115</v>
      </c>
      <c r="B126" s="37">
        <f>('Oct 12'!Q126+'Nov 12'!R126+'Dec 12'!R126+'Ene 13'!R126+'Feb 13'!Q126+'Mar 13'!R126+'Abr 13'!S126+'May 13'!S126+'Jun 13'!S126+'Jul 13'!R126+'Ago 13'!T126+'Sep 13'!R126)/12</f>
        <v>1195</v>
      </c>
      <c r="C126" s="37">
        <f>('Oct 12'!R126+'Nov 12'!S126+'Dec 12'!S126+'Ene 13'!S126+'Feb 13'!R126+'Mar 13'!S126+'Abr 13'!T126+'May 13'!T126+'Jun 13'!T126+'Jul 13'!S126+'Ago 13'!U126+'Sep 13'!S126)/12</f>
        <v>1938.0833333333333</v>
      </c>
      <c r="D126" s="37">
        <f>('Oct 12'!S126+'Nov 12'!T126+'Dec 12'!T126+'Ene 13'!T126+'Feb 13'!S126+'Mar 13'!T126+'Abr 13'!U126+'May 13'!U126+'Jun 13'!U126+'Jul 13'!T126+'Ago 13'!V126+'Sep 13'!T126)</f>
        <v>1564093</v>
      </c>
      <c r="E126" s="35">
        <f t="shared" si="9"/>
        <v>1308.8644351464436</v>
      </c>
    </row>
    <row r="127" spans="1:5" ht="19.5" thickBot="1" x14ac:dyDescent="0.35">
      <c r="A127" s="10" t="s">
        <v>116</v>
      </c>
      <c r="B127" s="37">
        <f>('Oct 12'!Q127+'Nov 12'!R127+'Dec 12'!R127+'Ene 13'!R127+'Feb 13'!Q127+'Mar 13'!R127+'Abr 13'!S127+'May 13'!S127+'Jun 13'!S127+'Jul 13'!R127+'Ago 13'!T127+'Sep 13'!R127)/12</f>
        <v>1049.9166666666667</v>
      </c>
      <c r="C127" s="37">
        <f>('Oct 12'!R127+'Nov 12'!S127+'Dec 12'!S127+'Ene 13'!S127+'Feb 13'!R127+'Mar 13'!S127+'Abr 13'!T127+'May 13'!T127+'Jun 13'!T127+'Jul 13'!S127+'Ago 13'!U127+'Sep 13'!S127)/12</f>
        <v>1748.0833333333333</v>
      </c>
      <c r="D127" s="37">
        <f>('Oct 12'!S127+'Nov 12'!T127+'Dec 12'!T127+'Ene 13'!T127+'Feb 13'!S127+'Mar 13'!T127+'Abr 13'!U127+'May 13'!U127+'Jun 13'!U127+'Jul 13'!T127+'Ago 13'!V127+'Sep 13'!T127)</f>
        <v>1453159</v>
      </c>
      <c r="E127" s="35">
        <f t="shared" si="9"/>
        <v>1384.0707992697833</v>
      </c>
    </row>
    <row r="128" spans="1:5" ht="19.5" thickBot="1" x14ac:dyDescent="0.35">
      <c r="A128" s="10" t="s">
        <v>117</v>
      </c>
      <c r="B128" s="37">
        <f>('Oct 12'!Q128+'Nov 12'!R128+'Dec 12'!R128+'Ene 13'!R128+'Feb 13'!Q128+'Mar 13'!R128+'Abr 13'!S128+'May 13'!S128+'Jun 13'!S128+'Jul 13'!R128+'Ago 13'!T128+'Sep 13'!R128)/12</f>
        <v>799.5</v>
      </c>
      <c r="C128" s="37">
        <f>('Oct 12'!R128+'Nov 12'!S128+'Dec 12'!S128+'Ene 13'!S128+'Feb 13'!R128+'Mar 13'!S128+'Abr 13'!T128+'May 13'!T128+'Jun 13'!T128+'Jul 13'!S128+'Ago 13'!U128+'Sep 13'!S128)/12</f>
        <v>1254.8333333333333</v>
      </c>
      <c r="D128" s="37">
        <f>('Oct 12'!S128+'Nov 12'!T128+'Dec 12'!T128+'Ene 13'!T128+'Feb 13'!S128+'Mar 13'!T128+'Abr 13'!U128+'May 13'!U128+'Jun 13'!U128+'Jul 13'!T128+'Ago 13'!V128+'Sep 13'!T128)</f>
        <v>1018006</v>
      </c>
      <c r="E128" s="35">
        <f t="shared" si="9"/>
        <v>1273.3033145716072</v>
      </c>
    </row>
    <row r="129" spans="1:5" ht="19.5" customHeight="1" thickBot="1" x14ac:dyDescent="0.35">
      <c r="A129" s="28" t="s">
        <v>118</v>
      </c>
      <c r="B129" s="37">
        <f>('Oct 12'!Q129+'Nov 12'!R129+'Dec 12'!R129+'Ene 13'!R129+'Feb 13'!Q129+'Mar 13'!R129+'Abr 13'!S129+'May 13'!S129+'Jun 13'!S129+'Jul 13'!R129+'Ago 13'!T129+'Sep 13'!R129)/12</f>
        <v>1452.3333333333333</v>
      </c>
      <c r="C129" s="37">
        <f>('Oct 12'!R129+'Nov 12'!S129+'Dec 12'!S129+'Ene 13'!S129+'Feb 13'!R129+'Mar 13'!S129+'Abr 13'!T129+'May 13'!T129+'Jun 13'!T129+'Jul 13'!S129+'Ago 13'!U129+'Sep 13'!S129)/12</f>
        <v>2337</v>
      </c>
      <c r="D129" s="37">
        <f>('Oct 12'!S129+'Nov 12'!T129+'Dec 12'!T129+'Ene 13'!T129+'Feb 13'!S129+'Mar 13'!T129+'Abr 13'!U129+'May 13'!U129+'Jun 13'!U129+'Jul 13'!T129+'Ago 13'!V129+'Sep 13'!T129)</f>
        <v>1994284</v>
      </c>
      <c r="E129" s="40">
        <f t="shared" si="9"/>
        <v>1373.1585953637825</v>
      </c>
    </row>
    <row r="130" spans="1:5" ht="19.5" thickBot="1" x14ac:dyDescent="0.35">
      <c r="A130" s="12" t="s">
        <v>48</v>
      </c>
      <c r="B130" s="22">
        <f>SUM(B121:B129)</f>
        <v>6531</v>
      </c>
      <c r="C130" s="22">
        <f>SUM(C121:C129)</f>
        <v>10207.416666666666</v>
      </c>
      <c r="D130" s="22">
        <f>SUM(D121:D129)</f>
        <v>8463705</v>
      </c>
      <c r="E130" s="39">
        <f t="shared" si="9"/>
        <v>1295.927882406982</v>
      </c>
    </row>
    <row r="131" spans="1:5" ht="19.5" thickBot="1" x14ac:dyDescent="0.35">
      <c r="A131" s="26"/>
      <c r="B131" s="27"/>
      <c r="C131" s="27"/>
      <c r="D131" s="27"/>
      <c r="E131" s="15"/>
    </row>
    <row r="132" spans="1:5" ht="19.5" thickBot="1" x14ac:dyDescent="0.35">
      <c r="A132" s="31" t="s">
        <v>119</v>
      </c>
      <c r="B132" s="32">
        <f>SUM(B130+B118+B101+B89+B76+B67+B57+B47+B32+B16)</f>
        <v>52811.916666666664</v>
      </c>
      <c r="C132" s="32">
        <f>SUM(C130+C118+C101+C89+C76+C67+C57+C47+C32+C16)</f>
        <v>78060.666666666672</v>
      </c>
      <c r="D132" s="32">
        <f>SUM(D130+D118+D101+D89+D76+D67+D57+D47+D32+D16)</f>
        <v>64065599.193911731</v>
      </c>
      <c r="E132" s="32">
        <f>D132/B132</f>
        <v>1213.0898334607891</v>
      </c>
    </row>
    <row r="135" spans="1:5" x14ac:dyDescent="0.25">
      <c r="B135">
        <v>52722</v>
      </c>
      <c r="C135">
        <v>5233348</v>
      </c>
      <c r="D135">
        <v>99.26307803194112</v>
      </c>
    </row>
    <row r="136" spans="1:5" x14ac:dyDescent="0.25">
      <c r="B136">
        <v>51676</v>
      </c>
      <c r="C136">
        <v>5351441</v>
      </c>
      <c r="D136">
        <v>103.55757024537503</v>
      </c>
    </row>
    <row r="137" spans="1:5" x14ac:dyDescent="0.25">
      <c r="B137">
        <v>51214</v>
      </c>
      <c r="C137">
        <v>5236939</v>
      </c>
      <c r="D137">
        <v>102.25600421759675</v>
      </c>
    </row>
    <row r="138" spans="1:5" x14ac:dyDescent="0.25">
      <c r="B138">
        <v>51728</v>
      </c>
      <c r="C138">
        <v>5390142</v>
      </c>
      <c r="D138">
        <v>104.20163161150634</v>
      </c>
    </row>
    <row r="139" spans="1:5" x14ac:dyDescent="0.25">
      <c r="B139">
        <v>51361</v>
      </c>
      <c r="C139">
        <v>5139087</v>
      </c>
      <c r="D139">
        <v>100.05815696734876</v>
      </c>
    </row>
    <row r="140" spans="1:5" x14ac:dyDescent="0.25">
      <c r="B140">
        <v>51417</v>
      </c>
      <c r="C140">
        <v>5128419</v>
      </c>
      <c r="D140">
        <v>99.741700215881906</v>
      </c>
    </row>
    <row r="141" spans="1:5" x14ac:dyDescent="0.25">
      <c r="B141">
        <v>51246</v>
      </c>
      <c r="C141">
        <v>5084053</v>
      </c>
      <c r="D141">
        <v>99.208777270421109</v>
      </c>
    </row>
    <row r="142" spans="1:5" x14ac:dyDescent="0.25">
      <c r="B142">
        <v>51362</v>
      </c>
      <c r="C142">
        <v>5083803</v>
      </c>
      <c r="D142">
        <v>98.979848915540671</v>
      </c>
    </row>
    <row r="143" spans="1:5" x14ac:dyDescent="0.25">
      <c r="B143">
        <v>51399</v>
      </c>
      <c r="C143">
        <v>5085751</v>
      </c>
      <c r="D143">
        <v>98.946497013560574</v>
      </c>
    </row>
    <row r="144" spans="1:5" x14ac:dyDescent="0.25">
      <c r="B144">
        <v>51318</v>
      </c>
      <c r="C144">
        <v>5072605</v>
      </c>
      <c r="D144">
        <v>98.846506099224442</v>
      </c>
    </row>
    <row r="145" spans="2:4" x14ac:dyDescent="0.25">
      <c r="B145">
        <v>51043</v>
      </c>
      <c r="C145">
        <v>5036552</v>
      </c>
      <c r="D145">
        <v>98.67272691652137</v>
      </c>
    </row>
    <row r="146" spans="2:4" x14ac:dyDescent="0.25">
      <c r="B146">
        <v>50788</v>
      </c>
      <c r="C146">
        <v>4984649</v>
      </c>
      <c r="D146">
        <v>98.146195951799641</v>
      </c>
    </row>
    <row r="147" spans="2:4" x14ac:dyDescent="0.25">
      <c r="B147">
        <f>AVERAGE(B135:B146)</f>
        <v>51439.5</v>
      </c>
      <c r="C147">
        <f t="shared" ref="C147:D147" si="10">AVERAGE(C135:C146)</f>
        <v>5152232.416666667</v>
      </c>
      <c r="D147">
        <f t="shared" si="10"/>
        <v>100.15655778805983</v>
      </c>
    </row>
  </sheetData>
  <mergeCells count="5">
    <mergeCell ref="A5:D5"/>
    <mergeCell ref="A3:D3"/>
    <mergeCell ref="A4:D4"/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workbookViewId="0">
      <pane xSplit="1" ySplit="6" topLeftCell="N31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1.285156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3" width="19.28515625" style="42" customWidth="1"/>
    <col min="14" max="14" width="13.28515625" style="42" customWidth="1"/>
    <col min="15" max="15" width="15.28515625" style="42" customWidth="1"/>
    <col min="16" max="16" width="11.28515625" style="42" customWidth="1"/>
    <col min="17" max="17" width="9.5703125" style="42" customWidth="1"/>
    <col min="18" max="18" width="10.85546875" style="42" bestFit="1" customWidth="1"/>
    <col min="19" max="19" width="11.28515625" style="42" bestFit="1" customWidth="1"/>
    <col min="20" max="20" width="13.5703125" style="42" bestFit="1" customWidth="1"/>
    <col min="21" max="21" width="11.42578125" style="42" bestFit="1" customWidth="1"/>
    <col min="22" max="260" width="9.140625" style="42"/>
    <col min="261" max="261" width="18.7109375" style="42" bestFit="1" customWidth="1"/>
    <col min="262" max="262" width="9.140625" style="42"/>
    <col min="263" max="263" width="10.28515625" style="42" customWidth="1"/>
    <col min="264" max="264" width="12.7109375" style="42" bestFit="1" customWidth="1"/>
    <col min="265" max="265" width="10.85546875" style="42" customWidth="1"/>
    <col min="266" max="266" width="19.140625" style="42" bestFit="1" customWidth="1"/>
    <col min="267" max="267" width="9.140625" style="42"/>
    <col min="268" max="268" width="9.42578125" style="42" customWidth="1"/>
    <col min="269" max="269" width="11.140625" style="42" customWidth="1"/>
    <col min="270" max="270" width="10.42578125" style="42" bestFit="1" customWidth="1"/>
    <col min="271" max="271" width="19.140625" style="42" bestFit="1" customWidth="1"/>
    <col min="272" max="272" width="9.140625" style="42"/>
    <col min="273" max="273" width="9.5703125" style="42" customWidth="1"/>
    <col min="274" max="274" width="9.140625" style="42"/>
    <col min="275" max="275" width="10.42578125" style="42" bestFit="1" customWidth="1"/>
    <col min="276" max="516" width="9.140625" style="42"/>
    <col min="517" max="517" width="18.7109375" style="42" bestFit="1" customWidth="1"/>
    <col min="518" max="518" width="9.140625" style="42"/>
    <col min="519" max="519" width="10.28515625" style="42" customWidth="1"/>
    <col min="520" max="520" width="12.7109375" style="42" bestFit="1" customWidth="1"/>
    <col min="521" max="521" width="10.85546875" style="42" customWidth="1"/>
    <col min="522" max="522" width="19.140625" style="42" bestFit="1" customWidth="1"/>
    <col min="523" max="523" width="9.140625" style="42"/>
    <col min="524" max="524" width="9.42578125" style="42" customWidth="1"/>
    <col min="525" max="525" width="11.140625" style="42" customWidth="1"/>
    <col min="526" max="526" width="10.42578125" style="42" bestFit="1" customWidth="1"/>
    <col min="527" max="527" width="19.140625" style="42" bestFit="1" customWidth="1"/>
    <col min="528" max="528" width="9.140625" style="42"/>
    <col min="529" max="529" width="9.5703125" style="42" customWidth="1"/>
    <col min="530" max="530" width="9.140625" style="42"/>
    <col min="531" max="531" width="10.42578125" style="42" bestFit="1" customWidth="1"/>
    <col min="532" max="772" width="9.140625" style="42"/>
    <col min="773" max="773" width="18.7109375" style="42" bestFit="1" customWidth="1"/>
    <col min="774" max="774" width="9.140625" style="42"/>
    <col min="775" max="775" width="10.28515625" style="42" customWidth="1"/>
    <col min="776" max="776" width="12.7109375" style="42" bestFit="1" customWidth="1"/>
    <col min="777" max="777" width="10.85546875" style="42" customWidth="1"/>
    <col min="778" max="778" width="19.140625" style="42" bestFit="1" customWidth="1"/>
    <col min="779" max="779" width="9.140625" style="42"/>
    <col min="780" max="780" width="9.42578125" style="42" customWidth="1"/>
    <col min="781" max="781" width="11.140625" style="42" customWidth="1"/>
    <col min="782" max="782" width="10.42578125" style="42" bestFit="1" customWidth="1"/>
    <col min="783" max="783" width="19.140625" style="42" bestFit="1" customWidth="1"/>
    <col min="784" max="784" width="9.140625" style="42"/>
    <col min="785" max="785" width="9.5703125" style="42" customWidth="1"/>
    <col min="786" max="786" width="9.140625" style="42"/>
    <col min="787" max="787" width="10.42578125" style="42" bestFit="1" customWidth="1"/>
    <col min="788" max="1028" width="9.140625" style="42"/>
    <col min="1029" max="1029" width="18.7109375" style="42" bestFit="1" customWidth="1"/>
    <col min="1030" max="1030" width="9.140625" style="42"/>
    <col min="1031" max="1031" width="10.28515625" style="42" customWidth="1"/>
    <col min="1032" max="1032" width="12.7109375" style="42" bestFit="1" customWidth="1"/>
    <col min="1033" max="1033" width="10.85546875" style="42" customWidth="1"/>
    <col min="1034" max="1034" width="19.140625" style="42" bestFit="1" customWidth="1"/>
    <col min="1035" max="1035" width="9.140625" style="42"/>
    <col min="1036" max="1036" width="9.42578125" style="42" customWidth="1"/>
    <col min="1037" max="1037" width="11.140625" style="42" customWidth="1"/>
    <col min="1038" max="1038" width="10.42578125" style="42" bestFit="1" customWidth="1"/>
    <col min="1039" max="1039" width="19.140625" style="42" bestFit="1" customWidth="1"/>
    <col min="1040" max="1040" width="9.140625" style="42"/>
    <col min="1041" max="1041" width="9.5703125" style="42" customWidth="1"/>
    <col min="1042" max="1042" width="9.140625" style="42"/>
    <col min="1043" max="1043" width="10.42578125" style="42" bestFit="1" customWidth="1"/>
    <col min="1044" max="1284" width="9.140625" style="42"/>
    <col min="1285" max="1285" width="18.7109375" style="42" bestFit="1" customWidth="1"/>
    <col min="1286" max="1286" width="9.140625" style="42"/>
    <col min="1287" max="1287" width="10.28515625" style="42" customWidth="1"/>
    <col min="1288" max="1288" width="12.7109375" style="42" bestFit="1" customWidth="1"/>
    <col min="1289" max="1289" width="10.85546875" style="42" customWidth="1"/>
    <col min="1290" max="1290" width="19.140625" style="42" bestFit="1" customWidth="1"/>
    <col min="1291" max="1291" width="9.140625" style="42"/>
    <col min="1292" max="1292" width="9.42578125" style="42" customWidth="1"/>
    <col min="1293" max="1293" width="11.140625" style="42" customWidth="1"/>
    <col min="1294" max="1294" width="10.42578125" style="42" bestFit="1" customWidth="1"/>
    <col min="1295" max="1295" width="19.140625" style="42" bestFit="1" customWidth="1"/>
    <col min="1296" max="1296" width="9.140625" style="42"/>
    <col min="1297" max="1297" width="9.5703125" style="42" customWidth="1"/>
    <col min="1298" max="1298" width="9.140625" style="42"/>
    <col min="1299" max="1299" width="10.42578125" style="42" bestFit="1" customWidth="1"/>
    <col min="1300" max="1540" width="9.140625" style="42"/>
    <col min="1541" max="1541" width="18.7109375" style="42" bestFit="1" customWidth="1"/>
    <col min="1542" max="1542" width="9.140625" style="42"/>
    <col min="1543" max="1543" width="10.28515625" style="42" customWidth="1"/>
    <col min="1544" max="1544" width="12.7109375" style="42" bestFit="1" customWidth="1"/>
    <col min="1545" max="1545" width="10.85546875" style="42" customWidth="1"/>
    <col min="1546" max="1546" width="19.140625" style="42" bestFit="1" customWidth="1"/>
    <col min="1547" max="1547" width="9.140625" style="42"/>
    <col min="1548" max="1548" width="9.42578125" style="42" customWidth="1"/>
    <col min="1549" max="1549" width="11.140625" style="42" customWidth="1"/>
    <col min="1550" max="1550" width="10.42578125" style="42" bestFit="1" customWidth="1"/>
    <col min="1551" max="1551" width="19.140625" style="42" bestFit="1" customWidth="1"/>
    <col min="1552" max="1552" width="9.140625" style="42"/>
    <col min="1553" max="1553" width="9.5703125" style="42" customWidth="1"/>
    <col min="1554" max="1554" width="9.140625" style="42"/>
    <col min="1555" max="1555" width="10.42578125" style="42" bestFit="1" customWidth="1"/>
    <col min="1556" max="1796" width="9.140625" style="42"/>
    <col min="1797" max="1797" width="18.7109375" style="42" bestFit="1" customWidth="1"/>
    <col min="1798" max="1798" width="9.140625" style="42"/>
    <col min="1799" max="1799" width="10.28515625" style="42" customWidth="1"/>
    <col min="1800" max="1800" width="12.7109375" style="42" bestFit="1" customWidth="1"/>
    <col min="1801" max="1801" width="10.85546875" style="42" customWidth="1"/>
    <col min="1802" max="1802" width="19.140625" style="42" bestFit="1" customWidth="1"/>
    <col min="1803" max="1803" width="9.140625" style="42"/>
    <col min="1804" max="1804" width="9.42578125" style="42" customWidth="1"/>
    <col min="1805" max="1805" width="11.140625" style="42" customWidth="1"/>
    <col min="1806" max="1806" width="10.42578125" style="42" bestFit="1" customWidth="1"/>
    <col min="1807" max="1807" width="19.140625" style="42" bestFit="1" customWidth="1"/>
    <col min="1808" max="1808" width="9.140625" style="42"/>
    <col min="1809" max="1809" width="9.5703125" style="42" customWidth="1"/>
    <col min="1810" max="1810" width="9.140625" style="42"/>
    <col min="1811" max="1811" width="10.42578125" style="42" bestFit="1" customWidth="1"/>
    <col min="1812" max="2052" width="9.140625" style="42"/>
    <col min="2053" max="2053" width="18.7109375" style="42" bestFit="1" customWidth="1"/>
    <col min="2054" max="2054" width="9.140625" style="42"/>
    <col min="2055" max="2055" width="10.28515625" style="42" customWidth="1"/>
    <col min="2056" max="2056" width="12.7109375" style="42" bestFit="1" customWidth="1"/>
    <col min="2057" max="2057" width="10.85546875" style="42" customWidth="1"/>
    <col min="2058" max="2058" width="19.140625" style="42" bestFit="1" customWidth="1"/>
    <col min="2059" max="2059" width="9.140625" style="42"/>
    <col min="2060" max="2060" width="9.42578125" style="42" customWidth="1"/>
    <col min="2061" max="2061" width="11.140625" style="42" customWidth="1"/>
    <col min="2062" max="2062" width="10.42578125" style="42" bestFit="1" customWidth="1"/>
    <col min="2063" max="2063" width="19.140625" style="42" bestFit="1" customWidth="1"/>
    <col min="2064" max="2064" width="9.140625" style="42"/>
    <col min="2065" max="2065" width="9.5703125" style="42" customWidth="1"/>
    <col min="2066" max="2066" width="9.140625" style="42"/>
    <col min="2067" max="2067" width="10.42578125" style="42" bestFit="1" customWidth="1"/>
    <col min="2068" max="2308" width="9.140625" style="42"/>
    <col min="2309" max="2309" width="18.7109375" style="42" bestFit="1" customWidth="1"/>
    <col min="2310" max="2310" width="9.140625" style="42"/>
    <col min="2311" max="2311" width="10.28515625" style="42" customWidth="1"/>
    <col min="2312" max="2312" width="12.7109375" style="42" bestFit="1" customWidth="1"/>
    <col min="2313" max="2313" width="10.85546875" style="42" customWidth="1"/>
    <col min="2314" max="2314" width="19.140625" style="42" bestFit="1" customWidth="1"/>
    <col min="2315" max="2315" width="9.140625" style="42"/>
    <col min="2316" max="2316" width="9.42578125" style="42" customWidth="1"/>
    <col min="2317" max="2317" width="11.140625" style="42" customWidth="1"/>
    <col min="2318" max="2318" width="10.42578125" style="42" bestFit="1" customWidth="1"/>
    <col min="2319" max="2319" width="19.140625" style="42" bestFit="1" customWidth="1"/>
    <col min="2320" max="2320" width="9.140625" style="42"/>
    <col min="2321" max="2321" width="9.5703125" style="42" customWidth="1"/>
    <col min="2322" max="2322" width="9.140625" style="42"/>
    <col min="2323" max="2323" width="10.42578125" style="42" bestFit="1" customWidth="1"/>
    <col min="2324" max="2564" width="9.140625" style="42"/>
    <col min="2565" max="2565" width="18.7109375" style="42" bestFit="1" customWidth="1"/>
    <col min="2566" max="2566" width="9.140625" style="42"/>
    <col min="2567" max="2567" width="10.28515625" style="42" customWidth="1"/>
    <col min="2568" max="2568" width="12.7109375" style="42" bestFit="1" customWidth="1"/>
    <col min="2569" max="2569" width="10.85546875" style="42" customWidth="1"/>
    <col min="2570" max="2570" width="19.140625" style="42" bestFit="1" customWidth="1"/>
    <col min="2571" max="2571" width="9.140625" style="42"/>
    <col min="2572" max="2572" width="9.42578125" style="42" customWidth="1"/>
    <col min="2573" max="2573" width="11.140625" style="42" customWidth="1"/>
    <col min="2574" max="2574" width="10.42578125" style="42" bestFit="1" customWidth="1"/>
    <col min="2575" max="2575" width="19.140625" style="42" bestFit="1" customWidth="1"/>
    <col min="2576" max="2576" width="9.140625" style="42"/>
    <col min="2577" max="2577" width="9.5703125" style="42" customWidth="1"/>
    <col min="2578" max="2578" width="9.140625" style="42"/>
    <col min="2579" max="2579" width="10.42578125" style="42" bestFit="1" customWidth="1"/>
    <col min="2580" max="2820" width="9.140625" style="42"/>
    <col min="2821" max="2821" width="18.7109375" style="42" bestFit="1" customWidth="1"/>
    <col min="2822" max="2822" width="9.140625" style="42"/>
    <col min="2823" max="2823" width="10.28515625" style="42" customWidth="1"/>
    <col min="2824" max="2824" width="12.7109375" style="42" bestFit="1" customWidth="1"/>
    <col min="2825" max="2825" width="10.85546875" style="42" customWidth="1"/>
    <col min="2826" max="2826" width="19.140625" style="42" bestFit="1" customWidth="1"/>
    <col min="2827" max="2827" width="9.140625" style="42"/>
    <col min="2828" max="2828" width="9.42578125" style="42" customWidth="1"/>
    <col min="2829" max="2829" width="11.140625" style="42" customWidth="1"/>
    <col min="2830" max="2830" width="10.42578125" style="42" bestFit="1" customWidth="1"/>
    <col min="2831" max="2831" width="19.140625" style="42" bestFit="1" customWidth="1"/>
    <col min="2832" max="2832" width="9.140625" style="42"/>
    <col min="2833" max="2833" width="9.5703125" style="42" customWidth="1"/>
    <col min="2834" max="2834" width="9.140625" style="42"/>
    <col min="2835" max="2835" width="10.42578125" style="42" bestFit="1" customWidth="1"/>
    <col min="2836" max="3076" width="9.140625" style="42"/>
    <col min="3077" max="3077" width="18.7109375" style="42" bestFit="1" customWidth="1"/>
    <col min="3078" max="3078" width="9.140625" style="42"/>
    <col min="3079" max="3079" width="10.28515625" style="42" customWidth="1"/>
    <col min="3080" max="3080" width="12.7109375" style="42" bestFit="1" customWidth="1"/>
    <col min="3081" max="3081" width="10.85546875" style="42" customWidth="1"/>
    <col min="3082" max="3082" width="19.140625" style="42" bestFit="1" customWidth="1"/>
    <col min="3083" max="3083" width="9.140625" style="42"/>
    <col min="3084" max="3084" width="9.42578125" style="42" customWidth="1"/>
    <col min="3085" max="3085" width="11.140625" style="42" customWidth="1"/>
    <col min="3086" max="3086" width="10.42578125" style="42" bestFit="1" customWidth="1"/>
    <col min="3087" max="3087" width="19.140625" style="42" bestFit="1" customWidth="1"/>
    <col min="3088" max="3088" width="9.140625" style="42"/>
    <col min="3089" max="3089" width="9.5703125" style="42" customWidth="1"/>
    <col min="3090" max="3090" width="9.140625" style="42"/>
    <col min="3091" max="3091" width="10.42578125" style="42" bestFit="1" customWidth="1"/>
    <col min="3092" max="3332" width="9.140625" style="42"/>
    <col min="3333" max="3333" width="18.7109375" style="42" bestFit="1" customWidth="1"/>
    <col min="3334" max="3334" width="9.140625" style="42"/>
    <col min="3335" max="3335" width="10.28515625" style="42" customWidth="1"/>
    <col min="3336" max="3336" width="12.7109375" style="42" bestFit="1" customWidth="1"/>
    <col min="3337" max="3337" width="10.85546875" style="42" customWidth="1"/>
    <col min="3338" max="3338" width="19.140625" style="42" bestFit="1" customWidth="1"/>
    <col min="3339" max="3339" width="9.140625" style="42"/>
    <col min="3340" max="3340" width="9.42578125" style="42" customWidth="1"/>
    <col min="3341" max="3341" width="11.140625" style="42" customWidth="1"/>
    <col min="3342" max="3342" width="10.42578125" style="42" bestFit="1" customWidth="1"/>
    <col min="3343" max="3343" width="19.140625" style="42" bestFit="1" customWidth="1"/>
    <col min="3344" max="3344" width="9.140625" style="42"/>
    <col min="3345" max="3345" width="9.5703125" style="42" customWidth="1"/>
    <col min="3346" max="3346" width="9.140625" style="42"/>
    <col min="3347" max="3347" width="10.42578125" style="42" bestFit="1" customWidth="1"/>
    <col min="3348" max="3588" width="9.140625" style="42"/>
    <col min="3589" max="3589" width="18.7109375" style="42" bestFit="1" customWidth="1"/>
    <col min="3590" max="3590" width="9.140625" style="42"/>
    <col min="3591" max="3591" width="10.28515625" style="42" customWidth="1"/>
    <col min="3592" max="3592" width="12.7109375" style="42" bestFit="1" customWidth="1"/>
    <col min="3593" max="3593" width="10.85546875" style="42" customWidth="1"/>
    <col min="3594" max="3594" width="19.140625" style="42" bestFit="1" customWidth="1"/>
    <col min="3595" max="3595" width="9.140625" style="42"/>
    <col min="3596" max="3596" width="9.42578125" style="42" customWidth="1"/>
    <col min="3597" max="3597" width="11.140625" style="42" customWidth="1"/>
    <col min="3598" max="3598" width="10.42578125" style="42" bestFit="1" customWidth="1"/>
    <col min="3599" max="3599" width="19.140625" style="42" bestFit="1" customWidth="1"/>
    <col min="3600" max="3600" width="9.140625" style="42"/>
    <col min="3601" max="3601" width="9.5703125" style="42" customWidth="1"/>
    <col min="3602" max="3602" width="9.140625" style="42"/>
    <col min="3603" max="3603" width="10.42578125" style="42" bestFit="1" customWidth="1"/>
    <col min="3604" max="3844" width="9.140625" style="42"/>
    <col min="3845" max="3845" width="18.7109375" style="42" bestFit="1" customWidth="1"/>
    <col min="3846" max="3846" width="9.140625" style="42"/>
    <col min="3847" max="3847" width="10.28515625" style="42" customWidth="1"/>
    <col min="3848" max="3848" width="12.7109375" style="42" bestFit="1" customWidth="1"/>
    <col min="3849" max="3849" width="10.85546875" style="42" customWidth="1"/>
    <col min="3850" max="3850" width="19.140625" style="42" bestFit="1" customWidth="1"/>
    <col min="3851" max="3851" width="9.140625" style="42"/>
    <col min="3852" max="3852" width="9.42578125" style="42" customWidth="1"/>
    <col min="3853" max="3853" width="11.140625" style="42" customWidth="1"/>
    <col min="3854" max="3854" width="10.42578125" style="42" bestFit="1" customWidth="1"/>
    <col min="3855" max="3855" width="19.140625" style="42" bestFit="1" customWidth="1"/>
    <col min="3856" max="3856" width="9.140625" style="42"/>
    <col min="3857" max="3857" width="9.5703125" style="42" customWidth="1"/>
    <col min="3858" max="3858" width="9.140625" style="42"/>
    <col min="3859" max="3859" width="10.42578125" style="42" bestFit="1" customWidth="1"/>
    <col min="3860" max="4100" width="9.140625" style="42"/>
    <col min="4101" max="4101" width="18.7109375" style="42" bestFit="1" customWidth="1"/>
    <col min="4102" max="4102" width="9.140625" style="42"/>
    <col min="4103" max="4103" width="10.28515625" style="42" customWidth="1"/>
    <col min="4104" max="4104" width="12.7109375" style="42" bestFit="1" customWidth="1"/>
    <col min="4105" max="4105" width="10.85546875" style="42" customWidth="1"/>
    <col min="4106" max="4106" width="19.140625" style="42" bestFit="1" customWidth="1"/>
    <col min="4107" max="4107" width="9.140625" style="42"/>
    <col min="4108" max="4108" width="9.42578125" style="42" customWidth="1"/>
    <col min="4109" max="4109" width="11.140625" style="42" customWidth="1"/>
    <col min="4110" max="4110" width="10.42578125" style="42" bestFit="1" customWidth="1"/>
    <col min="4111" max="4111" width="19.140625" style="42" bestFit="1" customWidth="1"/>
    <col min="4112" max="4112" width="9.140625" style="42"/>
    <col min="4113" max="4113" width="9.5703125" style="42" customWidth="1"/>
    <col min="4114" max="4114" width="9.140625" style="42"/>
    <col min="4115" max="4115" width="10.42578125" style="42" bestFit="1" customWidth="1"/>
    <col min="4116" max="4356" width="9.140625" style="42"/>
    <col min="4357" max="4357" width="18.7109375" style="42" bestFit="1" customWidth="1"/>
    <col min="4358" max="4358" width="9.140625" style="42"/>
    <col min="4359" max="4359" width="10.28515625" style="42" customWidth="1"/>
    <col min="4360" max="4360" width="12.7109375" style="42" bestFit="1" customWidth="1"/>
    <col min="4361" max="4361" width="10.85546875" style="42" customWidth="1"/>
    <col min="4362" max="4362" width="19.140625" style="42" bestFit="1" customWidth="1"/>
    <col min="4363" max="4363" width="9.140625" style="42"/>
    <col min="4364" max="4364" width="9.42578125" style="42" customWidth="1"/>
    <col min="4365" max="4365" width="11.140625" style="42" customWidth="1"/>
    <col min="4366" max="4366" width="10.42578125" style="42" bestFit="1" customWidth="1"/>
    <col min="4367" max="4367" width="19.140625" style="42" bestFit="1" customWidth="1"/>
    <col min="4368" max="4368" width="9.140625" style="42"/>
    <col min="4369" max="4369" width="9.5703125" style="42" customWidth="1"/>
    <col min="4370" max="4370" width="9.140625" style="42"/>
    <col min="4371" max="4371" width="10.42578125" style="42" bestFit="1" customWidth="1"/>
    <col min="4372" max="4612" width="9.140625" style="42"/>
    <col min="4613" max="4613" width="18.7109375" style="42" bestFit="1" customWidth="1"/>
    <col min="4614" max="4614" width="9.140625" style="42"/>
    <col min="4615" max="4615" width="10.28515625" style="42" customWidth="1"/>
    <col min="4616" max="4616" width="12.7109375" style="42" bestFit="1" customWidth="1"/>
    <col min="4617" max="4617" width="10.85546875" style="42" customWidth="1"/>
    <col min="4618" max="4618" width="19.140625" style="42" bestFit="1" customWidth="1"/>
    <col min="4619" max="4619" width="9.140625" style="42"/>
    <col min="4620" max="4620" width="9.42578125" style="42" customWidth="1"/>
    <col min="4621" max="4621" width="11.140625" style="42" customWidth="1"/>
    <col min="4622" max="4622" width="10.42578125" style="42" bestFit="1" customWidth="1"/>
    <col min="4623" max="4623" width="19.140625" style="42" bestFit="1" customWidth="1"/>
    <col min="4624" max="4624" width="9.140625" style="42"/>
    <col min="4625" max="4625" width="9.5703125" style="42" customWidth="1"/>
    <col min="4626" max="4626" width="9.140625" style="42"/>
    <col min="4627" max="4627" width="10.42578125" style="42" bestFit="1" customWidth="1"/>
    <col min="4628" max="4868" width="9.140625" style="42"/>
    <col min="4869" max="4869" width="18.7109375" style="42" bestFit="1" customWidth="1"/>
    <col min="4870" max="4870" width="9.140625" style="42"/>
    <col min="4871" max="4871" width="10.28515625" style="42" customWidth="1"/>
    <col min="4872" max="4872" width="12.7109375" style="42" bestFit="1" customWidth="1"/>
    <col min="4873" max="4873" width="10.85546875" style="42" customWidth="1"/>
    <col min="4874" max="4874" width="19.140625" style="42" bestFit="1" customWidth="1"/>
    <col min="4875" max="4875" width="9.140625" style="42"/>
    <col min="4876" max="4876" width="9.42578125" style="42" customWidth="1"/>
    <col min="4877" max="4877" width="11.140625" style="42" customWidth="1"/>
    <col min="4878" max="4878" width="10.42578125" style="42" bestFit="1" customWidth="1"/>
    <col min="4879" max="4879" width="19.140625" style="42" bestFit="1" customWidth="1"/>
    <col min="4880" max="4880" width="9.140625" style="42"/>
    <col min="4881" max="4881" width="9.5703125" style="42" customWidth="1"/>
    <col min="4882" max="4882" width="9.140625" style="42"/>
    <col min="4883" max="4883" width="10.42578125" style="42" bestFit="1" customWidth="1"/>
    <col min="4884" max="5124" width="9.140625" style="42"/>
    <col min="5125" max="5125" width="18.7109375" style="42" bestFit="1" customWidth="1"/>
    <col min="5126" max="5126" width="9.140625" style="42"/>
    <col min="5127" max="5127" width="10.28515625" style="42" customWidth="1"/>
    <col min="5128" max="5128" width="12.7109375" style="42" bestFit="1" customWidth="1"/>
    <col min="5129" max="5129" width="10.85546875" style="42" customWidth="1"/>
    <col min="5130" max="5130" width="19.140625" style="42" bestFit="1" customWidth="1"/>
    <col min="5131" max="5131" width="9.140625" style="42"/>
    <col min="5132" max="5132" width="9.42578125" style="42" customWidth="1"/>
    <col min="5133" max="5133" width="11.140625" style="42" customWidth="1"/>
    <col min="5134" max="5134" width="10.42578125" style="42" bestFit="1" customWidth="1"/>
    <col min="5135" max="5135" width="19.140625" style="42" bestFit="1" customWidth="1"/>
    <col min="5136" max="5136" width="9.140625" style="42"/>
    <col min="5137" max="5137" width="9.5703125" style="42" customWidth="1"/>
    <col min="5138" max="5138" width="9.140625" style="42"/>
    <col min="5139" max="5139" width="10.42578125" style="42" bestFit="1" customWidth="1"/>
    <col min="5140" max="5380" width="9.140625" style="42"/>
    <col min="5381" max="5381" width="18.7109375" style="42" bestFit="1" customWidth="1"/>
    <col min="5382" max="5382" width="9.140625" style="42"/>
    <col min="5383" max="5383" width="10.28515625" style="42" customWidth="1"/>
    <col min="5384" max="5384" width="12.7109375" style="42" bestFit="1" customWidth="1"/>
    <col min="5385" max="5385" width="10.85546875" style="42" customWidth="1"/>
    <col min="5386" max="5386" width="19.140625" style="42" bestFit="1" customWidth="1"/>
    <col min="5387" max="5387" width="9.140625" style="42"/>
    <col min="5388" max="5388" width="9.42578125" style="42" customWidth="1"/>
    <col min="5389" max="5389" width="11.140625" style="42" customWidth="1"/>
    <col min="5390" max="5390" width="10.42578125" style="42" bestFit="1" customWidth="1"/>
    <col min="5391" max="5391" width="19.140625" style="42" bestFit="1" customWidth="1"/>
    <col min="5392" max="5392" width="9.140625" style="42"/>
    <col min="5393" max="5393" width="9.5703125" style="42" customWidth="1"/>
    <col min="5394" max="5394" width="9.140625" style="42"/>
    <col min="5395" max="5395" width="10.42578125" style="42" bestFit="1" customWidth="1"/>
    <col min="5396" max="5636" width="9.140625" style="42"/>
    <col min="5637" max="5637" width="18.7109375" style="42" bestFit="1" customWidth="1"/>
    <col min="5638" max="5638" width="9.140625" style="42"/>
    <col min="5639" max="5639" width="10.28515625" style="42" customWidth="1"/>
    <col min="5640" max="5640" width="12.7109375" style="42" bestFit="1" customWidth="1"/>
    <col min="5641" max="5641" width="10.85546875" style="42" customWidth="1"/>
    <col min="5642" max="5642" width="19.140625" style="42" bestFit="1" customWidth="1"/>
    <col min="5643" max="5643" width="9.140625" style="42"/>
    <col min="5644" max="5644" width="9.42578125" style="42" customWidth="1"/>
    <col min="5645" max="5645" width="11.140625" style="42" customWidth="1"/>
    <col min="5646" max="5646" width="10.42578125" style="42" bestFit="1" customWidth="1"/>
    <col min="5647" max="5647" width="19.140625" style="42" bestFit="1" customWidth="1"/>
    <col min="5648" max="5648" width="9.140625" style="42"/>
    <col min="5649" max="5649" width="9.5703125" style="42" customWidth="1"/>
    <col min="5650" max="5650" width="9.140625" style="42"/>
    <col min="5651" max="5651" width="10.42578125" style="42" bestFit="1" customWidth="1"/>
    <col min="5652" max="5892" width="9.140625" style="42"/>
    <col min="5893" max="5893" width="18.7109375" style="42" bestFit="1" customWidth="1"/>
    <col min="5894" max="5894" width="9.140625" style="42"/>
    <col min="5895" max="5895" width="10.28515625" style="42" customWidth="1"/>
    <col min="5896" max="5896" width="12.7109375" style="42" bestFit="1" customWidth="1"/>
    <col min="5897" max="5897" width="10.85546875" style="42" customWidth="1"/>
    <col min="5898" max="5898" width="19.140625" style="42" bestFit="1" customWidth="1"/>
    <col min="5899" max="5899" width="9.140625" style="42"/>
    <col min="5900" max="5900" width="9.42578125" style="42" customWidth="1"/>
    <col min="5901" max="5901" width="11.140625" style="42" customWidth="1"/>
    <col min="5902" max="5902" width="10.42578125" style="42" bestFit="1" customWidth="1"/>
    <col min="5903" max="5903" width="19.140625" style="42" bestFit="1" customWidth="1"/>
    <col min="5904" max="5904" width="9.140625" style="42"/>
    <col min="5905" max="5905" width="9.5703125" style="42" customWidth="1"/>
    <col min="5906" max="5906" width="9.140625" style="42"/>
    <col min="5907" max="5907" width="10.42578125" style="42" bestFit="1" customWidth="1"/>
    <col min="5908" max="6148" width="9.140625" style="42"/>
    <col min="6149" max="6149" width="18.7109375" style="42" bestFit="1" customWidth="1"/>
    <col min="6150" max="6150" width="9.140625" style="42"/>
    <col min="6151" max="6151" width="10.28515625" style="42" customWidth="1"/>
    <col min="6152" max="6152" width="12.7109375" style="42" bestFit="1" customWidth="1"/>
    <col min="6153" max="6153" width="10.85546875" style="42" customWidth="1"/>
    <col min="6154" max="6154" width="19.140625" style="42" bestFit="1" customWidth="1"/>
    <col min="6155" max="6155" width="9.140625" style="42"/>
    <col min="6156" max="6156" width="9.42578125" style="42" customWidth="1"/>
    <col min="6157" max="6157" width="11.140625" style="42" customWidth="1"/>
    <col min="6158" max="6158" width="10.42578125" style="42" bestFit="1" customWidth="1"/>
    <col min="6159" max="6159" width="19.140625" style="42" bestFit="1" customWidth="1"/>
    <col min="6160" max="6160" width="9.140625" style="42"/>
    <col min="6161" max="6161" width="9.5703125" style="42" customWidth="1"/>
    <col min="6162" max="6162" width="9.140625" style="42"/>
    <col min="6163" max="6163" width="10.42578125" style="42" bestFit="1" customWidth="1"/>
    <col min="6164" max="6404" width="9.140625" style="42"/>
    <col min="6405" max="6405" width="18.7109375" style="42" bestFit="1" customWidth="1"/>
    <col min="6406" max="6406" width="9.140625" style="42"/>
    <col min="6407" max="6407" width="10.28515625" style="42" customWidth="1"/>
    <col min="6408" max="6408" width="12.7109375" style="42" bestFit="1" customWidth="1"/>
    <col min="6409" max="6409" width="10.85546875" style="42" customWidth="1"/>
    <col min="6410" max="6410" width="19.140625" style="42" bestFit="1" customWidth="1"/>
    <col min="6411" max="6411" width="9.140625" style="42"/>
    <col min="6412" max="6412" width="9.42578125" style="42" customWidth="1"/>
    <col min="6413" max="6413" width="11.140625" style="42" customWidth="1"/>
    <col min="6414" max="6414" width="10.42578125" style="42" bestFit="1" customWidth="1"/>
    <col min="6415" max="6415" width="19.140625" style="42" bestFit="1" customWidth="1"/>
    <col min="6416" max="6416" width="9.140625" style="42"/>
    <col min="6417" max="6417" width="9.5703125" style="42" customWidth="1"/>
    <col min="6418" max="6418" width="9.140625" style="42"/>
    <col min="6419" max="6419" width="10.42578125" style="42" bestFit="1" customWidth="1"/>
    <col min="6420" max="6660" width="9.140625" style="42"/>
    <col min="6661" max="6661" width="18.7109375" style="42" bestFit="1" customWidth="1"/>
    <col min="6662" max="6662" width="9.140625" style="42"/>
    <col min="6663" max="6663" width="10.28515625" style="42" customWidth="1"/>
    <col min="6664" max="6664" width="12.7109375" style="42" bestFit="1" customWidth="1"/>
    <col min="6665" max="6665" width="10.85546875" style="42" customWidth="1"/>
    <col min="6666" max="6666" width="19.140625" style="42" bestFit="1" customWidth="1"/>
    <col min="6667" max="6667" width="9.140625" style="42"/>
    <col min="6668" max="6668" width="9.42578125" style="42" customWidth="1"/>
    <col min="6669" max="6669" width="11.140625" style="42" customWidth="1"/>
    <col min="6670" max="6670" width="10.42578125" style="42" bestFit="1" customWidth="1"/>
    <col min="6671" max="6671" width="19.140625" style="42" bestFit="1" customWidth="1"/>
    <col min="6672" max="6672" width="9.140625" style="42"/>
    <col min="6673" max="6673" width="9.5703125" style="42" customWidth="1"/>
    <col min="6674" max="6674" width="9.140625" style="42"/>
    <col min="6675" max="6675" width="10.42578125" style="42" bestFit="1" customWidth="1"/>
    <col min="6676" max="6916" width="9.140625" style="42"/>
    <col min="6917" max="6917" width="18.7109375" style="42" bestFit="1" customWidth="1"/>
    <col min="6918" max="6918" width="9.140625" style="42"/>
    <col min="6919" max="6919" width="10.28515625" style="42" customWidth="1"/>
    <col min="6920" max="6920" width="12.7109375" style="42" bestFit="1" customWidth="1"/>
    <col min="6921" max="6921" width="10.85546875" style="42" customWidth="1"/>
    <col min="6922" max="6922" width="19.140625" style="42" bestFit="1" customWidth="1"/>
    <col min="6923" max="6923" width="9.140625" style="42"/>
    <col min="6924" max="6924" width="9.42578125" style="42" customWidth="1"/>
    <col min="6925" max="6925" width="11.140625" style="42" customWidth="1"/>
    <col min="6926" max="6926" width="10.42578125" style="42" bestFit="1" customWidth="1"/>
    <col min="6927" max="6927" width="19.140625" style="42" bestFit="1" customWidth="1"/>
    <col min="6928" max="6928" width="9.140625" style="42"/>
    <col min="6929" max="6929" width="9.5703125" style="42" customWidth="1"/>
    <col min="6930" max="6930" width="9.140625" style="42"/>
    <col min="6931" max="6931" width="10.42578125" style="42" bestFit="1" customWidth="1"/>
    <col min="6932" max="7172" width="9.140625" style="42"/>
    <col min="7173" max="7173" width="18.7109375" style="42" bestFit="1" customWidth="1"/>
    <col min="7174" max="7174" width="9.140625" style="42"/>
    <col min="7175" max="7175" width="10.28515625" style="42" customWidth="1"/>
    <col min="7176" max="7176" width="12.7109375" style="42" bestFit="1" customWidth="1"/>
    <col min="7177" max="7177" width="10.85546875" style="42" customWidth="1"/>
    <col min="7178" max="7178" width="19.140625" style="42" bestFit="1" customWidth="1"/>
    <col min="7179" max="7179" width="9.140625" style="42"/>
    <col min="7180" max="7180" width="9.42578125" style="42" customWidth="1"/>
    <col min="7181" max="7181" width="11.140625" style="42" customWidth="1"/>
    <col min="7182" max="7182" width="10.42578125" style="42" bestFit="1" customWidth="1"/>
    <col min="7183" max="7183" width="19.140625" style="42" bestFit="1" customWidth="1"/>
    <col min="7184" max="7184" width="9.140625" style="42"/>
    <col min="7185" max="7185" width="9.5703125" style="42" customWidth="1"/>
    <col min="7186" max="7186" width="9.140625" style="42"/>
    <col min="7187" max="7187" width="10.42578125" style="42" bestFit="1" customWidth="1"/>
    <col min="7188" max="7428" width="9.140625" style="42"/>
    <col min="7429" max="7429" width="18.7109375" style="42" bestFit="1" customWidth="1"/>
    <col min="7430" max="7430" width="9.140625" style="42"/>
    <col min="7431" max="7431" width="10.28515625" style="42" customWidth="1"/>
    <col min="7432" max="7432" width="12.7109375" style="42" bestFit="1" customWidth="1"/>
    <col min="7433" max="7433" width="10.85546875" style="42" customWidth="1"/>
    <col min="7434" max="7434" width="19.140625" style="42" bestFit="1" customWidth="1"/>
    <col min="7435" max="7435" width="9.140625" style="42"/>
    <col min="7436" max="7436" width="9.42578125" style="42" customWidth="1"/>
    <col min="7437" max="7437" width="11.140625" style="42" customWidth="1"/>
    <col min="7438" max="7438" width="10.42578125" style="42" bestFit="1" customWidth="1"/>
    <col min="7439" max="7439" width="19.140625" style="42" bestFit="1" customWidth="1"/>
    <col min="7440" max="7440" width="9.140625" style="42"/>
    <col min="7441" max="7441" width="9.5703125" style="42" customWidth="1"/>
    <col min="7442" max="7442" width="9.140625" style="42"/>
    <col min="7443" max="7443" width="10.42578125" style="42" bestFit="1" customWidth="1"/>
    <col min="7444" max="7684" width="9.140625" style="42"/>
    <col min="7685" max="7685" width="18.7109375" style="42" bestFit="1" customWidth="1"/>
    <col min="7686" max="7686" width="9.140625" style="42"/>
    <col min="7687" max="7687" width="10.28515625" style="42" customWidth="1"/>
    <col min="7688" max="7688" width="12.7109375" style="42" bestFit="1" customWidth="1"/>
    <col min="7689" max="7689" width="10.85546875" style="42" customWidth="1"/>
    <col min="7690" max="7690" width="19.140625" style="42" bestFit="1" customWidth="1"/>
    <col min="7691" max="7691" width="9.140625" style="42"/>
    <col min="7692" max="7692" width="9.42578125" style="42" customWidth="1"/>
    <col min="7693" max="7693" width="11.140625" style="42" customWidth="1"/>
    <col min="7694" max="7694" width="10.42578125" style="42" bestFit="1" customWidth="1"/>
    <col min="7695" max="7695" width="19.140625" style="42" bestFit="1" customWidth="1"/>
    <col min="7696" max="7696" width="9.140625" style="42"/>
    <col min="7697" max="7697" width="9.5703125" style="42" customWidth="1"/>
    <col min="7698" max="7698" width="9.140625" style="42"/>
    <col min="7699" max="7699" width="10.42578125" style="42" bestFit="1" customWidth="1"/>
    <col min="7700" max="7940" width="9.140625" style="42"/>
    <col min="7941" max="7941" width="18.7109375" style="42" bestFit="1" customWidth="1"/>
    <col min="7942" max="7942" width="9.140625" style="42"/>
    <col min="7943" max="7943" width="10.28515625" style="42" customWidth="1"/>
    <col min="7944" max="7944" width="12.7109375" style="42" bestFit="1" customWidth="1"/>
    <col min="7945" max="7945" width="10.85546875" style="42" customWidth="1"/>
    <col min="7946" max="7946" width="19.140625" style="42" bestFit="1" customWidth="1"/>
    <col min="7947" max="7947" width="9.140625" style="42"/>
    <col min="7948" max="7948" width="9.42578125" style="42" customWidth="1"/>
    <col min="7949" max="7949" width="11.140625" style="42" customWidth="1"/>
    <col min="7950" max="7950" width="10.42578125" style="42" bestFit="1" customWidth="1"/>
    <col min="7951" max="7951" width="19.140625" style="42" bestFit="1" customWidth="1"/>
    <col min="7952" max="7952" width="9.140625" style="42"/>
    <col min="7953" max="7953" width="9.5703125" style="42" customWidth="1"/>
    <col min="7954" max="7954" width="9.140625" style="42"/>
    <col min="7955" max="7955" width="10.42578125" style="42" bestFit="1" customWidth="1"/>
    <col min="7956" max="8196" width="9.140625" style="42"/>
    <col min="8197" max="8197" width="18.7109375" style="42" bestFit="1" customWidth="1"/>
    <col min="8198" max="8198" width="9.140625" style="42"/>
    <col min="8199" max="8199" width="10.28515625" style="42" customWidth="1"/>
    <col min="8200" max="8200" width="12.7109375" style="42" bestFit="1" customWidth="1"/>
    <col min="8201" max="8201" width="10.85546875" style="42" customWidth="1"/>
    <col min="8202" max="8202" width="19.140625" style="42" bestFit="1" customWidth="1"/>
    <col min="8203" max="8203" width="9.140625" style="42"/>
    <col min="8204" max="8204" width="9.42578125" style="42" customWidth="1"/>
    <col min="8205" max="8205" width="11.140625" style="42" customWidth="1"/>
    <col min="8206" max="8206" width="10.42578125" style="42" bestFit="1" customWidth="1"/>
    <col min="8207" max="8207" width="19.140625" style="42" bestFit="1" customWidth="1"/>
    <col min="8208" max="8208" width="9.140625" style="42"/>
    <col min="8209" max="8209" width="9.5703125" style="42" customWidth="1"/>
    <col min="8210" max="8210" width="9.140625" style="42"/>
    <col min="8211" max="8211" width="10.42578125" style="42" bestFit="1" customWidth="1"/>
    <col min="8212" max="8452" width="9.140625" style="42"/>
    <col min="8453" max="8453" width="18.7109375" style="42" bestFit="1" customWidth="1"/>
    <col min="8454" max="8454" width="9.140625" style="42"/>
    <col min="8455" max="8455" width="10.28515625" style="42" customWidth="1"/>
    <col min="8456" max="8456" width="12.7109375" style="42" bestFit="1" customWidth="1"/>
    <col min="8457" max="8457" width="10.85546875" style="42" customWidth="1"/>
    <col min="8458" max="8458" width="19.140625" style="42" bestFit="1" customWidth="1"/>
    <col min="8459" max="8459" width="9.140625" style="42"/>
    <col min="8460" max="8460" width="9.42578125" style="42" customWidth="1"/>
    <col min="8461" max="8461" width="11.140625" style="42" customWidth="1"/>
    <col min="8462" max="8462" width="10.42578125" style="42" bestFit="1" customWidth="1"/>
    <col min="8463" max="8463" width="19.140625" style="42" bestFit="1" customWidth="1"/>
    <col min="8464" max="8464" width="9.140625" style="42"/>
    <col min="8465" max="8465" width="9.5703125" style="42" customWidth="1"/>
    <col min="8466" max="8466" width="9.140625" style="42"/>
    <col min="8467" max="8467" width="10.42578125" style="42" bestFit="1" customWidth="1"/>
    <col min="8468" max="8708" width="9.140625" style="42"/>
    <col min="8709" max="8709" width="18.7109375" style="42" bestFit="1" customWidth="1"/>
    <col min="8710" max="8710" width="9.140625" style="42"/>
    <col min="8711" max="8711" width="10.28515625" style="42" customWidth="1"/>
    <col min="8712" max="8712" width="12.7109375" style="42" bestFit="1" customWidth="1"/>
    <col min="8713" max="8713" width="10.85546875" style="42" customWidth="1"/>
    <col min="8714" max="8714" width="19.140625" style="42" bestFit="1" customWidth="1"/>
    <col min="8715" max="8715" width="9.140625" style="42"/>
    <col min="8716" max="8716" width="9.42578125" style="42" customWidth="1"/>
    <col min="8717" max="8717" width="11.140625" style="42" customWidth="1"/>
    <col min="8718" max="8718" width="10.42578125" style="42" bestFit="1" customWidth="1"/>
    <col min="8719" max="8719" width="19.140625" style="42" bestFit="1" customWidth="1"/>
    <col min="8720" max="8720" width="9.140625" style="42"/>
    <col min="8721" max="8721" width="9.5703125" style="42" customWidth="1"/>
    <col min="8722" max="8722" width="9.140625" style="42"/>
    <col min="8723" max="8723" width="10.42578125" style="42" bestFit="1" customWidth="1"/>
    <col min="8724" max="8964" width="9.140625" style="42"/>
    <col min="8965" max="8965" width="18.7109375" style="42" bestFit="1" customWidth="1"/>
    <col min="8966" max="8966" width="9.140625" style="42"/>
    <col min="8967" max="8967" width="10.28515625" style="42" customWidth="1"/>
    <col min="8968" max="8968" width="12.7109375" style="42" bestFit="1" customWidth="1"/>
    <col min="8969" max="8969" width="10.85546875" style="42" customWidth="1"/>
    <col min="8970" max="8970" width="19.140625" style="42" bestFit="1" customWidth="1"/>
    <col min="8971" max="8971" width="9.140625" style="42"/>
    <col min="8972" max="8972" width="9.42578125" style="42" customWidth="1"/>
    <col min="8973" max="8973" width="11.140625" style="42" customWidth="1"/>
    <col min="8974" max="8974" width="10.42578125" style="42" bestFit="1" customWidth="1"/>
    <col min="8975" max="8975" width="19.140625" style="42" bestFit="1" customWidth="1"/>
    <col min="8976" max="8976" width="9.140625" style="42"/>
    <col min="8977" max="8977" width="9.5703125" style="42" customWidth="1"/>
    <col min="8978" max="8978" width="9.140625" style="42"/>
    <col min="8979" max="8979" width="10.42578125" style="42" bestFit="1" customWidth="1"/>
    <col min="8980" max="9220" width="9.140625" style="42"/>
    <col min="9221" max="9221" width="18.7109375" style="42" bestFit="1" customWidth="1"/>
    <col min="9222" max="9222" width="9.140625" style="42"/>
    <col min="9223" max="9223" width="10.28515625" style="42" customWidth="1"/>
    <col min="9224" max="9224" width="12.7109375" style="42" bestFit="1" customWidth="1"/>
    <col min="9225" max="9225" width="10.85546875" style="42" customWidth="1"/>
    <col min="9226" max="9226" width="19.140625" style="42" bestFit="1" customWidth="1"/>
    <col min="9227" max="9227" width="9.140625" style="42"/>
    <col min="9228" max="9228" width="9.42578125" style="42" customWidth="1"/>
    <col min="9229" max="9229" width="11.140625" style="42" customWidth="1"/>
    <col min="9230" max="9230" width="10.42578125" style="42" bestFit="1" customWidth="1"/>
    <col min="9231" max="9231" width="19.140625" style="42" bestFit="1" customWidth="1"/>
    <col min="9232" max="9232" width="9.140625" style="42"/>
    <col min="9233" max="9233" width="9.5703125" style="42" customWidth="1"/>
    <col min="9234" max="9234" width="9.140625" style="42"/>
    <col min="9235" max="9235" width="10.42578125" style="42" bestFit="1" customWidth="1"/>
    <col min="9236" max="9476" width="9.140625" style="42"/>
    <col min="9477" max="9477" width="18.7109375" style="42" bestFit="1" customWidth="1"/>
    <col min="9478" max="9478" width="9.140625" style="42"/>
    <col min="9479" max="9479" width="10.28515625" style="42" customWidth="1"/>
    <col min="9480" max="9480" width="12.7109375" style="42" bestFit="1" customWidth="1"/>
    <col min="9481" max="9481" width="10.85546875" style="42" customWidth="1"/>
    <col min="9482" max="9482" width="19.140625" style="42" bestFit="1" customWidth="1"/>
    <col min="9483" max="9483" width="9.140625" style="42"/>
    <col min="9484" max="9484" width="9.42578125" style="42" customWidth="1"/>
    <col min="9485" max="9485" width="11.140625" style="42" customWidth="1"/>
    <col min="9486" max="9486" width="10.42578125" style="42" bestFit="1" customWidth="1"/>
    <col min="9487" max="9487" width="19.140625" style="42" bestFit="1" customWidth="1"/>
    <col min="9488" max="9488" width="9.140625" style="42"/>
    <col min="9489" max="9489" width="9.5703125" style="42" customWidth="1"/>
    <col min="9490" max="9490" width="9.140625" style="42"/>
    <col min="9491" max="9491" width="10.42578125" style="42" bestFit="1" customWidth="1"/>
    <col min="9492" max="9732" width="9.140625" style="42"/>
    <col min="9733" max="9733" width="18.7109375" style="42" bestFit="1" customWidth="1"/>
    <col min="9734" max="9734" width="9.140625" style="42"/>
    <col min="9735" max="9735" width="10.28515625" style="42" customWidth="1"/>
    <col min="9736" max="9736" width="12.7109375" style="42" bestFit="1" customWidth="1"/>
    <col min="9737" max="9737" width="10.85546875" style="42" customWidth="1"/>
    <col min="9738" max="9738" width="19.140625" style="42" bestFit="1" customWidth="1"/>
    <col min="9739" max="9739" width="9.140625" style="42"/>
    <col min="9740" max="9740" width="9.42578125" style="42" customWidth="1"/>
    <col min="9741" max="9741" width="11.140625" style="42" customWidth="1"/>
    <col min="9742" max="9742" width="10.42578125" style="42" bestFit="1" customWidth="1"/>
    <col min="9743" max="9743" width="19.140625" style="42" bestFit="1" customWidth="1"/>
    <col min="9744" max="9744" width="9.140625" style="42"/>
    <col min="9745" max="9745" width="9.5703125" style="42" customWidth="1"/>
    <col min="9746" max="9746" width="9.140625" style="42"/>
    <col min="9747" max="9747" width="10.42578125" style="42" bestFit="1" customWidth="1"/>
    <col min="9748" max="9988" width="9.140625" style="42"/>
    <col min="9989" max="9989" width="18.7109375" style="42" bestFit="1" customWidth="1"/>
    <col min="9990" max="9990" width="9.140625" style="42"/>
    <col min="9991" max="9991" width="10.28515625" style="42" customWidth="1"/>
    <col min="9992" max="9992" width="12.7109375" style="42" bestFit="1" customWidth="1"/>
    <col min="9993" max="9993" width="10.85546875" style="42" customWidth="1"/>
    <col min="9994" max="9994" width="19.140625" style="42" bestFit="1" customWidth="1"/>
    <col min="9995" max="9995" width="9.140625" style="42"/>
    <col min="9996" max="9996" width="9.42578125" style="42" customWidth="1"/>
    <col min="9997" max="9997" width="11.140625" style="42" customWidth="1"/>
    <col min="9998" max="9998" width="10.42578125" style="42" bestFit="1" customWidth="1"/>
    <col min="9999" max="9999" width="19.140625" style="42" bestFit="1" customWidth="1"/>
    <col min="10000" max="10000" width="9.140625" style="42"/>
    <col min="10001" max="10001" width="9.5703125" style="42" customWidth="1"/>
    <col min="10002" max="10002" width="9.140625" style="42"/>
    <col min="10003" max="10003" width="10.42578125" style="42" bestFit="1" customWidth="1"/>
    <col min="10004" max="10244" width="9.140625" style="42"/>
    <col min="10245" max="10245" width="18.7109375" style="42" bestFit="1" customWidth="1"/>
    <col min="10246" max="10246" width="9.140625" style="42"/>
    <col min="10247" max="10247" width="10.28515625" style="42" customWidth="1"/>
    <col min="10248" max="10248" width="12.7109375" style="42" bestFit="1" customWidth="1"/>
    <col min="10249" max="10249" width="10.85546875" style="42" customWidth="1"/>
    <col min="10250" max="10250" width="19.140625" style="42" bestFit="1" customWidth="1"/>
    <col min="10251" max="10251" width="9.140625" style="42"/>
    <col min="10252" max="10252" width="9.42578125" style="42" customWidth="1"/>
    <col min="10253" max="10253" width="11.140625" style="42" customWidth="1"/>
    <col min="10254" max="10254" width="10.42578125" style="42" bestFit="1" customWidth="1"/>
    <col min="10255" max="10255" width="19.140625" style="42" bestFit="1" customWidth="1"/>
    <col min="10256" max="10256" width="9.140625" style="42"/>
    <col min="10257" max="10257" width="9.5703125" style="42" customWidth="1"/>
    <col min="10258" max="10258" width="9.140625" style="42"/>
    <col min="10259" max="10259" width="10.42578125" style="42" bestFit="1" customWidth="1"/>
    <col min="10260" max="10500" width="9.140625" style="42"/>
    <col min="10501" max="10501" width="18.7109375" style="42" bestFit="1" customWidth="1"/>
    <col min="10502" max="10502" width="9.140625" style="42"/>
    <col min="10503" max="10503" width="10.28515625" style="42" customWidth="1"/>
    <col min="10504" max="10504" width="12.7109375" style="42" bestFit="1" customWidth="1"/>
    <col min="10505" max="10505" width="10.85546875" style="42" customWidth="1"/>
    <col min="10506" max="10506" width="19.140625" style="42" bestFit="1" customWidth="1"/>
    <col min="10507" max="10507" width="9.140625" style="42"/>
    <col min="10508" max="10508" width="9.42578125" style="42" customWidth="1"/>
    <col min="10509" max="10509" width="11.140625" style="42" customWidth="1"/>
    <col min="10510" max="10510" width="10.42578125" style="42" bestFit="1" customWidth="1"/>
    <col min="10511" max="10511" width="19.140625" style="42" bestFit="1" customWidth="1"/>
    <col min="10512" max="10512" width="9.140625" style="42"/>
    <col min="10513" max="10513" width="9.5703125" style="42" customWidth="1"/>
    <col min="10514" max="10514" width="9.140625" style="42"/>
    <col min="10515" max="10515" width="10.42578125" style="42" bestFit="1" customWidth="1"/>
    <col min="10516" max="10756" width="9.140625" style="42"/>
    <col min="10757" max="10757" width="18.7109375" style="42" bestFit="1" customWidth="1"/>
    <col min="10758" max="10758" width="9.140625" style="42"/>
    <col min="10759" max="10759" width="10.28515625" style="42" customWidth="1"/>
    <col min="10760" max="10760" width="12.7109375" style="42" bestFit="1" customWidth="1"/>
    <col min="10761" max="10761" width="10.85546875" style="42" customWidth="1"/>
    <col min="10762" max="10762" width="19.140625" style="42" bestFit="1" customWidth="1"/>
    <col min="10763" max="10763" width="9.140625" style="42"/>
    <col min="10764" max="10764" width="9.42578125" style="42" customWidth="1"/>
    <col min="10765" max="10765" width="11.140625" style="42" customWidth="1"/>
    <col min="10766" max="10766" width="10.42578125" style="42" bestFit="1" customWidth="1"/>
    <col min="10767" max="10767" width="19.140625" style="42" bestFit="1" customWidth="1"/>
    <col min="10768" max="10768" width="9.140625" style="42"/>
    <col min="10769" max="10769" width="9.5703125" style="42" customWidth="1"/>
    <col min="10770" max="10770" width="9.140625" style="42"/>
    <col min="10771" max="10771" width="10.42578125" style="42" bestFit="1" customWidth="1"/>
    <col min="10772" max="11012" width="9.140625" style="42"/>
    <col min="11013" max="11013" width="18.7109375" style="42" bestFit="1" customWidth="1"/>
    <col min="11014" max="11014" width="9.140625" style="42"/>
    <col min="11015" max="11015" width="10.28515625" style="42" customWidth="1"/>
    <col min="11016" max="11016" width="12.7109375" style="42" bestFit="1" customWidth="1"/>
    <col min="11017" max="11017" width="10.85546875" style="42" customWidth="1"/>
    <col min="11018" max="11018" width="19.140625" style="42" bestFit="1" customWidth="1"/>
    <col min="11019" max="11019" width="9.140625" style="42"/>
    <col min="11020" max="11020" width="9.42578125" style="42" customWidth="1"/>
    <col min="11021" max="11021" width="11.140625" style="42" customWidth="1"/>
    <col min="11022" max="11022" width="10.42578125" style="42" bestFit="1" customWidth="1"/>
    <col min="11023" max="11023" width="19.140625" style="42" bestFit="1" customWidth="1"/>
    <col min="11024" max="11024" width="9.140625" style="42"/>
    <col min="11025" max="11025" width="9.5703125" style="42" customWidth="1"/>
    <col min="11026" max="11026" width="9.140625" style="42"/>
    <col min="11027" max="11027" width="10.42578125" style="42" bestFit="1" customWidth="1"/>
    <col min="11028" max="11268" width="9.140625" style="42"/>
    <col min="11269" max="11269" width="18.7109375" style="42" bestFit="1" customWidth="1"/>
    <col min="11270" max="11270" width="9.140625" style="42"/>
    <col min="11271" max="11271" width="10.28515625" style="42" customWidth="1"/>
    <col min="11272" max="11272" width="12.7109375" style="42" bestFit="1" customWidth="1"/>
    <col min="11273" max="11273" width="10.85546875" style="42" customWidth="1"/>
    <col min="11274" max="11274" width="19.140625" style="42" bestFit="1" customWidth="1"/>
    <col min="11275" max="11275" width="9.140625" style="42"/>
    <col min="11276" max="11276" width="9.42578125" style="42" customWidth="1"/>
    <col min="11277" max="11277" width="11.140625" style="42" customWidth="1"/>
    <col min="11278" max="11278" width="10.42578125" style="42" bestFit="1" customWidth="1"/>
    <col min="11279" max="11279" width="19.140625" style="42" bestFit="1" customWidth="1"/>
    <col min="11280" max="11280" width="9.140625" style="42"/>
    <col min="11281" max="11281" width="9.5703125" style="42" customWidth="1"/>
    <col min="11282" max="11282" width="9.140625" style="42"/>
    <col min="11283" max="11283" width="10.42578125" style="42" bestFit="1" customWidth="1"/>
    <col min="11284" max="11524" width="9.140625" style="42"/>
    <col min="11525" max="11525" width="18.7109375" style="42" bestFit="1" customWidth="1"/>
    <col min="11526" max="11526" width="9.140625" style="42"/>
    <col min="11527" max="11527" width="10.28515625" style="42" customWidth="1"/>
    <col min="11528" max="11528" width="12.7109375" style="42" bestFit="1" customWidth="1"/>
    <col min="11529" max="11529" width="10.85546875" style="42" customWidth="1"/>
    <col min="11530" max="11530" width="19.140625" style="42" bestFit="1" customWidth="1"/>
    <col min="11531" max="11531" width="9.140625" style="42"/>
    <col min="11532" max="11532" width="9.42578125" style="42" customWidth="1"/>
    <col min="11533" max="11533" width="11.140625" style="42" customWidth="1"/>
    <col min="11534" max="11534" width="10.42578125" style="42" bestFit="1" customWidth="1"/>
    <col min="11535" max="11535" width="19.140625" style="42" bestFit="1" customWidth="1"/>
    <col min="11536" max="11536" width="9.140625" style="42"/>
    <col min="11537" max="11537" width="9.5703125" style="42" customWidth="1"/>
    <col min="11538" max="11538" width="9.140625" style="42"/>
    <col min="11539" max="11539" width="10.42578125" style="42" bestFit="1" customWidth="1"/>
    <col min="11540" max="11780" width="9.140625" style="42"/>
    <col min="11781" max="11781" width="18.7109375" style="42" bestFit="1" customWidth="1"/>
    <col min="11782" max="11782" width="9.140625" style="42"/>
    <col min="11783" max="11783" width="10.28515625" style="42" customWidth="1"/>
    <col min="11784" max="11784" width="12.7109375" style="42" bestFit="1" customWidth="1"/>
    <col min="11785" max="11785" width="10.85546875" style="42" customWidth="1"/>
    <col min="11786" max="11786" width="19.140625" style="42" bestFit="1" customWidth="1"/>
    <col min="11787" max="11787" width="9.140625" style="42"/>
    <col min="11788" max="11788" width="9.42578125" style="42" customWidth="1"/>
    <col min="11789" max="11789" width="11.140625" style="42" customWidth="1"/>
    <col min="11790" max="11790" width="10.42578125" style="42" bestFit="1" customWidth="1"/>
    <col min="11791" max="11791" width="19.140625" style="42" bestFit="1" customWidth="1"/>
    <col min="11792" max="11792" width="9.140625" style="42"/>
    <col min="11793" max="11793" width="9.5703125" style="42" customWidth="1"/>
    <col min="11794" max="11794" width="9.140625" style="42"/>
    <col min="11795" max="11795" width="10.42578125" style="42" bestFit="1" customWidth="1"/>
    <col min="11796" max="12036" width="9.140625" style="42"/>
    <col min="12037" max="12037" width="18.7109375" style="42" bestFit="1" customWidth="1"/>
    <col min="12038" max="12038" width="9.140625" style="42"/>
    <col min="12039" max="12039" width="10.28515625" style="42" customWidth="1"/>
    <col min="12040" max="12040" width="12.7109375" style="42" bestFit="1" customWidth="1"/>
    <col min="12041" max="12041" width="10.85546875" style="42" customWidth="1"/>
    <col min="12042" max="12042" width="19.140625" style="42" bestFit="1" customWidth="1"/>
    <col min="12043" max="12043" width="9.140625" style="42"/>
    <col min="12044" max="12044" width="9.42578125" style="42" customWidth="1"/>
    <col min="12045" max="12045" width="11.140625" style="42" customWidth="1"/>
    <col min="12046" max="12046" width="10.42578125" style="42" bestFit="1" customWidth="1"/>
    <col min="12047" max="12047" width="19.140625" style="42" bestFit="1" customWidth="1"/>
    <col min="12048" max="12048" width="9.140625" style="42"/>
    <col min="12049" max="12049" width="9.5703125" style="42" customWidth="1"/>
    <col min="12050" max="12050" width="9.140625" style="42"/>
    <col min="12051" max="12051" width="10.42578125" style="42" bestFit="1" customWidth="1"/>
    <col min="12052" max="12292" width="9.140625" style="42"/>
    <col min="12293" max="12293" width="18.7109375" style="42" bestFit="1" customWidth="1"/>
    <col min="12294" max="12294" width="9.140625" style="42"/>
    <col min="12295" max="12295" width="10.28515625" style="42" customWidth="1"/>
    <col min="12296" max="12296" width="12.7109375" style="42" bestFit="1" customWidth="1"/>
    <col min="12297" max="12297" width="10.85546875" style="42" customWidth="1"/>
    <col min="12298" max="12298" width="19.140625" style="42" bestFit="1" customWidth="1"/>
    <col min="12299" max="12299" width="9.140625" style="42"/>
    <col min="12300" max="12300" width="9.42578125" style="42" customWidth="1"/>
    <col min="12301" max="12301" width="11.140625" style="42" customWidth="1"/>
    <col min="12302" max="12302" width="10.42578125" style="42" bestFit="1" customWidth="1"/>
    <col min="12303" max="12303" width="19.140625" style="42" bestFit="1" customWidth="1"/>
    <col min="12304" max="12304" width="9.140625" style="42"/>
    <col min="12305" max="12305" width="9.5703125" style="42" customWidth="1"/>
    <col min="12306" max="12306" width="9.140625" style="42"/>
    <col min="12307" max="12307" width="10.42578125" style="42" bestFit="1" customWidth="1"/>
    <col min="12308" max="12548" width="9.140625" style="42"/>
    <col min="12549" max="12549" width="18.7109375" style="42" bestFit="1" customWidth="1"/>
    <col min="12550" max="12550" width="9.140625" style="42"/>
    <col min="12551" max="12551" width="10.28515625" style="42" customWidth="1"/>
    <col min="12552" max="12552" width="12.7109375" style="42" bestFit="1" customWidth="1"/>
    <col min="12553" max="12553" width="10.85546875" style="42" customWidth="1"/>
    <col min="12554" max="12554" width="19.140625" style="42" bestFit="1" customWidth="1"/>
    <col min="12555" max="12555" width="9.140625" style="42"/>
    <col min="12556" max="12556" width="9.42578125" style="42" customWidth="1"/>
    <col min="12557" max="12557" width="11.140625" style="42" customWidth="1"/>
    <col min="12558" max="12558" width="10.42578125" style="42" bestFit="1" customWidth="1"/>
    <col min="12559" max="12559" width="19.140625" style="42" bestFit="1" customWidth="1"/>
    <col min="12560" max="12560" width="9.140625" style="42"/>
    <col min="12561" max="12561" width="9.5703125" style="42" customWidth="1"/>
    <col min="12562" max="12562" width="9.140625" style="42"/>
    <col min="12563" max="12563" width="10.42578125" style="42" bestFit="1" customWidth="1"/>
    <col min="12564" max="12804" width="9.140625" style="42"/>
    <col min="12805" max="12805" width="18.7109375" style="42" bestFit="1" customWidth="1"/>
    <col min="12806" max="12806" width="9.140625" style="42"/>
    <col min="12807" max="12807" width="10.28515625" style="42" customWidth="1"/>
    <col min="12808" max="12808" width="12.7109375" style="42" bestFit="1" customWidth="1"/>
    <col min="12809" max="12809" width="10.85546875" style="42" customWidth="1"/>
    <col min="12810" max="12810" width="19.140625" style="42" bestFit="1" customWidth="1"/>
    <col min="12811" max="12811" width="9.140625" style="42"/>
    <col min="12812" max="12812" width="9.42578125" style="42" customWidth="1"/>
    <col min="12813" max="12813" width="11.140625" style="42" customWidth="1"/>
    <col min="12814" max="12814" width="10.42578125" style="42" bestFit="1" customWidth="1"/>
    <col min="12815" max="12815" width="19.140625" style="42" bestFit="1" customWidth="1"/>
    <col min="12816" max="12816" width="9.140625" style="42"/>
    <col min="12817" max="12817" width="9.5703125" style="42" customWidth="1"/>
    <col min="12818" max="12818" width="9.140625" style="42"/>
    <col min="12819" max="12819" width="10.42578125" style="42" bestFit="1" customWidth="1"/>
    <col min="12820" max="13060" width="9.140625" style="42"/>
    <col min="13061" max="13061" width="18.7109375" style="42" bestFit="1" customWidth="1"/>
    <col min="13062" max="13062" width="9.140625" style="42"/>
    <col min="13063" max="13063" width="10.28515625" style="42" customWidth="1"/>
    <col min="13064" max="13064" width="12.7109375" style="42" bestFit="1" customWidth="1"/>
    <col min="13065" max="13065" width="10.85546875" style="42" customWidth="1"/>
    <col min="13066" max="13066" width="19.140625" style="42" bestFit="1" customWidth="1"/>
    <col min="13067" max="13067" width="9.140625" style="42"/>
    <col min="13068" max="13068" width="9.42578125" style="42" customWidth="1"/>
    <col min="13069" max="13069" width="11.140625" style="42" customWidth="1"/>
    <col min="13070" max="13070" width="10.42578125" style="42" bestFit="1" customWidth="1"/>
    <col min="13071" max="13071" width="19.140625" style="42" bestFit="1" customWidth="1"/>
    <col min="13072" max="13072" width="9.140625" style="42"/>
    <col min="13073" max="13073" width="9.5703125" style="42" customWidth="1"/>
    <col min="13074" max="13074" width="9.140625" style="42"/>
    <col min="13075" max="13075" width="10.42578125" style="42" bestFit="1" customWidth="1"/>
    <col min="13076" max="13316" width="9.140625" style="42"/>
    <col min="13317" max="13317" width="18.7109375" style="42" bestFit="1" customWidth="1"/>
    <col min="13318" max="13318" width="9.140625" style="42"/>
    <col min="13319" max="13319" width="10.28515625" style="42" customWidth="1"/>
    <col min="13320" max="13320" width="12.7109375" style="42" bestFit="1" customWidth="1"/>
    <col min="13321" max="13321" width="10.85546875" style="42" customWidth="1"/>
    <col min="13322" max="13322" width="19.140625" style="42" bestFit="1" customWidth="1"/>
    <col min="13323" max="13323" width="9.140625" style="42"/>
    <col min="13324" max="13324" width="9.42578125" style="42" customWidth="1"/>
    <col min="13325" max="13325" width="11.140625" style="42" customWidth="1"/>
    <col min="13326" max="13326" width="10.42578125" style="42" bestFit="1" customWidth="1"/>
    <col min="13327" max="13327" width="19.140625" style="42" bestFit="1" customWidth="1"/>
    <col min="13328" max="13328" width="9.140625" style="42"/>
    <col min="13329" max="13329" width="9.5703125" style="42" customWidth="1"/>
    <col min="13330" max="13330" width="9.140625" style="42"/>
    <col min="13331" max="13331" width="10.42578125" style="42" bestFit="1" customWidth="1"/>
    <col min="13332" max="13572" width="9.140625" style="42"/>
    <col min="13573" max="13573" width="18.7109375" style="42" bestFit="1" customWidth="1"/>
    <col min="13574" max="13574" width="9.140625" style="42"/>
    <col min="13575" max="13575" width="10.28515625" style="42" customWidth="1"/>
    <col min="13576" max="13576" width="12.7109375" style="42" bestFit="1" customWidth="1"/>
    <col min="13577" max="13577" width="10.85546875" style="42" customWidth="1"/>
    <col min="13578" max="13578" width="19.140625" style="42" bestFit="1" customWidth="1"/>
    <col min="13579" max="13579" width="9.140625" style="42"/>
    <col min="13580" max="13580" width="9.42578125" style="42" customWidth="1"/>
    <col min="13581" max="13581" width="11.140625" style="42" customWidth="1"/>
    <col min="13582" max="13582" width="10.42578125" style="42" bestFit="1" customWidth="1"/>
    <col min="13583" max="13583" width="19.140625" style="42" bestFit="1" customWidth="1"/>
    <col min="13584" max="13584" width="9.140625" style="42"/>
    <col min="13585" max="13585" width="9.5703125" style="42" customWidth="1"/>
    <col min="13586" max="13586" width="9.140625" style="42"/>
    <col min="13587" max="13587" width="10.42578125" style="42" bestFit="1" customWidth="1"/>
    <col min="13588" max="13828" width="9.140625" style="42"/>
    <col min="13829" max="13829" width="18.7109375" style="42" bestFit="1" customWidth="1"/>
    <col min="13830" max="13830" width="9.140625" style="42"/>
    <col min="13831" max="13831" width="10.28515625" style="42" customWidth="1"/>
    <col min="13832" max="13832" width="12.7109375" style="42" bestFit="1" customWidth="1"/>
    <col min="13833" max="13833" width="10.85546875" style="42" customWidth="1"/>
    <col min="13834" max="13834" width="19.140625" style="42" bestFit="1" customWidth="1"/>
    <col min="13835" max="13835" width="9.140625" style="42"/>
    <col min="13836" max="13836" width="9.42578125" style="42" customWidth="1"/>
    <col min="13837" max="13837" width="11.140625" style="42" customWidth="1"/>
    <col min="13838" max="13838" width="10.42578125" style="42" bestFit="1" customWidth="1"/>
    <col min="13839" max="13839" width="19.140625" style="42" bestFit="1" customWidth="1"/>
    <col min="13840" max="13840" width="9.140625" style="42"/>
    <col min="13841" max="13841" width="9.5703125" style="42" customWidth="1"/>
    <col min="13842" max="13842" width="9.140625" style="42"/>
    <col min="13843" max="13843" width="10.42578125" style="42" bestFit="1" customWidth="1"/>
    <col min="13844" max="14084" width="9.140625" style="42"/>
    <col min="14085" max="14085" width="18.7109375" style="42" bestFit="1" customWidth="1"/>
    <col min="14086" max="14086" width="9.140625" style="42"/>
    <col min="14087" max="14087" width="10.28515625" style="42" customWidth="1"/>
    <col min="14088" max="14088" width="12.7109375" style="42" bestFit="1" customWidth="1"/>
    <col min="14089" max="14089" width="10.85546875" style="42" customWidth="1"/>
    <col min="14090" max="14090" width="19.140625" style="42" bestFit="1" customWidth="1"/>
    <col min="14091" max="14091" width="9.140625" style="42"/>
    <col min="14092" max="14092" width="9.42578125" style="42" customWidth="1"/>
    <col min="14093" max="14093" width="11.140625" style="42" customWidth="1"/>
    <col min="14094" max="14094" width="10.42578125" style="42" bestFit="1" customWidth="1"/>
    <col min="14095" max="14095" width="19.140625" style="42" bestFit="1" customWidth="1"/>
    <col min="14096" max="14096" width="9.140625" style="42"/>
    <col min="14097" max="14097" width="9.5703125" style="42" customWidth="1"/>
    <col min="14098" max="14098" width="9.140625" style="42"/>
    <col min="14099" max="14099" width="10.42578125" style="42" bestFit="1" customWidth="1"/>
    <col min="14100" max="14340" width="9.140625" style="42"/>
    <col min="14341" max="14341" width="18.7109375" style="42" bestFit="1" customWidth="1"/>
    <col min="14342" max="14342" width="9.140625" style="42"/>
    <col min="14343" max="14343" width="10.28515625" style="42" customWidth="1"/>
    <col min="14344" max="14344" width="12.7109375" style="42" bestFit="1" customWidth="1"/>
    <col min="14345" max="14345" width="10.85546875" style="42" customWidth="1"/>
    <col min="14346" max="14346" width="19.140625" style="42" bestFit="1" customWidth="1"/>
    <col min="14347" max="14347" width="9.140625" style="42"/>
    <col min="14348" max="14348" width="9.42578125" style="42" customWidth="1"/>
    <col min="14349" max="14349" width="11.140625" style="42" customWidth="1"/>
    <col min="14350" max="14350" width="10.42578125" style="42" bestFit="1" customWidth="1"/>
    <col min="14351" max="14351" width="19.140625" style="42" bestFit="1" customWidth="1"/>
    <col min="14352" max="14352" width="9.140625" style="42"/>
    <col min="14353" max="14353" width="9.5703125" style="42" customWidth="1"/>
    <col min="14354" max="14354" width="9.140625" style="42"/>
    <col min="14355" max="14355" width="10.42578125" style="42" bestFit="1" customWidth="1"/>
    <col min="14356" max="14596" width="9.140625" style="42"/>
    <col min="14597" max="14597" width="18.7109375" style="42" bestFit="1" customWidth="1"/>
    <col min="14598" max="14598" width="9.140625" style="42"/>
    <col min="14599" max="14599" width="10.28515625" style="42" customWidth="1"/>
    <col min="14600" max="14600" width="12.7109375" style="42" bestFit="1" customWidth="1"/>
    <col min="14601" max="14601" width="10.85546875" style="42" customWidth="1"/>
    <col min="14602" max="14602" width="19.140625" style="42" bestFit="1" customWidth="1"/>
    <col min="14603" max="14603" width="9.140625" style="42"/>
    <col min="14604" max="14604" width="9.42578125" style="42" customWidth="1"/>
    <col min="14605" max="14605" width="11.140625" style="42" customWidth="1"/>
    <col min="14606" max="14606" width="10.42578125" style="42" bestFit="1" customWidth="1"/>
    <col min="14607" max="14607" width="19.140625" style="42" bestFit="1" customWidth="1"/>
    <col min="14608" max="14608" width="9.140625" style="42"/>
    <col min="14609" max="14609" width="9.5703125" style="42" customWidth="1"/>
    <col min="14610" max="14610" width="9.140625" style="42"/>
    <col min="14611" max="14611" width="10.42578125" style="42" bestFit="1" customWidth="1"/>
    <col min="14612" max="14852" width="9.140625" style="42"/>
    <col min="14853" max="14853" width="18.7109375" style="42" bestFit="1" customWidth="1"/>
    <col min="14854" max="14854" width="9.140625" style="42"/>
    <col min="14855" max="14855" width="10.28515625" style="42" customWidth="1"/>
    <col min="14856" max="14856" width="12.7109375" style="42" bestFit="1" customWidth="1"/>
    <col min="14857" max="14857" width="10.85546875" style="42" customWidth="1"/>
    <col min="14858" max="14858" width="19.140625" style="42" bestFit="1" customWidth="1"/>
    <col min="14859" max="14859" width="9.140625" style="42"/>
    <col min="14860" max="14860" width="9.42578125" style="42" customWidth="1"/>
    <col min="14861" max="14861" width="11.140625" style="42" customWidth="1"/>
    <col min="14862" max="14862" width="10.42578125" style="42" bestFit="1" customWidth="1"/>
    <col min="14863" max="14863" width="19.140625" style="42" bestFit="1" customWidth="1"/>
    <col min="14864" max="14864" width="9.140625" style="42"/>
    <col min="14865" max="14865" width="9.5703125" style="42" customWidth="1"/>
    <col min="14866" max="14866" width="9.140625" style="42"/>
    <col min="14867" max="14867" width="10.42578125" style="42" bestFit="1" customWidth="1"/>
    <col min="14868" max="15108" width="9.140625" style="42"/>
    <col min="15109" max="15109" width="18.7109375" style="42" bestFit="1" customWidth="1"/>
    <col min="15110" max="15110" width="9.140625" style="42"/>
    <col min="15111" max="15111" width="10.28515625" style="42" customWidth="1"/>
    <col min="15112" max="15112" width="12.7109375" style="42" bestFit="1" customWidth="1"/>
    <col min="15113" max="15113" width="10.85546875" style="42" customWidth="1"/>
    <col min="15114" max="15114" width="19.140625" style="42" bestFit="1" customWidth="1"/>
    <col min="15115" max="15115" width="9.140625" style="42"/>
    <col min="15116" max="15116" width="9.42578125" style="42" customWidth="1"/>
    <col min="15117" max="15117" width="11.140625" style="42" customWidth="1"/>
    <col min="15118" max="15118" width="10.42578125" style="42" bestFit="1" customWidth="1"/>
    <col min="15119" max="15119" width="19.140625" style="42" bestFit="1" customWidth="1"/>
    <col min="15120" max="15120" width="9.140625" style="42"/>
    <col min="15121" max="15121" width="9.5703125" style="42" customWidth="1"/>
    <col min="15122" max="15122" width="9.140625" style="42"/>
    <col min="15123" max="15123" width="10.42578125" style="42" bestFit="1" customWidth="1"/>
    <col min="15124" max="15364" width="9.140625" style="42"/>
    <col min="15365" max="15365" width="18.7109375" style="42" bestFit="1" customWidth="1"/>
    <col min="15366" max="15366" width="9.140625" style="42"/>
    <col min="15367" max="15367" width="10.28515625" style="42" customWidth="1"/>
    <col min="15368" max="15368" width="12.7109375" style="42" bestFit="1" customWidth="1"/>
    <col min="15369" max="15369" width="10.85546875" style="42" customWidth="1"/>
    <col min="15370" max="15370" width="19.140625" style="42" bestFit="1" customWidth="1"/>
    <col min="15371" max="15371" width="9.140625" style="42"/>
    <col min="15372" max="15372" width="9.42578125" style="42" customWidth="1"/>
    <col min="15373" max="15373" width="11.140625" style="42" customWidth="1"/>
    <col min="15374" max="15374" width="10.42578125" style="42" bestFit="1" customWidth="1"/>
    <col min="15375" max="15375" width="19.140625" style="42" bestFit="1" customWidth="1"/>
    <col min="15376" max="15376" width="9.140625" style="42"/>
    <col min="15377" max="15377" width="9.5703125" style="42" customWidth="1"/>
    <col min="15378" max="15378" width="9.140625" style="42"/>
    <col min="15379" max="15379" width="10.42578125" style="42" bestFit="1" customWidth="1"/>
    <col min="15380" max="15620" width="9.140625" style="42"/>
    <col min="15621" max="15621" width="18.7109375" style="42" bestFit="1" customWidth="1"/>
    <col min="15622" max="15622" width="9.140625" style="42"/>
    <col min="15623" max="15623" width="10.28515625" style="42" customWidth="1"/>
    <col min="15624" max="15624" width="12.7109375" style="42" bestFit="1" customWidth="1"/>
    <col min="15625" max="15625" width="10.85546875" style="42" customWidth="1"/>
    <col min="15626" max="15626" width="19.140625" style="42" bestFit="1" customWidth="1"/>
    <col min="15627" max="15627" width="9.140625" style="42"/>
    <col min="15628" max="15628" width="9.42578125" style="42" customWidth="1"/>
    <col min="15629" max="15629" width="11.140625" style="42" customWidth="1"/>
    <col min="15630" max="15630" width="10.42578125" style="42" bestFit="1" customWidth="1"/>
    <col min="15631" max="15631" width="19.140625" style="42" bestFit="1" customWidth="1"/>
    <col min="15632" max="15632" width="9.140625" style="42"/>
    <col min="15633" max="15633" width="9.5703125" style="42" customWidth="1"/>
    <col min="15634" max="15634" width="9.140625" style="42"/>
    <col min="15635" max="15635" width="10.42578125" style="42" bestFit="1" customWidth="1"/>
    <col min="15636" max="15876" width="9.140625" style="42"/>
    <col min="15877" max="15877" width="18.7109375" style="42" bestFit="1" customWidth="1"/>
    <col min="15878" max="15878" width="9.140625" style="42"/>
    <col min="15879" max="15879" width="10.28515625" style="42" customWidth="1"/>
    <col min="15880" max="15880" width="12.7109375" style="42" bestFit="1" customWidth="1"/>
    <col min="15881" max="15881" width="10.85546875" style="42" customWidth="1"/>
    <col min="15882" max="15882" width="19.140625" style="42" bestFit="1" customWidth="1"/>
    <col min="15883" max="15883" width="9.140625" style="42"/>
    <col min="15884" max="15884" width="9.42578125" style="42" customWidth="1"/>
    <col min="15885" max="15885" width="11.140625" style="42" customWidth="1"/>
    <col min="15886" max="15886" width="10.42578125" style="42" bestFit="1" customWidth="1"/>
    <col min="15887" max="15887" width="19.140625" style="42" bestFit="1" customWidth="1"/>
    <col min="15888" max="15888" width="9.140625" style="42"/>
    <col min="15889" max="15889" width="9.5703125" style="42" customWidth="1"/>
    <col min="15890" max="15890" width="9.140625" style="42"/>
    <col min="15891" max="15891" width="10.42578125" style="42" bestFit="1" customWidth="1"/>
    <col min="15892" max="16132" width="9.140625" style="42"/>
    <col min="16133" max="16133" width="18.7109375" style="42" bestFit="1" customWidth="1"/>
    <col min="16134" max="16134" width="9.140625" style="42"/>
    <col min="16135" max="16135" width="10.28515625" style="42" customWidth="1"/>
    <col min="16136" max="16136" width="12.7109375" style="42" bestFit="1" customWidth="1"/>
    <col min="16137" max="16137" width="10.85546875" style="42" customWidth="1"/>
    <col min="16138" max="16138" width="19.140625" style="42" bestFit="1" customWidth="1"/>
    <col min="16139" max="16139" width="9.140625" style="42"/>
    <col min="16140" max="16140" width="9.42578125" style="42" customWidth="1"/>
    <col min="16141" max="16141" width="11.140625" style="42" customWidth="1"/>
    <col min="16142" max="16142" width="10.42578125" style="42" bestFit="1" customWidth="1"/>
    <col min="16143" max="16143" width="19.140625" style="42" bestFit="1" customWidth="1"/>
    <col min="16144" max="16144" width="9.140625" style="42"/>
    <col min="16145" max="16145" width="9.5703125" style="42" customWidth="1"/>
    <col min="16146" max="16146" width="9.140625" style="42"/>
    <col min="16147" max="16147" width="10.42578125" style="42" bestFit="1" customWidth="1"/>
    <col min="16148" max="16384" width="9.140625" style="42"/>
  </cols>
  <sheetData>
    <row r="1" spans="1:22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O1" s="228"/>
      <c r="Q1" s="41"/>
      <c r="S1" s="41" t="s">
        <v>0</v>
      </c>
      <c r="T1" s="41"/>
      <c r="U1" s="41"/>
      <c r="V1" s="41"/>
    </row>
    <row r="2" spans="1:22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O2" s="228"/>
      <c r="S2" s="41" t="s">
        <v>1</v>
      </c>
      <c r="T2" s="41"/>
      <c r="U2" s="41"/>
      <c r="V2" s="41"/>
    </row>
    <row r="3" spans="1:22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O3" s="229"/>
      <c r="Q3" s="43"/>
      <c r="S3" s="43" t="s">
        <v>2</v>
      </c>
      <c r="T3" s="43"/>
      <c r="U3" s="43"/>
      <c r="V3" s="43"/>
    </row>
    <row r="4" spans="1:22" ht="18" x14ac:dyDescent="0.25">
      <c r="C4" s="272" t="s">
        <v>134</v>
      </c>
      <c r="D4" s="272"/>
      <c r="E4" s="272"/>
      <c r="F4" s="272"/>
      <c r="G4" s="41"/>
      <c r="H4" s="41"/>
      <c r="K4" s="272" t="s">
        <v>134</v>
      </c>
      <c r="L4" s="272"/>
      <c r="M4" s="272"/>
      <c r="N4" s="272"/>
      <c r="O4" s="228"/>
      <c r="Q4" s="272" t="s">
        <v>134</v>
      </c>
      <c r="R4" s="272"/>
      <c r="S4" s="272"/>
      <c r="T4" s="272"/>
      <c r="U4" s="41"/>
      <c r="V4" s="41"/>
    </row>
    <row r="5" spans="1:22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O5" s="218"/>
      <c r="Q5" s="181"/>
      <c r="S5" s="44" t="s">
        <v>5</v>
      </c>
      <c r="T5" s="45"/>
      <c r="U5" s="45"/>
      <c r="V5" s="45"/>
    </row>
    <row r="6" spans="1:22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50" t="s">
        <v>130</v>
      </c>
      <c r="O6" s="51" t="s">
        <v>131</v>
      </c>
      <c r="P6" s="51" t="s">
        <v>19</v>
      </c>
      <c r="Q6" s="46"/>
      <c r="R6" s="47" t="s">
        <v>6</v>
      </c>
      <c r="S6" s="48" t="s">
        <v>7</v>
      </c>
      <c r="T6" s="48" t="s">
        <v>8</v>
      </c>
      <c r="U6" s="49" t="s">
        <v>9</v>
      </c>
      <c r="V6" s="52"/>
    </row>
    <row r="7" spans="1:22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219"/>
      <c r="P7" s="200"/>
      <c r="Q7" s="53" t="s">
        <v>10</v>
      </c>
      <c r="R7" s="54"/>
      <c r="S7" s="54"/>
      <c r="T7" s="54"/>
      <c r="U7" s="55"/>
    </row>
    <row r="8" spans="1:22" ht="18" x14ac:dyDescent="0.25">
      <c r="A8" s="56" t="s">
        <v>11</v>
      </c>
      <c r="B8" s="57">
        <v>528</v>
      </c>
      <c r="C8" s="58">
        <v>690</v>
      </c>
      <c r="D8" s="60">
        <v>47200</v>
      </c>
      <c r="E8" s="118">
        <v>1472</v>
      </c>
      <c r="F8" s="119">
        <v>-39</v>
      </c>
      <c r="G8" s="120">
        <f t="shared" ref="G8:G16" si="0">D8/B8</f>
        <v>89.393939393939391</v>
      </c>
      <c r="H8" s="61">
        <f>D8+E8+F8</f>
        <v>48633</v>
      </c>
      <c r="I8" s="121"/>
      <c r="J8" s="122"/>
      <c r="K8" s="81">
        <v>11</v>
      </c>
      <c r="L8" s="58">
        <v>17</v>
      </c>
      <c r="M8" s="58">
        <v>1408</v>
      </c>
      <c r="N8" s="62">
        <v>691</v>
      </c>
      <c r="O8" s="81"/>
      <c r="P8" s="81">
        <f>SUM(M8:N8)</f>
        <v>2099</v>
      </c>
      <c r="Q8" s="56" t="s">
        <v>11</v>
      </c>
      <c r="R8" s="59">
        <f t="shared" ref="R8:S15" si="1">B8+K8</f>
        <v>539</v>
      </c>
      <c r="S8" s="59">
        <f t="shared" si="1"/>
        <v>707</v>
      </c>
      <c r="T8" s="59">
        <f>H8+P8</f>
        <v>50732</v>
      </c>
      <c r="U8" s="62">
        <f>T8/R8</f>
        <v>94.122448979591837</v>
      </c>
    </row>
    <row r="9" spans="1:22" ht="18" x14ac:dyDescent="0.25">
      <c r="A9" s="64" t="s">
        <v>12</v>
      </c>
      <c r="B9" s="63">
        <v>563</v>
      </c>
      <c r="C9" s="65">
        <v>835</v>
      </c>
      <c r="D9" s="123">
        <v>55902</v>
      </c>
      <c r="E9" s="118">
        <v>800</v>
      </c>
      <c r="F9" s="119">
        <v>-26</v>
      </c>
      <c r="G9" s="124">
        <f t="shared" si="0"/>
        <v>99.293072824156312</v>
      </c>
      <c r="H9" s="61">
        <f t="shared" ref="H9:H15" si="2">D9+E9+F9</f>
        <v>56676</v>
      </c>
      <c r="I9" s="121"/>
      <c r="J9" s="122"/>
      <c r="K9" s="81">
        <v>23</v>
      </c>
      <c r="L9" s="65">
        <v>34</v>
      </c>
      <c r="M9" s="58">
        <v>2374</v>
      </c>
      <c r="N9" s="62">
        <v>2408</v>
      </c>
      <c r="O9" s="81"/>
      <c r="P9" s="81">
        <f t="shared" ref="P9:P15" si="3">SUM(M9:N9)</f>
        <v>4782</v>
      </c>
      <c r="Q9" s="64" t="s">
        <v>12</v>
      </c>
      <c r="R9" s="63">
        <f t="shared" si="1"/>
        <v>586</v>
      </c>
      <c r="S9" s="63">
        <f t="shared" si="1"/>
        <v>869</v>
      </c>
      <c r="T9" s="63">
        <f t="shared" ref="T9:T15" si="4">H9+P9</f>
        <v>61458</v>
      </c>
      <c r="U9" s="62">
        <f t="shared" ref="U9:U15" si="5">T9/R9</f>
        <v>104.87713310580205</v>
      </c>
    </row>
    <row r="10" spans="1:22" ht="18" x14ac:dyDescent="0.25">
      <c r="A10" s="64" t="s">
        <v>13</v>
      </c>
      <c r="B10" s="63">
        <v>684</v>
      </c>
      <c r="C10" s="65">
        <v>923</v>
      </c>
      <c r="D10" s="123">
        <v>63732</v>
      </c>
      <c r="E10" s="118">
        <v>1324</v>
      </c>
      <c r="F10" s="119">
        <v>-4</v>
      </c>
      <c r="G10" s="124">
        <f t="shared" si="0"/>
        <v>93.175438596491233</v>
      </c>
      <c r="H10" s="61">
        <f t="shared" si="2"/>
        <v>65052</v>
      </c>
      <c r="I10" s="121"/>
      <c r="J10" s="122"/>
      <c r="K10" s="81">
        <v>37</v>
      </c>
      <c r="L10" s="65">
        <v>56</v>
      </c>
      <c r="M10" s="58">
        <v>3796</v>
      </c>
      <c r="N10" s="62">
        <v>1294</v>
      </c>
      <c r="O10" s="81"/>
      <c r="P10" s="81">
        <f t="shared" si="3"/>
        <v>5090</v>
      </c>
      <c r="Q10" s="64" t="s">
        <v>13</v>
      </c>
      <c r="R10" s="63">
        <f t="shared" si="1"/>
        <v>721</v>
      </c>
      <c r="S10" s="63">
        <f t="shared" si="1"/>
        <v>979</v>
      </c>
      <c r="T10" s="63">
        <f t="shared" si="4"/>
        <v>70142</v>
      </c>
      <c r="U10" s="62">
        <f t="shared" si="5"/>
        <v>97.284327323162273</v>
      </c>
    </row>
    <row r="11" spans="1:22" ht="18" x14ac:dyDescent="0.25">
      <c r="A11" s="64" t="s">
        <v>14</v>
      </c>
      <c r="B11" s="63">
        <v>726</v>
      </c>
      <c r="C11" s="65">
        <v>1017</v>
      </c>
      <c r="D11" s="123">
        <v>70193</v>
      </c>
      <c r="E11" s="118">
        <v>3231</v>
      </c>
      <c r="F11" s="119">
        <v>-59</v>
      </c>
      <c r="G11" s="124">
        <f t="shared" si="0"/>
        <v>96.684573002754817</v>
      </c>
      <c r="H11" s="61">
        <f t="shared" si="2"/>
        <v>73365</v>
      </c>
      <c r="I11" s="121"/>
      <c r="J11" s="122"/>
      <c r="K11" s="81">
        <v>33</v>
      </c>
      <c r="L11" s="65">
        <v>43</v>
      </c>
      <c r="M11" s="58">
        <v>3084</v>
      </c>
      <c r="N11" s="62">
        <v>3263</v>
      </c>
      <c r="O11" s="81"/>
      <c r="P11" s="81">
        <f t="shared" si="3"/>
        <v>6347</v>
      </c>
      <c r="Q11" s="64" t="s">
        <v>14</v>
      </c>
      <c r="R11" s="63">
        <f t="shared" si="1"/>
        <v>759</v>
      </c>
      <c r="S11" s="63">
        <f t="shared" si="1"/>
        <v>1060</v>
      </c>
      <c r="T11" s="63">
        <f t="shared" si="4"/>
        <v>79712</v>
      </c>
      <c r="U11" s="62">
        <f t="shared" si="5"/>
        <v>105.02239789196311</v>
      </c>
    </row>
    <row r="12" spans="1:22" ht="18" x14ac:dyDescent="0.25">
      <c r="A12" s="64" t="s">
        <v>15</v>
      </c>
      <c r="B12" s="63">
        <v>150</v>
      </c>
      <c r="C12" s="65">
        <v>226</v>
      </c>
      <c r="D12" s="123">
        <v>15291</v>
      </c>
      <c r="E12" s="118">
        <v>0</v>
      </c>
      <c r="F12" s="119">
        <v>-2</v>
      </c>
      <c r="G12" s="124">
        <f t="shared" si="0"/>
        <v>101.94</v>
      </c>
      <c r="H12" s="61">
        <f t="shared" si="2"/>
        <v>15289</v>
      </c>
      <c r="I12" s="121"/>
      <c r="J12" s="122"/>
      <c r="K12" s="81">
        <v>13</v>
      </c>
      <c r="L12" s="65">
        <v>23</v>
      </c>
      <c r="M12" s="58">
        <v>1504</v>
      </c>
      <c r="N12" s="62">
        <v>1562</v>
      </c>
      <c r="O12" s="81"/>
      <c r="P12" s="81">
        <f t="shared" si="3"/>
        <v>3066</v>
      </c>
      <c r="Q12" s="64" t="s">
        <v>15</v>
      </c>
      <c r="R12" s="63">
        <f t="shared" si="1"/>
        <v>163</v>
      </c>
      <c r="S12" s="63">
        <f t="shared" si="1"/>
        <v>249</v>
      </c>
      <c r="T12" s="63">
        <f t="shared" si="4"/>
        <v>18355</v>
      </c>
      <c r="U12" s="62">
        <f t="shared" si="5"/>
        <v>112.60736196319019</v>
      </c>
    </row>
    <row r="13" spans="1:22" ht="18" x14ac:dyDescent="0.25">
      <c r="A13" s="64" t="s">
        <v>16</v>
      </c>
      <c r="B13" s="63">
        <v>609</v>
      </c>
      <c r="C13" s="65">
        <v>831</v>
      </c>
      <c r="D13" s="123">
        <v>58251</v>
      </c>
      <c r="E13" s="118">
        <v>2474</v>
      </c>
      <c r="F13" s="119">
        <v>-11</v>
      </c>
      <c r="G13" s="124">
        <f t="shared" si="0"/>
        <v>95.650246305418719</v>
      </c>
      <c r="H13" s="61">
        <f t="shared" si="2"/>
        <v>60714</v>
      </c>
      <c r="I13" s="121"/>
      <c r="J13" s="122"/>
      <c r="K13" s="81">
        <v>15</v>
      </c>
      <c r="L13" s="65">
        <v>20</v>
      </c>
      <c r="M13" s="58">
        <v>1534</v>
      </c>
      <c r="N13" s="62">
        <v>1903</v>
      </c>
      <c r="O13" s="81"/>
      <c r="P13" s="81">
        <f t="shared" si="3"/>
        <v>3437</v>
      </c>
      <c r="Q13" s="64" t="s">
        <v>16</v>
      </c>
      <c r="R13" s="63">
        <f t="shared" si="1"/>
        <v>624</v>
      </c>
      <c r="S13" s="63">
        <f t="shared" si="1"/>
        <v>851</v>
      </c>
      <c r="T13" s="63">
        <f t="shared" si="4"/>
        <v>64151</v>
      </c>
      <c r="U13" s="62">
        <f t="shared" si="5"/>
        <v>102.80608974358974</v>
      </c>
    </row>
    <row r="14" spans="1:22" ht="18" x14ac:dyDescent="0.25">
      <c r="A14" s="64" t="s">
        <v>17</v>
      </c>
      <c r="B14" s="63">
        <v>239</v>
      </c>
      <c r="C14" s="65">
        <v>327</v>
      </c>
      <c r="D14" s="123">
        <v>21792</v>
      </c>
      <c r="E14" s="118">
        <v>384</v>
      </c>
      <c r="F14" s="119">
        <v>-20</v>
      </c>
      <c r="G14" s="124">
        <f t="shared" si="0"/>
        <v>91.179916317991626</v>
      </c>
      <c r="H14" s="61">
        <f t="shared" si="2"/>
        <v>22156</v>
      </c>
      <c r="I14" s="121"/>
      <c r="J14" s="122"/>
      <c r="K14" s="81">
        <v>2</v>
      </c>
      <c r="L14" s="65">
        <v>4</v>
      </c>
      <c r="M14" s="58">
        <v>271</v>
      </c>
      <c r="N14" s="62">
        <v>0</v>
      </c>
      <c r="O14" s="81"/>
      <c r="P14" s="81">
        <f t="shared" si="3"/>
        <v>271</v>
      </c>
      <c r="Q14" s="64" t="s">
        <v>17</v>
      </c>
      <c r="R14" s="63">
        <f t="shared" si="1"/>
        <v>241</v>
      </c>
      <c r="S14" s="63">
        <f t="shared" si="1"/>
        <v>331</v>
      </c>
      <c r="T14" s="63">
        <f t="shared" si="4"/>
        <v>22427</v>
      </c>
      <c r="U14" s="62">
        <f t="shared" si="5"/>
        <v>93.058091286307061</v>
      </c>
    </row>
    <row r="15" spans="1:22" ht="18.75" thickBot="1" x14ac:dyDescent="0.3">
      <c r="A15" s="66" t="s">
        <v>18</v>
      </c>
      <c r="B15" s="67">
        <v>721</v>
      </c>
      <c r="C15" s="68">
        <v>986</v>
      </c>
      <c r="D15" s="125">
        <v>71385</v>
      </c>
      <c r="E15" s="126">
        <v>3382</v>
      </c>
      <c r="F15" s="127">
        <v>-6</v>
      </c>
      <c r="G15" s="128">
        <f t="shared" si="0"/>
        <v>99.008321775312069</v>
      </c>
      <c r="H15" s="61">
        <f t="shared" si="2"/>
        <v>74761</v>
      </c>
      <c r="I15" s="172"/>
      <c r="J15" s="173"/>
      <c r="K15" s="75">
        <v>15</v>
      </c>
      <c r="L15" s="68">
        <v>22</v>
      </c>
      <c r="M15" s="180">
        <v>1789</v>
      </c>
      <c r="N15" s="185">
        <v>2468</v>
      </c>
      <c r="O15" s="75"/>
      <c r="P15" s="81">
        <f t="shared" si="3"/>
        <v>4257</v>
      </c>
      <c r="Q15" s="89" t="s">
        <v>18</v>
      </c>
      <c r="R15" s="69">
        <f t="shared" si="1"/>
        <v>736</v>
      </c>
      <c r="S15" s="69">
        <f t="shared" si="1"/>
        <v>1008</v>
      </c>
      <c r="T15" s="69">
        <f t="shared" si="4"/>
        <v>79018</v>
      </c>
      <c r="U15" s="185">
        <f t="shared" si="5"/>
        <v>107.36141304347827</v>
      </c>
    </row>
    <row r="16" spans="1:22" ht="18.75" thickBot="1" x14ac:dyDescent="0.3">
      <c r="A16" s="70" t="s">
        <v>19</v>
      </c>
      <c r="B16" s="71">
        <f>SUM(B8:B15)</f>
        <v>4220</v>
      </c>
      <c r="C16" s="71">
        <f>SUM(C8:C15)</f>
        <v>5835</v>
      </c>
      <c r="D16" s="129">
        <f>SUM(D8:D15)</f>
        <v>403746</v>
      </c>
      <c r="E16" s="71">
        <f>SUM(E8:E15)</f>
        <v>13067</v>
      </c>
      <c r="F16" s="73">
        <f>SUM(F8:F15)</f>
        <v>-167</v>
      </c>
      <c r="G16" s="130">
        <f t="shared" si="0"/>
        <v>95.674407582938386</v>
      </c>
      <c r="H16" s="129">
        <f t="shared" ref="H16:N16" si="6">SUM(H8:H15)</f>
        <v>416646</v>
      </c>
      <c r="I16" s="166">
        <f t="shared" si="6"/>
        <v>0</v>
      </c>
      <c r="J16" s="72">
        <f t="shared" si="6"/>
        <v>0</v>
      </c>
      <c r="K16" s="196">
        <f t="shared" si="6"/>
        <v>149</v>
      </c>
      <c r="L16" s="186">
        <f t="shared" si="6"/>
        <v>219</v>
      </c>
      <c r="M16" s="186">
        <f t="shared" si="6"/>
        <v>15760</v>
      </c>
      <c r="N16" s="72">
        <f t="shared" si="6"/>
        <v>13589</v>
      </c>
      <c r="O16" s="188"/>
      <c r="P16" s="188">
        <f>SUM(P8:P15)</f>
        <v>29349</v>
      </c>
      <c r="Q16" s="192" t="s">
        <v>19</v>
      </c>
      <c r="R16" s="193">
        <f>SUM(R8:R15)</f>
        <v>4369</v>
      </c>
      <c r="S16" s="193">
        <f>SUM(S8:S15)</f>
        <v>6054</v>
      </c>
      <c r="T16" s="193">
        <f>SUM(T8:T15)</f>
        <v>445995</v>
      </c>
      <c r="U16" s="72">
        <f>T16/R16</f>
        <v>102.08171206225681</v>
      </c>
    </row>
    <row r="17" spans="1:22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4"/>
      <c r="R17" s="75"/>
      <c r="S17" s="75"/>
      <c r="T17" s="75"/>
      <c r="U17" s="75"/>
    </row>
    <row r="18" spans="1:22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7"/>
      <c r="P18" s="78"/>
      <c r="Q18" s="76" t="s">
        <v>20</v>
      </c>
      <c r="R18" s="77"/>
      <c r="S18" s="77"/>
      <c r="T18" s="77"/>
      <c r="U18" s="78"/>
    </row>
    <row r="19" spans="1:22" ht="18" x14ac:dyDescent="0.25">
      <c r="A19" s="79" t="s">
        <v>21</v>
      </c>
      <c r="B19" s="57">
        <v>1013</v>
      </c>
      <c r="C19" s="58">
        <v>1449</v>
      </c>
      <c r="D19" s="60">
        <v>102741</v>
      </c>
      <c r="E19" s="141">
        <v>1996</v>
      </c>
      <c r="F19" s="119">
        <v>0</v>
      </c>
      <c r="G19" s="121">
        <f t="shared" ref="G19:G32" si="7">D19/B19</f>
        <v>101.42250740375124</v>
      </c>
      <c r="H19" s="119">
        <f>SUM(D19:F19)</f>
        <v>104737</v>
      </c>
      <c r="I19" s="132"/>
      <c r="J19" s="133"/>
      <c r="K19" s="81">
        <v>26</v>
      </c>
      <c r="L19" s="58">
        <v>38</v>
      </c>
      <c r="M19" s="58">
        <v>2484</v>
      </c>
      <c r="N19" s="80">
        <v>1232</v>
      </c>
      <c r="O19" s="81">
        <v>0</v>
      </c>
      <c r="P19" s="81">
        <f>SUM(M19:N19)</f>
        <v>3716</v>
      </c>
      <c r="Q19" s="79" t="s">
        <v>21</v>
      </c>
      <c r="R19" s="59">
        <f t="shared" ref="R19:R31" si="8">B19+K19</f>
        <v>1039</v>
      </c>
      <c r="S19" s="59">
        <f t="shared" ref="S19:S31" si="9">C19+L19</f>
        <v>1487</v>
      </c>
      <c r="T19" s="59">
        <f t="shared" ref="T19:T31" si="10">H19+P19</f>
        <v>108453</v>
      </c>
      <c r="U19" s="62">
        <f t="shared" ref="U19:U32" si="11">T19/R19</f>
        <v>104.38209817131857</v>
      </c>
      <c r="V19" s="82"/>
    </row>
    <row r="20" spans="1:22" ht="18" x14ac:dyDescent="0.25">
      <c r="A20" s="79" t="s">
        <v>22</v>
      </c>
      <c r="B20" s="59">
        <v>553</v>
      </c>
      <c r="C20" s="85">
        <v>803</v>
      </c>
      <c r="D20" s="60">
        <v>56317</v>
      </c>
      <c r="E20" s="141">
        <v>825</v>
      </c>
      <c r="F20" s="119">
        <v>-65</v>
      </c>
      <c r="G20" s="135">
        <f t="shared" si="7"/>
        <v>101.83905967450271</v>
      </c>
      <c r="H20" s="83">
        <f t="shared" ref="H20:H31" si="12">SUM(D20:F20)</f>
        <v>57077</v>
      </c>
      <c r="I20" s="121"/>
      <c r="J20" s="136"/>
      <c r="K20" s="81">
        <v>9</v>
      </c>
      <c r="L20" s="65">
        <v>19</v>
      </c>
      <c r="M20" s="65">
        <v>1145</v>
      </c>
      <c r="N20" s="80">
        <v>448</v>
      </c>
      <c r="O20" s="81">
        <v>0</v>
      </c>
      <c r="P20" s="81">
        <f t="shared" ref="P20:P31" si="13">SUM(M20:N20)</f>
        <v>1593</v>
      </c>
      <c r="Q20" s="79" t="s">
        <v>22</v>
      </c>
      <c r="R20" s="63">
        <f t="shared" si="8"/>
        <v>562</v>
      </c>
      <c r="S20" s="63">
        <f t="shared" si="9"/>
        <v>822</v>
      </c>
      <c r="T20" s="63">
        <f t="shared" si="10"/>
        <v>58670</v>
      </c>
      <c r="U20" s="80">
        <f t="shared" si="11"/>
        <v>104.39501779359431</v>
      </c>
      <c r="V20" s="82"/>
    </row>
    <row r="21" spans="1:22" ht="18" x14ac:dyDescent="0.25">
      <c r="A21" s="56" t="s">
        <v>23</v>
      </c>
      <c r="B21" s="84">
        <v>407</v>
      </c>
      <c r="C21" s="87">
        <v>647</v>
      </c>
      <c r="D21" s="137">
        <v>44841</v>
      </c>
      <c r="E21" s="141">
        <v>256</v>
      </c>
      <c r="F21" s="139">
        <v>-14</v>
      </c>
      <c r="G21" s="135">
        <f t="shared" si="7"/>
        <v>110.17444717444718</v>
      </c>
      <c r="H21" s="83">
        <f t="shared" si="12"/>
        <v>45083</v>
      </c>
      <c r="I21" s="121"/>
      <c r="J21" s="136"/>
      <c r="K21" s="81">
        <v>11</v>
      </c>
      <c r="L21" s="85">
        <v>23</v>
      </c>
      <c r="M21" s="85">
        <v>1781</v>
      </c>
      <c r="N21" s="80">
        <v>145</v>
      </c>
      <c r="O21" s="81">
        <v>0</v>
      </c>
      <c r="P21" s="81">
        <f t="shared" si="13"/>
        <v>1926</v>
      </c>
      <c r="Q21" s="56" t="s">
        <v>23</v>
      </c>
      <c r="R21" s="63">
        <f t="shared" si="8"/>
        <v>418</v>
      </c>
      <c r="S21" s="63">
        <f t="shared" si="9"/>
        <v>670</v>
      </c>
      <c r="T21" s="63">
        <f t="shared" si="10"/>
        <v>47009</v>
      </c>
      <c r="U21" s="80">
        <f t="shared" si="11"/>
        <v>112.46172248803828</v>
      </c>
    </row>
    <row r="22" spans="1:22" ht="18" x14ac:dyDescent="0.25">
      <c r="A22" s="64" t="s">
        <v>24</v>
      </c>
      <c r="B22" s="86">
        <v>553</v>
      </c>
      <c r="C22" s="87">
        <v>750</v>
      </c>
      <c r="D22" s="140">
        <v>51650</v>
      </c>
      <c r="E22" s="141">
        <v>1469</v>
      </c>
      <c r="F22" s="142">
        <v>-24</v>
      </c>
      <c r="G22" s="135">
        <f t="shared" si="7"/>
        <v>93.399638336347195</v>
      </c>
      <c r="H22" s="83">
        <f t="shared" si="12"/>
        <v>53095</v>
      </c>
      <c r="I22" s="135"/>
      <c r="J22" s="143"/>
      <c r="K22" s="88">
        <v>8</v>
      </c>
      <c r="L22" s="87">
        <v>13</v>
      </c>
      <c r="M22" s="87">
        <v>936</v>
      </c>
      <c r="N22" s="80">
        <v>435</v>
      </c>
      <c r="O22" s="81">
        <v>0</v>
      </c>
      <c r="P22" s="81">
        <f t="shared" si="13"/>
        <v>1371</v>
      </c>
      <c r="Q22" s="64" t="s">
        <v>24</v>
      </c>
      <c r="R22" s="63">
        <f t="shared" si="8"/>
        <v>561</v>
      </c>
      <c r="S22" s="63">
        <f t="shared" si="9"/>
        <v>763</v>
      </c>
      <c r="T22" s="63">
        <f t="shared" si="10"/>
        <v>54466</v>
      </c>
      <c r="U22" s="80">
        <f t="shared" si="11"/>
        <v>97.087344028520505</v>
      </c>
    </row>
    <row r="23" spans="1:22" ht="18" x14ac:dyDescent="0.25">
      <c r="A23" s="64" t="s">
        <v>25</v>
      </c>
      <c r="B23" s="86">
        <v>335</v>
      </c>
      <c r="C23" s="87">
        <v>466</v>
      </c>
      <c r="D23" s="140">
        <v>33549</v>
      </c>
      <c r="E23" s="141">
        <v>333</v>
      </c>
      <c r="F23" s="142">
        <v>-54</v>
      </c>
      <c r="G23" s="135">
        <f t="shared" si="7"/>
        <v>100.14626865671642</v>
      </c>
      <c r="H23" s="83">
        <f t="shared" si="12"/>
        <v>33828</v>
      </c>
      <c r="I23" s="135"/>
      <c r="J23" s="143"/>
      <c r="K23" s="88">
        <v>4</v>
      </c>
      <c r="L23" s="87">
        <v>6</v>
      </c>
      <c r="M23" s="87">
        <v>518</v>
      </c>
      <c r="N23" s="80">
        <v>64</v>
      </c>
      <c r="O23" s="81">
        <v>0</v>
      </c>
      <c r="P23" s="81">
        <f t="shared" si="13"/>
        <v>582</v>
      </c>
      <c r="Q23" s="64" t="s">
        <v>25</v>
      </c>
      <c r="R23" s="63">
        <f t="shared" si="8"/>
        <v>339</v>
      </c>
      <c r="S23" s="63">
        <f t="shared" si="9"/>
        <v>472</v>
      </c>
      <c r="T23" s="63">
        <f t="shared" si="10"/>
        <v>34410</v>
      </c>
      <c r="U23" s="80">
        <f t="shared" si="11"/>
        <v>101.50442477876106</v>
      </c>
    </row>
    <row r="24" spans="1:22" ht="18" x14ac:dyDescent="0.25">
      <c r="A24" s="64" t="s">
        <v>26</v>
      </c>
      <c r="B24" s="86">
        <v>256</v>
      </c>
      <c r="C24" s="87">
        <v>413</v>
      </c>
      <c r="D24" s="140">
        <v>29715</v>
      </c>
      <c r="E24" s="141">
        <v>768</v>
      </c>
      <c r="F24" s="142">
        <v>0</v>
      </c>
      <c r="G24" s="135">
        <f t="shared" si="7"/>
        <v>116.07421875</v>
      </c>
      <c r="H24" s="83">
        <f t="shared" si="12"/>
        <v>30483</v>
      </c>
      <c r="I24" s="135"/>
      <c r="J24" s="143"/>
      <c r="K24" s="88">
        <v>7</v>
      </c>
      <c r="L24" s="87">
        <v>14</v>
      </c>
      <c r="M24" s="87">
        <v>1208</v>
      </c>
      <c r="N24" s="80">
        <v>384</v>
      </c>
      <c r="O24" s="81">
        <v>0</v>
      </c>
      <c r="P24" s="81">
        <f t="shared" si="13"/>
        <v>1592</v>
      </c>
      <c r="Q24" s="64" t="s">
        <v>26</v>
      </c>
      <c r="R24" s="63">
        <f t="shared" si="8"/>
        <v>263</v>
      </c>
      <c r="S24" s="63">
        <f t="shared" si="9"/>
        <v>427</v>
      </c>
      <c r="T24" s="63">
        <f t="shared" si="10"/>
        <v>32075</v>
      </c>
      <c r="U24" s="80">
        <f t="shared" si="11"/>
        <v>121.95817490494296</v>
      </c>
    </row>
    <row r="25" spans="1:22" ht="18" x14ac:dyDescent="0.25">
      <c r="A25" s="64" t="s">
        <v>27</v>
      </c>
      <c r="B25" s="86">
        <v>599</v>
      </c>
      <c r="C25" s="87">
        <v>859</v>
      </c>
      <c r="D25" s="140">
        <v>62236</v>
      </c>
      <c r="E25" s="141">
        <v>1723</v>
      </c>
      <c r="F25" s="142">
        <v>0</v>
      </c>
      <c r="G25" s="135">
        <f t="shared" si="7"/>
        <v>103.89983305509182</v>
      </c>
      <c r="H25" s="83">
        <f t="shared" si="12"/>
        <v>63959</v>
      </c>
      <c r="I25" s="135"/>
      <c r="J25" s="143"/>
      <c r="K25" s="88">
        <v>4</v>
      </c>
      <c r="L25" s="87">
        <v>8</v>
      </c>
      <c r="M25" s="87">
        <v>561</v>
      </c>
      <c r="N25" s="80">
        <v>352</v>
      </c>
      <c r="O25" s="81">
        <v>0</v>
      </c>
      <c r="P25" s="81">
        <f t="shared" si="13"/>
        <v>913</v>
      </c>
      <c r="Q25" s="64" t="s">
        <v>27</v>
      </c>
      <c r="R25" s="63">
        <f t="shared" si="8"/>
        <v>603</v>
      </c>
      <c r="S25" s="63">
        <f t="shared" si="9"/>
        <v>867</v>
      </c>
      <c r="T25" s="63">
        <f t="shared" si="10"/>
        <v>64872</v>
      </c>
      <c r="U25" s="80">
        <f t="shared" si="11"/>
        <v>107.58208955223881</v>
      </c>
    </row>
    <row r="26" spans="1:22" ht="18" x14ac:dyDescent="0.25">
      <c r="A26" s="64" t="s">
        <v>28</v>
      </c>
      <c r="B26" s="86">
        <v>609</v>
      </c>
      <c r="C26" s="87">
        <v>838</v>
      </c>
      <c r="D26" s="140">
        <v>62449</v>
      </c>
      <c r="E26" s="141">
        <v>256</v>
      </c>
      <c r="F26" s="142">
        <v>-50</v>
      </c>
      <c r="G26" s="135">
        <f t="shared" si="7"/>
        <v>102.54351395730706</v>
      </c>
      <c r="H26" s="83">
        <f t="shared" si="12"/>
        <v>62655</v>
      </c>
      <c r="I26" s="135"/>
      <c r="J26" s="143"/>
      <c r="K26" s="88">
        <v>11</v>
      </c>
      <c r="L26" s="87">
        <v>20</v>
      </c>
      <c r="M26" s="87">
        <v>1638</v>
      </c>
      <c r="N26" s="80">
        <v>448</v>
      </c>
      <c r="O26" s="81">
        <v>-20</v>
      </c>
      <c r="P26" s="81">
        <f t="shared" si="13"/>
        <v>2086</v>
      </c>
      <c r="Q26" s="64" t="s">
        <v>28</v>
      </c>
      <c r="R26" s="63">
        <f t="shared" si="8"/>
        <v>620</v>
      </c>
      <c r="S26" s="63">
        <f t="shared" si="9"/>
        <v>858</v>
      </c>
      <c r="T26" s="63">
        <f t="shared" si="10"/>
        <v>64741</v>
      </c>
      <c r="U26" s="80">
        <f t="shared" si="11"/>
        <v>104.42096774193548</v>
      </c>
    </row>
    <row r="27" spans="1:22" ht="18" x14ac:dyDescent="0.25">
      <c r="A27" s="64" t="s">
        <v>29</v>
      </c>
      <c r="B27" s="86">
        <v>857</v>
      </c>
      <c r="C27" s="87">
        <v>1356</v>
      </c>
      <c r="D27" s="140">
        <v>96295</v>
      </c>
      <c r="E27" s="145">
        <v>2193</v>
      </c>
      <c r="F27" s="142">
        <v>-43</v>
      </c>
      <c r="G27" s="135">
        <f t="shared" si="7"/>
        <v>112.36289381563594</v>
      </c>
      <c r="H27" s="83">
        <f t="shared" si="12"/>
        <v>98445</v>
      </c>
      <c r="I27" s="135"/>
      <c r="J27" s="143"/>
      <c r="K27" s="88">
        <v>19</v>
      </c>
      <c r="L27" s="87">
        <v>36</v>
      </c>
      <c r="M27" s="87">
        <v>2560</v>
      </c>
      <c r="N27" s="80">
        <v>1536</v>
      </c>
      <c r="O27" s="81">
        <v>0</v>
      </c>
      <c r="P27" s="81">
        <f t="shared" si="13"/>
        <v>4096</v>
      </c>
      <c r="Q27" s="64" t="s">
        <v>29</v>
      </c>
      <c r="R27" s="63">
        <f t="shared" si="8"/>
        <v>876</v>
      </c>
      <c r="S27" s="63">
        <f t="shared" si="9"/>
        <v>1392</v>
      </c>
      <c r="T27" s="63">
        <f t="shared" si="10"/>
        <v>102541</v>
      </c>
      <c r="U27" s="80">
        <f t="shared" si="11"/>
        <v>117.05593607305936</v>
      </c>
    </row>
    <row r="28" spans="1:22" ht="18" x14ac:dyDescent="0.25">
      <c r="A28" s="64" t="s">
        <v>30</v>
      </c>
      <c r="B28" s="86">
        <v>507</v>
      </c>
      <c r="C28" s="87">
        <v>722</v>
      </c>
      <c r="D28" s="140">
        <v>49003</v>
      </c>
      <c r="E28" s="141">
        <v>2296</v>
      </c>
      <c r="F28" s="142">
        <v>-40</v>
      </c>
      <c r="G28" s="135">
        <f t="shared" si="7"/>
        <v>96.652859960552263</v>
      </c>
      <c r="H28" s="83">
        <f t="shared" si="12"/>
        <v>51259</v>
      </c>
      <c r="I28" s="135"/>
      <c r="J28" s="143"/>
      <c r="K28" s="88">
        <v>14</v>
      </c>
      <c r="L28" s="87">
        <v>25</v>
      </c>
      <c r="M28" s="87">
        <v>1495</v>
      </c>
      <c r="N28" s="80">
        <v>640</v>
      </c>
      <c r="O28" s="81">
        <v>0</v>
      </c>
      <c r="P28" s="81">
        <f t="shared" si="13"/>
        <v>2135</v>
      </c>
      <c r="Q28" s="64" t="s">
        <v>30</v>
      </c>
      <c r="R28" s="63">
        <f t="shared" si="8"/>
        <v>521</v>
      </c>
      <c r="S28" s="63">
        <f t="shared" si="9"/>
        <v>747</v>
      </c>
      <c r="T28" s="63">
        <f t="shared" si="10"/>
        <v>53394</v>
      </c>
      <c r="U28" s="80">
        <f t="shared" si="11"/>
        <v>102.48368522072937</v>
      </c>
    </row>
    <row r="29" spans="1:22" ht="18" x14ac:dyDescent="0.25">
      <c r="A29" s="64" t="s">
        <v>31</v>
      </c>
      <c r="B29" s="86">
        <v>340</v>
      </c>
      <c r="C29" s="90">
        <v>528</v>
      </c>
      <c r="D29" s="140">
        <v>35820</v>
      </c>
      <c r="E29" s="141">
        <v>485</v>
      </c>
      <c r="F29" s="142">
        <v>-74</v>
      </c>
      <c r="G29" s="135">
        <f t="shared" si="7"/>
        <v>105.35294117647059</v>
      </c>
      <c r="H29" s="83">
        <f t="shared" si="12"/>
        <v>36231</v>
      </c>
      <c r="I29" s="135"/>
      <c r="J29" s="143"/>
      <c r="K29" s="88">
        <v>5</v>
      </c>
      <c r="L29" s="87">
        <v>10</v>
      </c>
      <c r="M29" s="87">
        <v>687</v>
      </c>
      <c r="N29" s="80">
        <v>800</v>
      </c>
      <c r="O29" s="81">
        <v>0</v>
      </c>
      <c r="P29" s="81">
        <f t="shared" si="13"/>
        <v>1487</v>
      </c>
      <c r="Q29" s="64" t="s">
        <v>31</v>
      </c>
      <c r="R29" s="63">
        <f t="shared" si="8"/>
        <v>345</v>
      </c>
      <c r="S29" s="63">
        <f t="shared" si="9"/>
        <v>538</v>
      </c>
      <c r="T29" s="63">
        <f t="shared" si="10"/>
        <v>37718</v>
      </c>
      <c r="U29" s="80">
        <f t="shared" si="11"/>
        <v>109.32753623188405</v>
      </c>
    </row>
    <row r="30" spans="1:22" ht="18" x14ac:dyDescent="0.25">
      <c r="A30" s="89" t="s">
        <v>32</v>
      </c>
      <c r="B30" s="86">
        <v>508</v>
      </c>
      <c r="C30" s="90">
        <v>698</v>
      </c>
      <c r="D30" s="144">
        <v>47666</v>
      </c>
      <c r="E30" s="145">
        <v>797</v>
      </c>
      <c r="F30" s="146">
        <v>-1</v>
      </c>
      <c r="G30" s="135">
        <f t="shared" si="7"/>
        <v>93.830708661417319</v>
      </c>
      <c r="H30" s="83">
        <f t="shared" si="12"/>
        <v>48462</v>
      </c>
      <c r="I30" s="147"/>
      <c r="J30" s="148"/>
      <c r="K30" s="91">
        <v>7</v>
      </c>
      <c r="L30" s="87">
        <v>8</v>
      </c>
      <c r="M30" s="87">
        <v>536</v>
      </c>
      <c r="N30" s="187">
        <v>192</v>
      </c>
      <c r="O30" s="75">
        <v>0</v>
      </c>
      <c r="P30" s="81">
        <f t="shared" si="13"/>
        <v>728</v>
      </c>
      <c r="Q30" s="89" t="s">
        <v>32</v>
      </c>
      <c r="R30" s="63">
        <f t="shared" si="8"/>
        <v>515</v>
      </c>
      <c r="S30" s="63">
        <f t="shared" si="9"/>
        <v>706</v>
      </c>
      <c r="T30" s="63">
        <f t="shared" si="10"/>
        <v>49190</v>
      </c>
      <c r="U30" s="80">
        <f t="shared" si="11"/>
        <v>95.514563106796118</v>
      </c>
    </row>
    <row r="31" spans="1:22" ht="18.75" thickBot="1" x14ac:dyDescent="0.3">
      <c r="A31" s="89" t="s">
        <v>33</v>
      </c>
      <c r="B31" s="92">
        <v>125</v>
      </c>
      <c r="C31" s="90">
        <v>167</v>
      </c>
      <c r="D31" s="144">
        <v>12130</v>
      </c>
      <c r="E31" s="145">
        <v>535</v>
      </c>
      <c r="F31" s="146">
        <v>0</v>
      </c>
      <c r="G31" s="149">
        <f t="shared" si="7"/>
        <v>97.04</v>
      </c>
      <c r="H31" s="93">
        <f t="shared" si="12"/>
        <v>12665</v>
      </c>
      <c r="I31" s="147"/>
      <c r="J31" s="148"/>
      <c r="K31" s="91">
        <v>3</v>
      </c>
      <c r="L31" s="90">
        <v>5</v>
      </c>
      <c r="M31" s="90">
        <v>422</v>
      </c>
      <c r="N31" s="187">
        <v>113</v>
      </c>
      <c r="O31" s="75">
        <v>0</v>
      </c>
      <c r="P31" s="75">
        <f t="shared" si="13"/>
        <v>535</v>
      </c>
      <c r="Q31" s="89" t="s">
        <v>33</v>
      </c>
      <c r="R31" s="69">
        <f t="shared" si="8"/>
        <v>128</v>
      </c>
      <c r="S31" s="69">
        <f t="shared" si="9"/>
        <v>172</v>
      </c>
      <c r="T31" s="69">
        <f t="shared" si="10"/>
        <v>13200</v>
      </c>
      <c r="U31" s="187">
        <f t="shared" si="11"/>
        <v>103.125</v>
      </c>
    </row>
    <row r="32" spans="1:22" ht="18.75" thickBot="1" x14ac:dyDescent="0.3">
      <c r="A32" s="70" t="s">
        <v>34</v>
      </c>
      <c r="B32" s="94">
        <f>SUM(B19:B31)</f>
        <v>6662</v>
      </c>
      <c r="C32" s="94">
        <f>SUM(C19:C31)</f>
        <v>9696</v>
      </c>
      <c r="D32" s="150">
        <f>SUM(D19:D31)</f>
        <v>684412</v>
      </c>
      <c r="E32" s="94">
        <f>SUM(E19:E31)</f>
        <v>13932</v>
      </c>
      <c r="F32" s="103">
        <f>SUM(F19:F31)</f>
        <v>-365</v>
      </c>
      <c r="G32" s="131">
        <f t="shared" si="7"/>
        <v>102.73371359951966</v>
      </c>
      <c r="H32" s="197">
        <f t="shared" ref="H32:P32" si="14">SUM(H19:H31)</f>
        <v>697979</v>
      </c>
      <c r="I32" s="166">
        <f t="shared" si="14"/>
        <v>0</v>
      </c>
      <c r="J32" s="72">
        <f t="shared" si="14"/>
        <v>0</v>
      </c>
      <c r="K32" s="196">
        <f t="shared" si="14"/>
        <v>128</v>
      </c>
      <c r="L32" s="186">
        <f t="shared" si="14"/>
        <v>225</v>
      </c>
      <c r="M32" s="186">
        <f t="shared" si="14"/>
        <v>15971</v>
      </c>
      <c r="N32" s="186">
        <f t="shared" si="14"/>
        <v>6789</v>
      </c>
      <c r="O32" s="186">
        <f t="shared" si="14"/>
        <v>-20</v>
      </c>
      <c r="P32" s="188">
        <f t="shared" si="14"/>
        <v>22760</v>
      </c>
      <c r="Q32" s="192" t="s">
        <v>34</v>
      </c>
      <c r="R32" s="175">
        <f>SUM(R19:R31)</f>
        <v>6790</v>
      </c>
      <c r="S32" s="175">
        <f>SUM(S19:S31)</f>
        <v>9921</v>
      </c>
      <c r="T32" s="175">
        <f>SUM(T19:T31)</f>
        <v>720739</v>
      </c>
      <c r="U32" s="72">
        <f t="shared" si="11"/>
        <v>106.14712812960235</v>
      </c>
    </row>
    <row r="33" spans="1:21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75"/>
      <c r="P33" s="75"/>
      <c r="Q33" s="74"/>
      <c r="R33" s="96"/>
      <c r="S33" s="96"/>
      <c r="T33" s="96"/>
      <c r="U33" s="75"/>
    </row>
    <row r="34" spans="1:21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230"/>
      <c r="P34" s="98"/>
      <c r="Q34" s="53" t="s">
        <v>35</v>
      </c>
      <c r="R34" s="97"/>
      <c r="S34" s="97"/>
      <c r="T34" s="97"/>
      <c r="U34" s="98"/>
    </row>
    <row r="35" spans="1:21" ht="18" x14ac:dyDescent="0.25">
      <c r="A35" s="64" t="s">
        <v>36</v>
      </c>
      <c r="B35" s="141">
        <v>859</v>
      </c>
      <c r="C35" s="87">
        <v>1332</v>
      </c>
      <c r="D35" s="142">
        <v>88085</v>
      </c>
      <c r="E35" s="138">
        <v>4064</v>
      </c>
      <c r="F35" s="137">
        <v>-32</v>
      </c>
      <c r="G35" s="124">
        <f t="shared" ref="G35:G47" si="15">D35/B35</f>
        <v>102.54365541327124</v>
      </c>
      <c r="H35" s="139">
        <f t="shared" ref="H35:H46" si="16">SUM(D35:F35)</f>
        <v>92117</v>
      </c>
      <c r="I35" s="88"/>
      <c r="J35" s="143"/>
      <c r="K35" s="120">
        <v>24</v>
      </c>
      <c r="L35" s="85">
        <v>40</v>
      </c>
      <c r="M35" s="85">
        <v>2348</v>
      </c>
      <c r="N35" s="62">
        <v>1691</v>
      </c>
      <c r="O35" s="177">
        <v>0</v>
      </c>
      <c r="P35" s="81">
        <f>SUM(M35:N35)</f>
        <v>4039</v>
      </c>
      <c r="Q35" s="56" t="s">
        <v>36</v>
      </c>
      <c r="R35" s="59">
        <f t="shared" ref="R35:R46" si="17">B35+K35</f>
        <v>883</v>
      </c>
      <c r="S35" s="59">
        <f t="shared" ref="S35:S46" si="18">C35+L35</f>
        <v>1372</v>
      </c>
      <c r="T35" s="59">
        <f t="shared" ref="T35:T46" si="19">H35+P35</f>
        <v>96156</v>
      </c>
      <c r="U35" s="62">
        <f t="shared" ref="U35:U46" si="20">T35/R35</f>
        <v>108.89694224235561</v>
      </c>
    </row>
    <row r="36" spans="1:21" ht="18" x14ac:dyDescent="0.25">
      <c r="A36" s="64" t="s">
        <v>37</v>
      </c>
      <c r="B36" s="141">
        <v>868</v>
      </c>
      <c r="C36" s="87">
        <v>1360</v>
      </c>
      <c r="D36" s="142">
        <v>88942</v>
      </c>
      <c r="E36" s="141">
        <v>4602</v>
      </c>
      <c r="F36" s="140">
        <v>0</v>
      </c>
      <c r="G36" s="151">
        <f t="shared" si="15"/>
        <v>102.46774193548387</v>
      </c>
      <c r="H36" s="142">
        <f t="shared" si="16"/>
        <v>93544</v>
      </c>
      <c r="I36" s="88"/>
      <c r="J36" s="143"/>
      <c r="K36" s="151">
        <v>27</v>
      </c>
      <c r="L36" s="87">
        <v>47</v>
      </c>
      <c r="M36" s="87">
        <v>2986</v>
      </c>
      <c r="N36" s="80">
        <v>2545</v>
      </c>
      <c r="O36" s="158">
        <v>0</v>
      </c>
      <c r="P36" s="88">
        <f t="shared" ref="P36:P46" si="21">SUM(M36:N36)</f>
        <v>5531</v>
      </c>
      <c r="Q36" s="64" t="s">
        <v>37</v>
      </c>
      <c r="R36" s="63">
        <f t="shared" si="17"/>
        <v>895</v>
      </c>
      <c r="S36" s="63">
        <f t="shared" si="18"/>
        <v>1407</v>
      </c>
      <c r="T36" s="63">
        <f t="shared" si="19"/>
        <v>99075</v>
      </c>
      <c r="U36" s="80">
        <f t="shared" si="20"/>
        <v>110.69832402234637</v>
      </c>
    </row>
    <row r="37" spans="1:21" ht="18" x14ac:dyDescent="0.25">
      <c r="A37" s="64" t="s">
        <v>38</v>
      </c>
      <c r="B37" s="141">
        <v>430</v>
      </c>
      <c r="C37" s="87">
        <v>651</v>
      </c>
      <c r="D37" s="142">
        <v>44044</v>
      </c>
      <c r="E37" s="141">
        <v>1432</v>
      </c>
      <c r="F37" s="140">
        <v>-21</v>
      </c>
      <c r="G37" s="151">
        <f t="shared" si="15"/>
        <v>102.42790697674418</v>
      </c>
      <c r="H37" s="142">
        <f t="shared" si="16"/>
        <v>45455</v>
      </c>
      <c r="I37" s="88"/>
      <c r="J37" s="143"/>
      <c r="K37" s="151">
        <v>9</v>
      </c>
      <c r="L37" s="87">
        <v>12</v>
      </c>
      <c r="M37" s="87">
        <v>818</v>
      </c>
      <c r="N37" s="80">
        <v>1576</v>
      </c>
      <c r="O37" s="158">
        <v>0</v>
      </c>
      <c r="P37" s="88">
        <f t="shared" si="21"/>
        <v>2394</v>
      </c>
      <c r="Q37" s="64" t="s">
        <v>38</v>
      </c>
      <c r="R37" s="63">
        <f t="shared" si="17"/>
        <v>439</v>
      </c>
      <c r="S37" s="63">
        <f t="shared" si="18"/>
        <v>663</v>
      </c>
      <c r="T37" s="63">
        <f t="shared" si="19"/>
        <v>47849</v>
      </c>
      <c r="U37" s="80">
        <f t="shared" si="20"/>
        <v>108.99544419134396</v>
      </c>
    </row>
    <row r="38" spans="1:21" ht="18" x14ac:dyDescent="0.25">
      <c r="A38" s="64" t="s">
        <v>39</v>
      </c>
      <c r="B38" s="141">
        <v>833</v>
      </c>
      <c r="C38" s="87">
        <v>1038</v>
      </c>
      <c r="D38" s="142">
        <v>72145</v>
      </c>
      <c r="E38" s="141">
        <v>0</v>
      </c>
      <c r="F38" s="140">
        <v>-23</v>
      </c>
      <c r="G38" s="151">
        <f t="shared" si="15"/>
        <v>86.608643457382954</v>
      </c>
      <c r="H38" s="142">
        <f t="shared" si="16"/>
        <v>72122</v>
      </c>
      <c r="I38" s="88"/>
      <c r="J38" s="143"/>
      <c r="K38" s="151">
        <v>27</v>
      </c>
      <c r="L38" s="87">
        <v>37</v>
      </c>
      <c r="M38" s="87">
        <v>2519</v>
      </c>
      <c r="N38" s="80">
        <v>320</v>
      </c>
      <c r="O38" s="158">
        <v>0</v>
      </c>
      <c r="P38" s="88">
        <f t="shared" si="21"/>
        <v>2839</v>
      </c>
      <c r="Q38" s="64" t="s">
        <v>39</v>
      </c>
      <c r="R38" s="63">
        <f t="shared" si="17"/>
        <v>860</v>
      </c>
      <c r="S38" s="63">
        <f t="shared" si="18"/>
        <v>1075</v>
      </c>
      <c r="T38" s="63">
        <f t="shared" si="19"/>
        <v>74961</v>
      </c>
      <c r="U38" s="80">
        <f t="shared" si="20"/>
        <v>87.163953488372087</v>
      </c>
    </row>
    <row r="39" spans="1:21" ht="18" x14ac:dyDescent="0.25">
      <c r="A39" s="64" t="s">
        <v>40</v>
      </c>
      <c r="B39" s="141">
        <v>310</v>
      </c>
      <c r="C39" s="87">
        <v>454</v>
      </c>
      <c r="D39" s="142">
        <v>29717</v>
      </c>
      <c r="E39" s="141">
        <v>609</v>
      </c>
      <c r="F39" s="140">
        <v>-10</v>
      </c>
      <c r="G39" s="151">
        <f t="shared" si="15"/>
        <v>95.861290322580643</v>
      </c>
      <c r="H39" s="142">
        <f t="shared" si="16"/>
        <v>30316</v>
      </c>
      <c r="I39" s="88"/>
      <c r="J39" s="143"/>
      <c r="K39" s="151">
        <v>9</v>
      </c>
      <c r="L39" s="87">
        <v>21</v>
      </c>
      <c r="M39" s="87">
        <v>1284</v>
      </c>
      <c r="N39" s="80">
        <v>0</v>
      </c>
      <c r="O39" s="158">
        <v>0</v>
      </c>
      <c r="P39" s="88">
        <f t="shared" si="21"/>
        <v>1284</v>
      </c>
      <c r="Q39" s="64" t="s">
        <v>40</v>
      </c>
      <c r="R39" s="63">
        <f t="shared" si="17"/>
        <v>319</v>
      </c>
      <c r="S39" s="63">
        <f t="shared" si="18"/>
        <v>475</v>
      </c>
      <c r="T39" s="63">
        <f t="shared" si="19"/>
        <v>31600</v>
      </c>
      <c r="U39" s="80">
        <f t="shared" si="20"/>
        <v>99.059561128526653</v>
      </c>
    </row>
    <row r="40" spans="1:21" ht="18" x14ac:dyDescent="0.25">
      <c r="A40" s="64" t="s">
        <v>41</v>
      </c>
      <c r="B40" s="141">
        <v>509</v>
      </c>
      <c r="C40" s="87">
        <v>687</v>
      </c>
      <c r="D40" s="142">
        <v>47816</v>
      </c>
      <c r="E40" s="141">
        <v>2827</v>
      </c>
      <c r="F40" s="140">
        <v>0</v>
      </c>
      <c r="G40" s="151">
        <f t="shared" si="15"/>
        <v>93.941060903732804</v>
      </c>
      <c r="H40" s="142">
        <f t="shared" si="16"/>
        <v>50643</v>
      </c>
      <c r="I40" s="88"/>
      <c r="J40" s="143"/>
      <c r="K40" s="151">
        <v>28</v>
      </c>
      <c r="L40" s="87">
        <v>43</v>
      </c>
      <c r="M40" s="87">
        <v>2974</v>
      </c>
      <c r="N40" s="80">
        <v>1630</v>
      </c>
      <c r="O40" s="158">
        <v>0</v>
      </c>
      <c r="P40" s="88">
        <f t="shared" si="21"/>
        <v>4604</v>
      </c>
      <c r="Q40" s="64" t="s">
        <v>41</v>
      </c>
      <c r="R40" s="63">
        <f t="shared" si="17"/>
        <v>537</v>
      </c>
      <c r="S40" s="63">
        <f t="shared" si="18"/>
        <v>730</v>
      </c>
      <c r="T40" s="63">
        <f t="shared" si="19"/>
        <v>55247</v>
      </c>
      <c r="U40" s="80">
        <f t="shared" si="20"/>
        <v>102.88081936685289</v>
      </c>
    </row>
    <row r="41" spans="1:21" ht="18" x14ac:dyDescent="0.25">
      <c r="A41" s="64" t="s">
        <v>42</v>
      </c>
      <c r="B41" s="141">
        <v>753</v>
      </c>
      <c r="C41" s="87">
        <v>1075</v>
      </c>
      <c r="D41" s="142">
        <v>71504</v>
      </c>
      <c r="E41" s="141">
        <v>2771</v>
      </c>
      <c r="F41" s="140">
        <v>0</v>
      </c>
      <c r="G41" s="151">
        <f t="shared" si="15"/>
        <v>94.958831341301462</v>
      </c>
      <c r="H41" s="142">
        <f t="shared" si="16"/>
        <v>74275</v>
      </c>
      <c r="I41" s="88"/>
      <c r="J41" s="143"/>
      <c r="K41" s="151">
        <v>40</v>
      </c>
      <c r="L41" s="87">
        <v>73</v>
      </c>
      <c r="M41" s="87">
        <v>5148</v>
      </c>
      <c r="N41" s="80">
        <v>3688</v>
      </c>
      <c r="O41" s="158">
        <v>0</v>
      </c>
      <c r="P41" s="88">
        <f t="shared" si="21"/>
        <v>8836</v>
      </c>
      <c r="Q41" s="64" t="s">
        <v>42</v>
      </c>
      <c r="R41" s="63">
        <f t="shared" si="17"/>
        <v>793</v>
      </c>
      <c r="S41" s="63">
        <f t="shared" si="18"/>
        <v>1148</v>
      </c>
      <c r="T41" s="63">
        <f t="shared" si="19"/>
        <v>83111</v>
      </c>
      <c r="U41" s="80">
        <f t="shared" si="20"/>
        <v>104.80580075662043</v>
      </c>
    </row>
    <row r="42" spans="1:21" ht="18" x14ac:dyDescent="0.25">
      <c r="A42" s="64" t="s">
        <v>43</v>
      </c>
      <c r="B42" s="141">
        <v>544</v>
      </c>
      <c r="C42" s="87">
        <v>787</v>
      </c>
      <c r="D42" s="142">
        <v>50897</v>
      </c>
      <c r="E42" s="141">
        <v>1152</v>
      </c>
      <c r="F42" s="140">
        <v>-20</v>
      </c>
      <c r="G42" s="151">
        <f t="shared" si="15"/>
        <v>93.560661764705884</v>
      </c>
      <c r="H42" s="142">
        <f t="shared" si="16"/>
        <v>52029</v>
      </c>
      <c r="I42" s="88"/>
      <c r="J42" s="143"/>
      <c r="K42" s="151">
        <v>23</v>
      </c>
      <c r="L42" s="87">
        <v>41</v>
      </c>
      <c r="M42" s="87">
        <v>2748</v>
      </c>
      <c r="N42" s="80">
        <v>2060</v>
      </c>
      <c r="O42" s="158">
        <v>0</v>
      </c>
      <c r="P42" s="88">
        <f t="shared" si="21"/>
        <v>4808</v>
      </c>
      <c r="Q42" s="64" t="s">
        <v>43</v>
      </c>
      <c r="R42" s="63">
        <f t="shared" si="17"/>
        <v>567</v>
      </c>
      <c r="S42" s="63">
        <f t="shared" si="18"/>
        <v>828</v>
      </c>
      <c r="T42" s="63">
        <f t="shared" si="19"/>
        <v>56837</v>
      </c>
      <c r="U42" s="80">
        <f t="shared" si="20"/>
        <v>100.24162257495591</v>
      </c>
    </row>
    <row r="43" spans="1:21" ht="18" x14ac:dyDescent="0.25">
      <c r="A43" s="64" t="s">
        <v>44</v>
      </c>
      <c r="B43" s="141">
        <v>342</v>
      </c>
      <c r="C43" s="87">
        <v>505</v>
      </c>
      <c r="D43" s="142">
        <v>34771</v>
      </c>
      <c r="E43" s="141">
        <v>1251</v>
      </c>
      <c r="F43" s="140">
        <v>-21</v>
      </c>
      <c r="G43" s="151">
        <f t="shared" si="15"/>
        <v>101.66959064327486</v>
      </c>
      <c r="H43" s="142">
        <f t="shared" si="16"/>
        <v>36001</v>
      </c>
      <c r="I43" s="88"/>
      <c r="J43" s="143"/>
      <c r="K43" s="151">
        <v>10</v>
      </c>
      <c r="L43" s="87">
        <v>20</v>
      </c>
      <c r="M43" s="87">
        <v>1312</v>
      </c>
      <c r="N43" s="80">
        <v>460</v>
      </c>
      <c r="O43" s="158">
        <v>0</v>
      </c>
      <c r="P43" s="88">
        <f t="shared" si="21"/>
        <v>1772</v>
      </c>
      <c r="Q43" s="64" t="s">
        <v>44</v>
      </c>
      <c r="R43" s="63">
        <f t="shared" si="17"/>
        <v>352</v>
      </c>
      <c r="S43" s="63">
        <f t="shared" si="18"/>
        <v>525</v>
      </c>
      <c r="T43" s="63">
        <f t="shared" si="19"/>
        <v>37773</v>
      </c>
      <c r="U43" s="80">
        <f t="shared" si="20"/>
        <v>107.30965909090909</v>
      </c>
    </row>
    <row r="44" spans="1:21" ht="18" x14ac:dyDescent="0.25">
      <c r="A44" s="64" t="s">
        <v>45</v>
      </c>
      <c r="B44" s="141">
        <v>516</v>
      </c>
      <c r="C44" s="87">
        <v>850</v>
      </c>
      <c r="D44" s="142">
        <v>58050</v>
      </c>
      <c r="E44" s="141">
        <v>2288</v>
      </c>
      <c r="F44" s="140">
        <v>0</v>
      </c>
      <c r="G44" s="151">
        <f t="shared" si="15"/>
        <v>112.5</v>
      </c>
      <c r="H44" s="142">
        <f t="shared" si="16"/>
        <v>60338</v>
      </c>
      <c r="I44" s="88"/>
      <c r="J44" s="143"/>
      <c r="K44" s="151">
        <v>21</v>
      </c>
      <c r="L44" s="87">
        <v>46</v>
      </c>
      <c r="M44" s="87">
        <v>3158</v>
      </c>
      <c r="N44" s="80">
        <v>4898</v>
      </c>
      <c r="O44" s="158">
        <v>0</v>
      </c>
      <c r="P44" s="88">
        <f t="shared" si="21"/>
        <v>8056</v>
      </c>
      <c r="Q44" s="64" t="s">
        <v>45</v>
      </c>
      <c r="R44" s="63">
        <f t="shared" si="17"/>
        <v>537</v>
      </c>
      <c r="S44" s="63">
        <f t="shared" si="18"/>
        <v>896</v>
      </c>
      <c r="T44" s="63">
        <f t="shared" si="19"/>
        <v>68394</v>
      </c>
      <c r="U44" s="80">
        <f t="shared" si="20"/>
        <v>127.36312849162012</v>
      </c>
    </row>
    <row r="45" spans="1:21" ht="18" x14ac:dyDescent="0.25">
      <c r="A45" s="89" t="s">
        <v>46</v>
      </c>
      <c r="B45" s="141">
        <v>453</v>
      </c>
      <c r="C45" s="87">
        <v>668</v>
      </c>
      <c r="D45" s="142">
        <v>43469</v>
      </c>
      <c r="E45" s="141">
        <v>1656</v>
      </c>
      <c r="F45" s="140">
        <v>-14</v>
      </c>
      <c r="G45" s="151">
        <f t="shared" si="15"/>
        <v>95.958057395143484</v>
      </c>
      <c r="H45" s="142">
        <f t="shared" si="16"/>
        <v>45111</v>
      </c>
      <c r="I45" s="91"/>
      <c r="J45" s="148"/>
      <c r="K45" s="232">
        <v>10</v>
      </c>
      <c r="L45" s="90">
        <v>23</v>
      </c>
      <c r="M45" s="90">
        <v>1628</v>
      </c>
      <c r="N45" s="80">
        <v>448</v>
      </c>
      <c r="O45" s="158">
        <v>0</v>
      </c>
      <c r="P45" s="88">
        <f t="shared" si="21"/>
        <v>2076</v>
      </c>
      <c r="Q45" s="89" t="s">
        <v>46</v>
      </c>
      <c r="R45" s="63">
        <f t="shared" si="17"/>
        <v>463</v>
      </c>
      <c r="S45" s="63">
        <f t="shared" si="18"/>
        <v>691</v>
      </c>
      <c r="T45" s="63">
        <f t="shared" si="19"/>
        <v>47187</v>
      </c>
      <c r="U45" s="80">
        <f t="shared" si="20"/>
        <v>101.91576673866091</v>
      </c>
    </row>
    <row r="46" spans="1:21" ht="18.75" thickBot="1" x14ac:dyDescent="0.3">
      <c r="A46" s="89" t="s">
        <v>47</v>
      </c>
      <c r="B46" s="152">
        <v>281</v>
      </c>
      <c r="C46" s="108">
        <v>410</v>
      </c>
      <c r="D46" s="153">
        <v>27323</v>
      </c>
      <c r="E46" s="145">
        <v>1272</v>
      </c>
      <c r="F46" s="144">
        <v>0</v>
      </c>
      <c r="G46" s="154">
        <f t="shared" si="15"/>
        <v>97.234875444839858</v>
      </c>
      <c r="H46" s="153">
        <f t="shared" si="16"/>
        <v>28595</v>
      </c>
      <c r="I46" s="91"/>
      <c r="J46" s="148"/>
      <c r="K46" s="154">
        <v>9</v>
      </c>
      <c r="L46" s="90">
        <v>11</v>
      </c>
      <c r="M46" s="90">
        <v>726</v>
      </c>
      <c r="N46" s="187">
        <v>876</v>
      </c>
      <c r="O46" s="231">
        <v>0</v>
      </c>
      <c r="P46" s="91">
        <f t="shared" si="21"/>
        <v>1602</v>
      </c>
      <c r="Q46" s="89" t="s">
        <v>47</v>
      </c>
      <c r="R46" s="69">
        <f t="shared" si="17"/>
        <v>290</v>
      </c>
      <c r="S46" s="69">
        <f t="shared" si="18"/>
        <v>421</v>
      </c>
      <c r="T46" s="69">
        <f t="shared" si="19"/>
        <v>30197</v>
      </c>
      <c r="U46" s="187">
        <f t="shared" si="20"/>
        <v>104.12758620689655</v>
      </c>
    </row>
    <row r="47" spans="1:21" ht="18.75" thickBot="1" x14ac:dyDescent="0.3">
      <c r="A47" s="70" t="s">
        <v>48</v>
      </c>
      <c r="B47" s="94">
        <f>SUM(B35:B46)</f>
        <v>6698</v>
      </c>
      <c r="C47" s="94">
        <f>SUM(C35:C46)</f>
        <v>9817</v>
      </c>
      <c r="D47" s="150">
        <f>SUM(D35:D46)</f>
        <v>656763</v>
      </c>
      <c r="E47" s="94">
        <f>SUM(E35:E46)</f>
        <v>23924</v>
      </c>
      <c r="F47" s="103">
        <f>SUM(F35:F46)</f>
        <v>-141</v>
      </c>
      <c r="G47" s="131">
        <f t="shared" si="15"/>
        <v>98.053598088981786</v>
      </c>
      <c r="H47" s="197">
        <f t="shared" ref="H47:P47" si="22">SUM(H35:H46)</f>
        <v>680546</v>
      </c>
      <c r="I47" s="166">
        <f t="shared" si="22"/>
        <v>0</v>
      </c>
      <c r="J47" s="72">
        <f t="shared" si="22"/>
        <v>0</v>
      </c>
      <c r="K47" s="196">
        <f t="shared" si="22"/>
        <v>237</v>
      </c>
      <c r="L47" s="186">
        <f t="shared" si="22"/>
        <v>414</v>
      </c>
      <c r="M47" s="186">
        <f t="shared" si="22"/>
        <v>27649</v>
      </c>
      <c r="N47" s="186">
        <f t="shared" si="22"/>
        <v>20192</v>
      </c>
      <c r="O47" s="186">
        <f t="shared" si="22"/>
        <v>0</v>
      </c>
      <c r="P47" s="188">
        <f t="shared" si="22"/>
        <v>47841</v>
      </c>
      <c r="Q47" s="192" t="s">
        <v>48</v>
      </c>
      <c r="R47" s="175">
        <f>SUM(R35:R46)</f>
        <v>6935</v>
      </c>
      <c r="S47" s="175">
        <f>SUM(S35:S46)</f>
        <v>10231</v>
      </c>
      <c r="T47" s="175">
        <f>SUM(T35:T46)</f>
        <v>728387</v>
      </c>
      <c r="U47" s="72">
        <f>T47/R47</f>
        <v>105.03056957462148</v>
      </c>
    </row>
    <row r="48" spans="1:21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75"/>
      <c r="P48" s="75"/>
      <c r="Q48" s="191"/>
      <c r="R48" s="96"/>
      <c r="S48" s="96"/>
      <c r="T48" s="96"/>
      <c r="U48" s="75"/>
    </row>
    <row r="49" spans="1:21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7"/>
      <c r="P49" s="98"/>
      <c r="Q49" s="53" t="s">
        <v>49</v>
      </c>
      <c r="R49" s="97"/>
      <c r="S49" s="97"/>
      <c r="T49" s="97"/>
      <c r="U49" s="98"/>
    </row>
    <row r="50" spans="1:21" ht="18" x14ac:dyDescent="0.25">
      <c r="A50" s="56" t="s">
        <v>50</v>
      </c>
      <c r="B50" s="156">
        <v>420</v>
      </c>
      <c r="C50" s="157">
        <v>630</v>
      </c>
      <c r="D50" s="156">
        <v>43620</v>
      </c>
      <c r="E50" s="84">
        <v>2312</v>
      </c>
      <c r="F50" s="139">
        <v>-34</v>
      </c>
      <c r="G50" s="177">
        <f t="shared" ref="G50:G57" si="23">D50/B50</f>
        <v>103.85714285714286</v>
      </c>
      <c r="H50" s="159">
        <f>SUM(D50:F50)</f>
        <v>45898</v>
      </c>
      <c r="I50" s="132"/>
      <c r="J50" s="133"/>
      <c r="K50" s="81">
        <v>8</v>
      </c>
      <c r="L50" s="85">
        <v>18</v>
      </c>
      <c r="M50" s="85">
        <v>1302</v>
      </c>
      <c r="N50" s="62">
        <v>2034</v>
      </c>
      <c r="O50" s="81"/>
      <c r="P50" s="81">
        <f>SUM(M50:N50)</f>
        <v>3336</v>
      </c>
      <c r="Q50" s="56" t="s">
        <v>50</v>
      </c>
      <c r="R50" s="59">
        <f t="shared" ref="R50:S56" si="24">B50+K50</f>
        <v>428</v>
      </c>
      <c r="S50" s="59">
        <f t="shared" si="24"/>
        <v>648</v>
      </c>
      <c r="T50" s="59">
        <f t="shared" ref="T50:T56" si="25">H50+P50</f>
        <v>49234</v>
      </c>
      <c r="U50" s="62">
        <f t="shared" ref="U50:U56" si="26">T50/R50</f>
        <v>115.03271028037383</v>
      </c>
    </row>
    <row r="51" spans="1:21" ht="18" x14ac:dyDescent="0.25">
      <c r="A51" s="64" t="s">
        <v>51</v>
      </c>
      <c r="B51" s="141">
        <v>711</v>
      </c>
      <c r="C51" s="160">
        <v>921</v>
      </c>
      <c r="D51" s="141">
        <v>69935</v>
      </c>
      <c r="E51" s="86">
        <v>1457</v>
      </c>
      <c r="F51" s="142">
        <v>-36</v>
      </c>
      <c r="G51" s="158">
        <f t="shared" si="23"/>
        <v>98.361462728551331</v>
      </c>
      <c r="H51" s="159">
        <f t="shared" ref="H51:H56" si="27">SUM(D51:F51)</f>
        <v>71356</v>
      </c>
      <c r="I51" s="135"/>
      <c r="J51" s="143"/>
      <c r="K51" s="88">
        <v>8</v>
      </c>
      <c r="L51" s="87">
        <v>12</v>
      </c>
      <c r="M51" s="87">
        <v>879</v>
      </c>
      <c r="N51" s="80">
        <v>64</v>
      </c>
      <c r="O51" s="81"/>
      <c r="P51" s="81">
        <f t="shared" ref="P51:P56" si="28">SUM(M51:N51)</f>
        <v>943</v>
      </c>
      <c r="Q51" s="64" t="s">
        <v>51</v>
      </c>
      <c r="R51" s="63">
        <f t="shared" si="24"/>
        <v>719</v>
      </c>
      <c r="S51" s="63">
        <f t="shared" si="24"/>
        <v>933</v>
      </c>
      <c r="T51" s="63">
        <f t="shared" si="25"/>
        <v>72299</v>
      </c>
      <c r="U51" s="80">
        <f t="shared" si="26"/>
        <v>100.55493741307372</v>
      </c>
    </row>
    <row r="52" spans="1:21" ht="18" x14ac:dyDescent="0.25">
      <c r="A52" s="64" t="s">
        <v>52</v>
      </c>
      <c r="B52" s="141">
        <v>1422</v>
      </c>
      <c r="C52" s="160">
        <v>1965</v>
      </c>
      <c r="D52" s="141">
        <v>131871</v>
      </c>
      <c r="E52" s="86">
        <v>6371</v>
      </c>
      <c r="F52" s="142">
        <v>-60</v>
      </c>
      <c r="G52" s="158">
        <f t="shared" si="23"/>
        <v>92.73628691983123</v>
      </c>
      <c r="H52" s="159">
        <f t="shared" si="27"/>
        <v>138182</v>
      </c>
      <c r="I52" s="135"/>
      <c r="J52" s="143"/>
      <c r="K52" s="88">
        <v>50</v>
      </c>
      <c r="L52" s="87">
        <v>65</v>
      </c>
      <c r="M52" s="87">
        <v>4341</v>
      </c>
      <c r="N52" s="80">
        <v>4419</v>
      </c>
      <c r="O52" s="81"/>
      <c r="P52" s="81">
        <f t="shared" si="28"/>
        <v>8760</v>
      </c>
      <c r="Q52" s="64" t="s">
        <v>52</v>
      </c>
      <c r="R52" s="63">
        <f t="shared" si="24"/>
        <v>1472</v>
      </c>
      <c r="S52" s="63">
        <f t="shared" si="24"/>
        <v>2030</v>
      </c>
      <c r="T52" s="63">
        <f t="shared" si="25"/>
        <v>146942</v>
      </c>
      <c r="U52" s="80">
        <f t="shared" si="26"/>
        <v>99.824728260869563</v>
      </c>
    </row>
    <row r="53" spans="1:21" ht="18" x14ac:dyDescent="0.25">
      <c r="A53" s="64" t="s">
        <v>53</v>
      </c>
      <c r="B53" s="141">
        <v>416</v>
      </c>
      <c r="C53" s="160">
        <v>600</v>
      </c>
      <c r="D53" s="141">
        <v>41582</v>
      </c>
      <c r="E53" s="86">
        <v>1375</v>
      </c>
      <c r="F53" s="142">
        <v>-41</v>
      </c>
      <c r="G53" s="158">
        <f t="shared" si="23"/>
        <v>99.956730769230774</v>
      </c>
      <c r="H53" s="159">
        <f t="shared" si="27"/>
        <v>42916</v>
      </c>
      <c r="I53" s="135"/>
      <c r="J53" s="143"/>
      <c r="K53" s="88">
        <v>10</v>
      </c>
      <c r="L53" s="87">
        <v>12</v>
      </c>
      <c r="M53" s="87">
        <v>887</v>
      </c>
      <c r="N53" s="80">
        <v>1104</v>
      </c>
      <c r="O53" s="81"/>
      <c r="P53" s="81">
        <f t="shared" si="28"/>
        <v>1991</v>
      </c>
      <c r="Q53" s="64" t="s">
        <v>53</v>
      </c>
      <c r="R53" s="63">
        <f t="shared" si="24"/>
        <v>426</v>
      </c>
      <c r="S53" s="63">
        <f t="shared" si="24"/>
        <v>612</v>
      </c>
      <c r="T53" s="63">
        <f t="shared" si="25"/>
        <v>44907</v>
      </c>
      <c r="U53" s="80">
        <f t="shared" si="26"/>
        <v>105.41549295774648</v>
      </c>
    </row>
    <row r="54" spans="1:21" ht="18" x14ac:dyDescent="0.25">
      <c r="A54" s="64" t="s">
        <v>54</v>
      </c>
      <c r="B54" s="141">
        <v>467</v>
      </c>
      <c r="C54" s="160">
        <v>605</v>
      </c>
      <c r="D54" s="141">
        <v>43134</v>
      </c>
      <c r="E54" s="86">
        <v>938</v>
      </c>
      <c r="F54" s="142">
        <v>-14</v>
      </c>
      <c r="G54" s="158">
        <f t="shared" si="23"/>
        <v>92.364025695931474</v>
      </c>
      <c r="H54" s="159">
        <f t="shared" si="27"/>
        <v>44058</v>
      </c>
      <c r="I54" s="135"/>
      <c r="J54" s="143"/>
      <c r="K54" s="88">
        <v>16</v>
      </c>
      <c r="L54" s="87">
        <v>27</v>
      </c>
      <c r="M54" s="87">
        <v>2239</v>
      </c>
      <c r="N54" s="80">
        <v>720</v>
      </c>
      <c r="O54" s="81"/>
      <c r="P54" s="81">
        <f t="shared" si="28"/>
        <v>2959</v>
      </c>
      <c r="Q54" s="64" t="s">
        <v>54</v>
      </c>
      <c r="R54" s="63">
        <f t="shared" si="24"/>
        <v>483</v>
      </c>
      <c r="S54" s="63">
        <f t="shared" si="24"/>
        <v>632</v>
      </c>
      <c r="T54" s="63">
        <f t="shared" si="25"/>
        <v>47017</v>
      </c>
      <c r="U54" s="80">
        <f t="shared" si="26"/>
        <v>97.343685300207042</v>
      </c>
    </row>
    <row r="55" spans="1:21" ht="18" x14ac:dyDescent="0.25">
      <c r="A55" s="64" t="s">
        <v>55</v>
      </c>
      <c r="B55" s="141">
        <v>332</v>
      </c>
      <c r="C55" s="160">
        <v>449</v>
      </c>
      <c r="D55" s="141">
        <v>29851</v>
      </c>
      <c r="E55" s="86">
        <v>930</v>
      </c>
      <c r="F55" s="142">
        <v>0</v>
      </c>
      <c r="G55" s="158">
        <f t="shared" si="23"/>
        <v>89.912650602409641</v>
      </c>
      <c r="H55" s="159">
        <f t="shared" si="27"/>
        <v>30781</v>
      </c>
      <c r="I55" s="135"/>
      <c r="J55" s="143"/>
      <c r="K55" s="88">
        <v>7</v>
      </c>
      <c r="L55" s="87">
        <v>11</v>
      </c>
      <c r="M55" s="87">
        <v>849</v>
      </c>
      <c r="N55" s="80">
        <v>128</v>
      </c>
      <c r="O55" s="81"/>
      <c r="P55" s="81">
        <f t="shared" si="28"/>
        <v>977</v>
      </c>
      <c r="Q55" s="64" t="s">
        <v>55</v>
      </c>
      <c r="R55" s="63">
        <f t="shared" si="24"/>
        <v>339</v>
      </c>
      <c r="S55" s="63">
        <f t="shared" si="24"/>
        <v>460</v>
      </c>
      <c r="T55" s="63">
        <f t="shared" si="25"/>
        <v>31758</v>
      </c>
      <c r="U55" s="80">
        <f t="shared" si="26"/>
        <v>93.681415929203538</v>
      </c>
    </row>
    <row r="56" spans="1:21" ht="18.75" thickBot="1" x14ac:dyDescent="0.3">
      <c r="A56" s="64" t="s">
        <v>56</v>
      </c>
      <c r="B56" s="161">
        <v>690</v>
      </c>
      <c r="C56" s="162">
        <v>935</v>
      </c>
      <c r="D56" s="161">
        <v>60986</v>
      </c>
      <c r="E56" s="107">
        <v>576</v>
      </c>
      <c r="F56" s="153">
        <v>0</v>
      </c>
      <c r="G56" s="158">
        <f t="shared" si="23"/>
        <v>88.385507246376818</v>
      </c>
      <c r="H56" s="159">
        <f t="shared" si="27"/>
        <v>61562</v>
      </c>
      <c r="I56" s="147"/>
      <c r="J56" s="148"/>
      <c r="K56" s="91">
        <v>6</v>
      </c>
      <c r="L56" s="90">
        <v>8</v>
      </c>
      <c r="M56" s="90">
        <v>546</v>
      </c>
      <c r="N56" s="187">
        <v>0</v>
      </c>
      <c r="O56" s="75"/>
      <c r="P56" s="75">
        <f t="shared" si="28"/>
        <v>546</v>
      </c>
      <c r="Q56" s="89" t="s">
        <v>56</v>
      </c>
      <c r="R56" s="69">
        <f t="shared" si="24"/>
        <v>696</v>
      </c>
      <c r="S56" s="69">
        <f t="shared" si="24"/>
        <v>943</v>
      </c>
      <c r="T56" s="69">
        <f t="shared" si="25"/>
        <v>62108</v>
      </c>
      <c r="U56" s="187">
        <f t="shared" si="26"/>
        <v>89.235632183908052</v>
      </c>
    </row>
    <row r="57" spans="1:21" ht="18.75" thickBot="1" x14ac:dyDescent="0.3">
      <c r="A57" s="70" t="s">
        <v>48</v>
      </c>
      <c r="B57" s="94">
        <f>SUM(B50:B56)</f>
        <v>4458</v>
      </c>
      <c r="C57" s="94">
        <f>SUM(C50:C56)</f>
        <v>6105</v>
      </c>
      <c r="D57" s="95">
        <f>SUM(D50:D56)</f>
        <v>420979</v>
      </c>
      <c r="E57" s="95">
        <f>SUM(E50:E56)</f>
        <v>13959</v>
      </c>
      <c r="F57" s="95">
        <f>SUM(F50:F56)</f>
        <v>-185</v>
      </c>
      <c r="G57" s="72">
        <f t="shared" si="23"/>
        <v>94.432256617317179</v>
      </c>
      <c r="H57" s="150">
        <f t="shared" ref="H57:P57" si="29">SUM(H50:H56)</f>
        <v>434753</v>
      </c>
      <c r="I57" s="166">
        <f t="shared" si="29"/>
        <v>0</v>
      </c>
      <c r="J57" s="72">
        <f t="shared" si="29"/>
        <v>0</v>
      </c>
      <c r="K57" s="196">
        <f t="shared" si="29"/>
        <v>105</v>
      </c>
      <c r="L57" s="186">
        <f t="shared" si="29"/>
        <v>153</v>
      </c>
      <c r="M57" s="186">
        <f t="shared" si="29"/>
        <v>11043</v>
      </c>
      <c r="N57" s="186">
        <f t="shared" si="29"/>
        <v>8469</v>
      </c>
      <c r="O57" s="186">
        <f t="shared" si="29"/>
        <v>0</v>
      </c>
      <c r="P57" s="188">
        <f t="shared" si="29"/>
        <v>19512</v>
      </c>
      <c r="Q57" s="192" t="s">
        <v>48</v>
      </c>
      <c r="R57" s="175">
        <f>SUM(R50:R56)</f>
        <v>4563</v>
      </c>
      <c r="S57" s="175">
        <f>SUM(S50:S56)</f>
        <v>6258</v>
      </c>
      <c r="T57" s="175">
        <f>SUM(T50:T56)</f>
        <v>454265</v>
      </c>
      <c r="U57" s="72">
        <f>T57/R57</f>
        <v>99.554021477098402</v>
      </c>
    </row>
    <row r="58" spans="1:21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75"/>
      <c r="P58" s="75"/>
      <c r="Q58" s="191"/>
      <c r="R58" s="96"/>
      <c r="S58" s="96"/>
      <c r="T58" s="96"/>
      <c r="U58" s="75"/>
    </row>
    <row r="59" spans="1:21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7"/>
      <c r="P59" s="98"/>
      <c r="Q59" s="53" t="s">
        <v>57</v>
      </c>
      <c r="R59" s="97"/>
      <c r="S59" s="97"/>
      <c r="T59" s="97"/>
      <c r="U59" s="98"/>
    </row>
    <row r="60" spans="1:21" ht="18" x14ac:dyDescent="0.25">
      <c r="A60" s="56" t="s">
        <v>58</v>
      </c>
      <c r="B60" s="156">
        <v>678</v>
      </c>
      <c r="C60" s="101">
        <v>1125</v>
      </c>
      <c r="D60" s="156">
        <v>77406</v>
      </c>
      <c r="E60" s="84">
        <v>2829</v>
      </c>
      <c r="F60" s="139">
        <v>0</v>
      </c>
      <c r="G60" s="124">
        <f t="shared" ref="G60:G67" si="30">D60/B60</f>
        <v>114.16814159292035</v>
      </c>
      <c r="H60" s="163">
        <f>SUM(D60:F60)</f>
        <v>80235</v>
      </c>
      <c r="I60" s="132"/>
      <c r="J60" s="133"/>
      <c r="K60" s="120">
        <v>14</v>
      </c>
      <c r="L60" s="85">
        <v>24</v>
      </c>
      <c r="M60" s="85">
        <v>1630</v>
      </c>
      <c r="N60" s="62">
        <v>918</v>
      </c>
      <c r="O60" s="233"/>
      <c r="P60" s="81">
        <f>SUM(M60:N60)</f>
        <v>2548</v>
      </c>
      <c r="Q60" s="56" t="s">
        <v>58</v>
      </c>
      <c r="R60" s="59">
        <f t="shared" ref="R60:S66" si="31">B60+K60</f>
        <v>692</v>
      </c>
      <c r="S60" s="59">
        <f t="shared" si="31"/>
        <v>1149</v>
      </c>
      <c r="T60" s="59">
        <f t="shared" ref="T60:T66" si="32">H60+P60</f>
        <v>82783</v>
      </c>
      <c r="U60" s="62">
        <f t="shared" ref="U60:U66" si="33">T60/R60</f>
        <v>119.628612716763</v>
      </c>
    </row>
    <row r="61" spans="1:21" ht="18" x14ac:dyDescent="0.25">
      <c r="A61" s="64" t="s">
        <v>59</v>
      </c>
      <c r="B61" s="141">
        <v>589</v>
      </c>
      <c r="C61" s="102">
        <v>968</v>
      </c>
      <c r="D61" s="141">
        <v>64720</v>
      </c>
      <c r="E61" s="86">
        <v>2005</v>
      </c>
      <c r="F61" s="142">
        <v>-29</v>
      </c>
      <c r="G61" s="151">
        <f t="shared" si="30"/>
        <v>109.88115449915111</v>
      </c>
      <c r="H61" s="163">
        <f t="shared" ref="H61:H66" si="34">SUM(D61:F61)</f>
        <v>66696</v>
      </c>
      <c r="I61" s="135"/>
      <c r="J61" s="143"/>
      <c r="K61" s="151">
        <v>16</v>
      </c>
      <c r="L61" s="87">
        <v>29</v>
      </c>
      <c r="M61" s="87">
        <v>1882</v>
      </c>
      <c r="N61" s="80">
        <v>1152</v>
      </c>
      <c r="O61" s="62"/>
      <c r="P61" s="81">
        <f t="shared" ref="P61:P66" si="35">SUM(M61:N61)</f>
        <v>3034</v>
      </c>
      <c r="Q61" s="64" t="s">
        <v>60</v>
      </c>
      <c r="R61" s="63">
        <f t="shared" si="31"/>
        <v>605</v>
      </c>
      <c r="S61" s="63">
        <f t="shared" si="31"/>
        <v>997</v>
      </c>
      <c r="T61" s="63">
        <f t="shared" si="32"/>
        <v>69730</v>
      </c>
      <c r="U61" s="80">
        <f t="shared" si="33"/>
        <v>115.25619834710744</v>
      </c>
    </row>
    <row r="62" spans="1:21" ht="18" x14ac:dyDescent="0.25">
      <c r="A62" s="64" t="s">
        <v>61</v>
      </c>
      <c r="B62" s="141">
        <v>720</v>
      </c>
      <c r="C62" s="102">
        <v>1229</v>
      </c>
      <c r="D62" s="141">
        <v>82542</v>
      </c>
      <c r="E62" s="86">
        <v>1081</v>
      </c>
      <c r="F62" s="142">
        <v>0</v>
      </c>
      <c r="G62" s="151">
        <f t="shared" si="30"/>
        <v>114.64166666666667</v>
      </c>
      <c r="H62" s="163">
        <f t="shared" si="34"/>
        <v>83623</v>
      </c>
      <c r="I62" s="135"/>
      <c r="J62" s="143"/>
      <c r="K62" s="151">
        <v>28</v>
      </c>
      <c r="L62" s="87">
        <v>44</v>
      </c>
      <c r="M62" s="87">
        <v>3032</v>
      </c>
      <c r="N62" s="80">
        <v>598</v>
      </c>
      <c r="O62" s="62"/>
      <c r="P62" s="81">
        <f t="shared" si="35"/>
        <v>3630</v>
      </c>
      <c r="Q62" s="64"/>
      <c r="R62" s="63">
        <f t="shared" si="31"/>
        <v>748</v>
      </c>
      <c r="S62" s="63">
        <f t="shared" si="31"/>
        <v>1273</v>
      </c>
      <c r="T62" s="63">
        <f t="shared" si="32"/>
        <v>87253</v>
      </c>
      <c r="U62" s="80">
        <f t="shared" si="33"/>
        <v>116.64839572192513</v>
      </c>
    </row>
    <row r="63" spans="1:21" ht="18" x14ac:dyDescent="0.25">
      <c r="A63" s="64" t="s">
        <v>62</v>
      </c>
      <c r="B63" s="141">
        <v>489</v>
      </c>
      <c r="C63" s="102">
        <v>776</v>
      </c>
      <c r="D63" s="141">
        <v>49555</v>
      </c>
      <c r="E63" s="86">
        <v>1269</v>
      </c>
      <c r="F63" s="142">
        <v>-14</v>
      </c>
      <c r="G63" s="151">
        <f t="shared" si="30"/>
        <v>101.33946830265849</v>
      </c>
      <c r="H63" s="163">
        <f t="shared" si="34"/>
        <v>50810</v>
      </c>
      <c r="I63" s="135"/>
      <c r="J63" s="143"/>
      <c r="K63" s="151">
        <v>15</v>
      </c>
      <c r="L63" s="87">
        <v>28</v>
      </c>
      <c r="M63" s="87">
        <v>1989</v>
      </c>
      <c r="N63" s="80">
        <v>1110</v>
      </c>
      <c r="O63" s="62"/>
      <c r="P63" s="81">
        <f t="shared" si="35"/>
        <v>3099</v>
      </c>
      <c r="Q63" s="64" t="s">
        <v>62</v>
      </c>
      <c r="R63" s="63">
        <f t="shared" si="31"/>
        <v>504</v>
      </c>
      <c r="S63" s="63">
        <f t="shared" si="31"/>
        <v>804</v>
      </c>
      <c r="T63" s="63">
        <f t="shared" si="32"/>
        <v>53909</v>
      </c>
      <c r="U63" s="80">
        <f t="shared" si="33"/>
        <v>106.96230158730158</v>
      </c>
    </row>
    <row r="64" spans="1:21" ht="18" x14ac:dyDescent="0.25">
      <c r="A64" s="64" t="s">
        <v>63</v>
      </c>
      <c r="B64" s="141">
        <v>286</v>
      </c>
      <c r="C64" s="102">
        <v>473</v>
      </c>
      <c r="D64" s="141">
        <v>31782</v>
      </c>
      <c r="E64" s="86">
        <v>625</v>
      </c>
      <c r="F64" s="142">
        <v>0</v>
      </c>
      <c r="G64" s="151">
        <f t="shared" si="30"/>
        <v>111.12587412587412</v>
      </c>
      <c r="H64" s="163">
        <f t="shared" si="34"/>
        <v>32407</v>
      </c>
      <c r="I64" s="135"/>
      <c r="J64" s="143"/>
      <c r="K64" s="151">
        <v>6</v>
      </c>
      <c r="L64" s="87">
        <v>6</v>
      </c>
      <c r="M64" s="87">
        <v>484</v>
      </c>
      <c r="N64" s="80">
        <v>228</v>
      </c>
      <c r="O64" s="62"/>
      <c r="P64" s="81">
        <f t="shared" si="35"/>
        <v>712</v>
      </c>
      <c r="Q64" s="64" t="s">
        <v>63</v>
      </c>
      <c r="R64" s="63">
        <f t="shared" si="31"/>
        <v>292</v>
      </c>
      <c r="S64" s="63">
        <f t="shared" si="31"/>
        <v>479</v>
      </c>
      <c r="T64" s="63">
        <f t="shared" si="32"/>
        <v>33119</v>
      </c>
      <c r="U64" s="80">
        <f t="shared" si="33"/>
        <v>113.42123287671232</v>
      </c>
    </row>
    <row r="65" spans="1:21" ht="18" x14ac:dyDescent="0.25">
      <c r="A65" s="64" t="s">
        <v>64</v>
      </c>
      <c r="B65" s="141">
        <v>681</v>
      </c>
      <c r="C65" s="102">
        <v>1092</v>
      </c>
      <c r="D65" s="141">
        <v>74250</v>
      </c>
      <c r="E65" s="86">
        <v>2087</v>
      </c>
      <c r="F65" s="142">
        <v>-20</v>
      </c>
      <c r="G65" s="151">
        <f t="shared" si="30"/>
        <v>109.03083700440529</v>
      </c>
      <c r="H65" s="163">
        <f t="shared" si="34"/>
        <v>76317</v>
      </c>
      <c r="I65" s="135"/>
      <c r="J65" s="143"/>
      <c r="K65" s="151">
        <v>30</v>
      </c>
      <c r="L65" s="87">
        <v>52</v>
      </c>
      <c r="M65" s="87">
        <v>3345</v>
      </c>
      <c r="N65" s="80">
        <v>2861</v>
      </c>
      <c r="O65" s="62"/>
      <c r="P65" s="81">
        <f t="shared" si="35"/>
        <v>6206</v>
      </c>
      <c r="Q65" s="64" t="s">
        <v>65</v>
      </c>
      <c r="R65" s="63">
        <f t="shared" si="31"/>
        <v>711</v>
      </c>
      <c r="S65" s="63">
        <f t="shared" si="31"/>
        <v>1144</v>
      </c>
      <c r="T65" s="63">
        <f t="shared" si="32"/>
        <v>82523</v>
      </c>
      <c r="U65" s="80">
        <f t="shared" si="33"/>
        <v>116.06610407876231</v>
      </c>
    </row>
    <row r="66" spans="1:21" ht="18.75" thickBot="1" x14ac:dyDescent="0.3">
      <c r="A66" s="64" t="s">
        <v>66</v>
      </c>
      <c r="B66" s="161">
        <v>766</v>
      </c>
      <c r="C66" s="164">
        <v>1083</v>
      </c>
      <c r="D66" s="161">
        <v>73291</v>
      </c>
      <c r="E66" s="107">
        <v>0</v>
      </c>
      <c r="F66" s="153">
        <v>0</v>
      </c>
      <c r="G66" s="154">
        <f t="shared" si="30"/>
        <v>95.680156657963451</v>
      </c>
      <c r="H66" s="165">
        <f t="shared" si="34"/>
        <v>73291</v>
      </c>
      <c r="I66" s="147"/>
      <c r="J66" s="148"/>
      <c r="K66" s="154">
        <v>43</v>
      </c>
      <c r="L66" s="90">
        <v>68</v>
      </c>
      <c r="M66" s="90">
        <v>4619</v>
      </c>
      <c r="N66" s="187">
        <v>1472</v>
      </c>
      <c r="O66" s="234"/>
      <c r="P66" s="75">
        <f t="shared" si="35"/>
        <v>6091</v>
      </c>
      <c r="Q66" s="89" t="s">
        <v>67</v>
      </c>
      <c r="R66" s="69">
        <f t="shared" si="31"/>
        <v>809</v>
      </c>
      <c r="S66" s="69">
        <f t="shared" si="31"/>
        <v>1151</v>
      </c>
      <c r="T66" s="69">
        <f t="shared" si="32"/>
        <v>79382</v>
      </c>
      <c r="U66" s="187">
        <f t="shared" si="33"/>
        <v>98.123609394313974</v>
      </c>
    </row>
    <row r="67" spans="1:21" ht="18.75" thickBot="1" x14ac:dyDescent="0.3">
      <c r="A67" s="70" t="s">
        <v>48</v>
      </c>
      <c r="B67" s="94">
        <f>SUM(B60:B66)</f>
        <v>4209</v>
      </c>
      <c r="C67" s="94">
        <f>SUM(C60:C66)</f>
        <v>6746</v>
      </c>
      <c r="D67" s="94">
        <f>SUM(D60:D66)</f>
        <v>453546</v>
      </c>
      <c r="E67" s="94">
        <f>SUM(E60:E66)</f>
        <v>9896</v>
      </c>
      <c r="F67" s="150">
        <f>SUM(F60:F66)</f>
        <v>-63</v>
      </c>
      <c r="G67" s="130">
        <f t="shared" si="30"/>
        <v>107.75623663578047</v>
      </c>
      <c r="H67" s="150">
        <f t="shared" ref="H67:N67" si="36">SUM(H60:H66)</f>
        <v>463379</v>
      </c>
      <c r="I67" s="166">
        <f t="shared" si="36"/>
        <v>0</v>
      </c>
      <c r="J67" s="188">
        <f t="shared" si="36"/>
        <v>0</v>
      </c>
      <c r="K67" s="166">
        <f t="shared" si="36"/>
        <v>152</v>
      </c>
      <c r="L67" s="186">
        <f t="shared" si="36"/>
        <v>251</v>
      </c>
      <c r="M67" s="186">
        <f t="shared" si="36"/>
        <v>16981</v>
      </c>
      <c r="N67" s="186">
        <f t="shared" si="36"/>
        <v>8339</v>
      </c>
      <c r="O67" s="188"/>
      <c r="P67" s="188">
        <f>SUM(P60:P66)</f>
        <v>25320</v>
      </c>
      <c r="Q67" s="192" t="s">
        <v>48</v>
      </c>
      <c r="R67" s="175">
        <f>SUM(R60:R66)</f>
        <v>4361</v>
      </c>
      <c r="S67" s="175">
        <f>SUM(S60:S66)</f>
        <v>6997</v>
      </c>
      <c r="T67" s="175">
        <f>SUM(T60:T66)</f>
        <v>488699</v>
      </c>
      <c r="U67" s="72">
        <f>T67/R67</f>
        <v>112.06122448979592</v>
      </c>
    </row>
    <row r="68" spans="1:21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75"/>
      <c r="P68" s="75"/>
      <c r="Q68" s="191"/>
      <c r="R68" s="96"/>
      <c r="S68" s="96"/>
      <c r="T68" s="96"/>
      <c r="U68" s="75"/>
    </row>
    <row r="69" spans="1:21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7"/>
      <c r="P69" s="98"/>
      <c r="Q69" s="53" t="s">
        <v>68</v>
      </c>
      <c r="R69" s="97"/>
      <c r="S69" s="97"/>
      <c r="T69" s="97"/>
      <c r="U69" s="98"/>
    </row>
    <row r="70" spans="1:21" ht="18" x14ac:dyDescent="0.25">
      <c r="A70" s="56" t="s">
        <v>69</v>
      </c>
      <c r="B70" s="156">
        <v>363</v>
      </c>
      <c r="C70" s="101">
        <v>629</v>
      </c>
      <c r="D70" s="156">
        <v>42048</v>
      </c>
      <c r="E70" s="84">
        <v>826</v>
      </c>
      <c r="F70" s="139">
        <v>-158</v>
      </c>
      <c r="G70" s="177">
        <f t="shared" ref="G70:G76" si="37">D70/B70</f>
        <v>115.83471074380165</v>
      </c>
      <c r="H70" s="159">
        <f t="shared" ref="H70:H75" si="38">SUM(D70:F70)</f>
        <v>42716</v>
      </c>
      <c r="I70" s="132"/>
      <c r="J70" s="133"/>
      <c r="K70" s="120">
        <v>7</v>
      </c>
      <c r="L70" s="85">
        <v>9</v>
      </c>
      <c r="M70" s="85">
        <v>617</v>
      </c>
      <c r="N70" s="62">
        <v>256</v>
      </c>
      <c r="O70" s="233"/>
      <c r="P70" s="81">
        <f t="shared" ref="P70:P75" si="39">SUM(M70:N70)</f>
        <v>873</v>
      </c>
      <c r="Q70" s="56" t="s">
        <v>69</v>
      </c>
      <c r="R70" s="59">
        <f t="shared" ref="R70:S75" si="40">B70+K70</f>
        <v>370</v>
      </c>
      <c r="S70" s="59">
        <f t="shared" si="40"/>
        <v>638</v>
      </c>
      <c r="T70" s="59">
        <f t="shared" ref="T70:T75" si="41">H70+P70</f>
        <v>43589</v>
      </c>
      <c r="U70" s="62">
        <f t="shared" ref="U70:U76" si="42">T70/R70</f>
        <v>117.80810810810812</v>
      </c>
    </row>
    <row r="71" spans="1:21" ht="18" x14ac:dyDescent="0.25">
      <c r="A71" s="64" t="s">
        <v>70</v>
      </c>
      <c r="B71" s="141">
        <v>628</v>
      </c>
      <c r="C71" s="102">
        <v>894</v>
      </c>
      <c r="D71" s="141">
        <v>60187</v>
      </c>
      <c r="E71" s="86">
        <v>1088</v>
      </c>
      <c r="F71" s="142">
        <v>-76</v>
      </c>
      <c r="G71" s="158">
        <f t="shared" si="37"/>
        <v>95.839171974522287</v>
      </c>
      <c r="H71" s="159">
        <f t="shared" si="38"/>
        <v>61199</v>
      </c>
      <c r="I71" s="135"/>
      <c r="J71" s="143"/>
      <c r="K71" s="151">
        <v>9</v>
      </c>
      <c r="L71" s="87">
        <v>11</v>
      </c>
      <c r="M71" s="87">
        <v>819</v>
      </c>
      <c r="N71" s="80">
        <v>591</v>
      </c>
      <c r="O71" s="62"/>
      <c r="P71" s="81">
        <f t="shared" si="39"/>
        <v>1410</v>
      </c>
      <c r="Q71" s="64" t="s">
        <v>70</v>
      </c>
      <c r="R71" s="63">
        <f t="shared" si="40"/>
        <v>637</v>
      </c>
      <c r="S71" s="63">
        <f t="shared" si="40"/>
        <v>905</v>
      </c>
      <c r="T71" s="63">
        <f t="shared" si="41"/>
        <v>62609</v>
      </c>
      <c r="U71" s="80">
        <f t="shared" si="42"/>
        <v>98.287284144427005</v>
      </c>
    </row>
    <row r="72" spans="1:21" ht="18" x14ac:dyDescent="0.25">
      <c r="A72" s="64" t="s">
        <v>68</v>
      </c>
      <c r="B72" s="141">
        <v>763</v>
      </c>
      <c r="C72" s="102">
        <v>1321</v>
      </c>
      <c r="D72" s="141">
        <v>88645</v>
      </c>
      <c r="E72" s="86">
        <v>2014</v>
      </c>
      <c r="F72" s="142">
        <v>-217</v>
      </c>
      <c r="G72" s="158">
        <f t="shared" si="37"/>
        <v>116.17955439056357</v>
      </c>
      <c r="H72" s="159">
        <f t="shared" si="38"/>
        <v>90442</v>
      </c>
      <c r="I72" s="135"/>
      <c r="J72" s="143"/>
      <c r="K72" s="151">
        <v>31</v>
      </c>
      <c r="L72" s="87">
        <v>53</v>
      </c>
      <c r="M72" s="87">
        <v>3384</v>
      </c>
      <c r="N72" s="80">
        <v>2497</v>
      </c>
      <c r="O72" s="62"/>
      <c r="P72" s="81">
        <f t="shared" si="39"/>
        <v>5881</v>
      </c>
      <c r="Q72" s="64" t="s">
        <v>68</v>
      </c>
      <c r="R72" s="63">
        <f t="shared" si="40"/>
        <v>794</v>
      </c>
      <c r="S72" s="63">
        <f t="shared" si="40"/>
        <v>1374</v>
      </c>
      <c r="T72" s="63">
        <f t="shared" si="41"/>
        <v>96323</v>
      </c>
      <c r="U72" s="80">
        <f t="shared" si="42"/>
        <v>121.31360201511335</v>
      </c>
    </row>
    <row r="73" spans="1:21" ht="18" x14ac:dyDescent="0.25">
      <c r="A73" s="64" t="s">
        <v>71</v>
      </c>
      <c r="B73" s="141">
        <v>392</v>
      </c>
      <c r="C73" s="102">
        <v>576</v>
      </c>
      <c r="D73" s="141">
        <v>39505</v>
      </c>
      <c r="E73" s="86">
        <v>853</v>
      </c>
      <c r="F73" s="142">
        <v>0</v>
      </c>
      <c r="G73" s="158">
        <f t="shared" si="37"/>
        <v>100.77806122448979</v>
      </c>
      <c r="H73" s="159">
        <f t="shared" si="38"/>
        <v>40358</v>
      </c>
      <c r="I73" s="135"/>
      <c r="J73" s="143"/>
      <c r="K73" s="151">
        <v>8</v>
      </c>
      <c r="L73" s="87">
        <v>10</v>
      </c>
      <c r="M73" s="87">
        <v>655</v>
      </c>
      <c r="N73" s="80">
        <v>192</v>
      </c>
      <c r="O73" s="62"/>
      <c r="P73" s="81">
        <f t="shared" si="39"/>
        <v>847</v>
      </c>
      <c r="Q73" s="64" t="s">
        <v>71</v>
      </c>
      <c r="R73" s="63">
        <f t="shared" si="40"/>
        <v>400</v>
      </c>
      <c r="S73" s="63">
        <f t="shared" si="40"/>
        <v>586</v>
      </c>
      <c r="T73" s="63">
        <f t="shared" si="41"/>
        <v>41205</v>
      </c>
      <c r="U73" s="80">
        <f t="shared" si="42"/>
        <v>103.0125</v>
      </c>
    </row>
    <row r="74" spans="1:21" ht="18" x14ac:dyDescent="0.25">
      <c r="A74" s="64" t="s">
        <v>72</v>
      </c>
      <c r="B74" s="141">
        <v>429</v>
      </c>
      <c r="C74" s="102">
        <v>729</v>
      </c>
      <c r="D74" s="141">
        <v>49756</v>
      </c>
      <c r="E74" s="86">
        <v>40099</v>
      </c>
      <c r="F74" s="142">
        <v>-122</v>
      </c>
      <c r="G74" s="158">
        <f t="shared" si="37"/>
        <v>115.98135198135198</v>
      </c>
      <c r="H74" s="159">
        <f t="shared" si="38"/>
        <v>89733</v>
      </c>
      <c r="I74" s="135"/>
      <c r="J74" s="143"/>
      <c r="K74" s="151">
        <v>23</v>
      </c>
      <c r="L74" s="87">
        <v>40</v>
      </c>
      <c r="M74" s="87">
        <v>2842</v>
      </c>
      <c r="N74" s="80">
        <v>5579</v>
      </c>
      <c r="O74" s="62"/>
      <c r="P74" s="81">
        <f t="shared" si="39"/>
        <v>8421</v>
      </c>
      <c r="Q74" s="64" t="s">
        <v>72</v>
      </c>
      <c r="R74" s="63">
        <f t="shared" si="40"/>
        <v>452</v>
      </c>
      <c r="S74" s="63">
        <f t="shared" si="40"/>
        <v>769</v>
      </c>
      <c r="T74" s="63">
        <f t="shared" si="41"/>
        <v>98154</v>
      </c>
      <c r="U74" s="80">
        <f t="shared" si="42"/>
        <v>217.15486725663717</v>
      </c>
    </row>
    <row r="75" spans="1:21" ht="18.75" thickBot="1" x14ac:dyDescent="0.3">
      <c r="A75" s="66" t="s">
        <v>73</v>
      </c>
      <c r="B75" s="161">
        <v>346</v>
      </c>
      <c r="C75" s="164">
        <v>559</v>
      </c>
      <c r="D75" s="161">
        <v>36174</v>
      </c>
      <c r="E75" s="107">
        <v>498</v>
      </c>
      <c r="F75" s="153">
        <v>-66</v>
      </c>
      <c r="G75" s="158">
        <f t="shared" si="37"/>
        <v>104.54913294797687</v>
      </c>
      <c r="H75" s="159">
        <f t="shared" si="38"/>
        <v>36606</v>
      </c>
      <c r="I75" s="147"/>
      <c r="J75" s="148"/>
      <c r="K75" s="154">
        <v>9</v>
      </c>
      <c r="L75" s="90">
        <v>15</v>
      </c>
      <c r="M75" s="90">
        <v>1113</v>
      </c>
      <c r="N75" s="187">
        <v>384</v>
      </c>
      <c r="O75" s="234"/>
      <c r="P75" s="75">
        <f t="shared" si="39"/>
        <v>1497</v>
      </c>
      <c r="Q75" s="89" t="s">
        <v>73</v>
      </c>
      <c r="R75" s="69">
        <f t="shared" si="40"/>
        <v>355</v>
      </c>
      <c r="S75" s="69">
        <f t="shared" si="40"/>
        <v>574</v>
      </c>
      <c r="T75" s="69">
        <f t="shared" si="41"/>
        <v>38103</v>
      </c>
      <c r="U75" s="187">
        <f t="shared" si="42"/>
        <v>107.33239436619718</v>
      </c>
    </row>
    <row r="76" spans="1:21" ht="18.75" thickBot="1" x14ac:dyDescent="0.3">
      <c r="A76" s="70" t="s">
        <v>48</v>
      </c>
      <c r="B76" s="94">
        <f>SUM(B70:B75)</f>
        <v>2921</v>
      </c>
      <c r="C76" s="94">
        <f>SUM(C70:C75)</f>
        <v>4708</v>
      </c>
      <c r="D76" s="94">
        <f>SUM(D70:D75)</f>
        <v>316315</v>
      </c>
      <c r="E76" s="94">
        <f>SUM(E70:E75)</f>
        <v>45378</v>
      </c>
      <c r="F76" s="94">
        <f>SUM(F70:F75)</f>
        <v>-639</v>
      </c>
      <c r="G76" s="72">
        <f t="shared" si="37"/>
        <v>108.28996918863403</v>
      </c>
      <c r="H76" s="150">
        <f t="shared" ref="H76:P76" si="43">SUM(H70:H75)</f>
        <v>361054</v>
      </c>
      <c r="I76" s="166">
        <f t="shared" si="43"/>
        <v>0</v>
      </c>
      <c r="J76" s="72">
        <f t="shared" si="43"/>
        <v>0</v>
      </c>
      <c r="K76" s="196">
        <f t="shared" si="43"/>
        <v>87</v>
      </c>
      <c r="L76" s="186">
        <f t="shared" si="43"/>
        <v>138</v>
      </c>
      <c r="M76" s="186">
        <f t="shared" si="43"/>
        <v>9430</v>
      </c>
      <c r="N76" s="186">
        <f t="shared" si="43"/>
        <v>9499</v>
      </c>
      <c r="O76" s="186">
        <f t="shared" si="43"/>
        <v>0</v>
      </c>
      <c r="P76" s="188">
        <f t="shared" si="43"/>
        <v>18929</v>
      </c>
      <c r="Q76" s="192" t="s">
        <v>48</v>
      </c>
      <c r="R76" s="175">
        <f>SUM(R70:R75)</f>
        <v>3008</v>
      </c>
      <c r="S76" s="175">
        <f>SUM(S70:S75)</f>
        <v>4846</v>
      </c>
      <c r="T76" s="175">
        <f>SUM(T70:T75)</f>
        <v>379983</v>
      </c>
      <c r="U76" s="72">
        <f t="shared" si="42"/>
        <v>126.32413563829788</v>
      </c>
    </row>
    <row r="77" spans="1:21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75"/>
      <c r="P77" s="75"/>
      <c r="Q77" s="191"/>
      <c r="R77" s="96"/>
      <c r="S77" s="96"/>
      <c r="T77" s="96"/>
      <c r="U77" s="75"/>
    </row>
    <row r="78" spans="1:21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7"/>
      <c r="P78" s="98"/>
      <c r="Q78" s="53" t="s">
        <v>74</v>
      </c>
      <c r="R78" s="97"/>
      <c r="S78" s="97"/>
      <c r="T78" s="97"/>
      <c r="U78" s="98"/>
    </row>
    <row r="79" spans="1:21" ht="18" x14ac:dyDescent="0.25">
      <c r="A79" s="56" t="s">
        <v>75</v>
      </c>
      <c r="B79" s="156">
        <v>230</v>
      </c>
      <c r="C79" s="101">
        <v>418</v>
      </c>
      <c r="D79" s="156">
        <v>29682</v>
      </c>
      <c r="E79" s="84">
        <v>256</v>
      </c>
      <c r="F79" s="139">
        <v>0</v>
      </c>
      <c r="G79" s="177">
        <f t="shared" ref="G79:G89" si="44">D79/B79</f>
        <v>129.05217391304348</v>
      </c>
      <c r="H79" s="159">
        <f>SUM(D79:F79)</f>
        <v>29938</v>
      </c>
      <c r="I79" s="132"/>
      <c r="J79" s="133"/>
      <c r="K79" s="120">
        <v>5</v>
      </c>
      <c r="L79" s="85">
        <v>9</v>
      </c>
      <c r="M79" s="85">
        <v>606</v>
      </c>
      <c r="N79" s="62">
        <v>0</v>
      </c>
      <c r="O79" s="233"/>
      <c r="P79" s="81">
        <f>SUM(M79:N79)</f>
        <v>606</v>
      </c>
      <c r="Q79" s="56" t="s">
        <v>75</v>
      </c>
      <c r="R79" s="59">
        <f>B79+K79</f>
        <v>235</v>
      </c>
      <c r="S79" s="59">
        <f>C79+L79</f>
        <v>427</v>
      </c>
      <c r="T79" s="59">
        <f t="shared" ref="T79:T88" si="45">H79+P79</f>
        <v>30544</v>
      </c>
      <c r="U79" s="62">
        <f t="shared" ref="U79:U88" si="46">T79/R79</f>
        <v>129.97446808510639</v>
      </c>
    </row>
    <row r="80" spans="1:21" ht="18" x14ac:dyDescent="0.25">
      <c r="A80" s="64" t="s">
        <v>76</v>
      </c>
      <c r="B80" s="141">
        <v>12</v>
      </c>
      <c r="C80" s="102">
        <v>14</v>
      </c>
      <c r="D80" s="141">
        <v>930</v>
      </c>
      <c r="E80" s="86">
        <v>0</v>
      </c>
      <c r="F80" s="142">
        <v>0</v>
      </c>
      <c r="G80" s="158">
        <f t="shared" si="44"/>
        <v>77.5</v>
      </c>
      <c r="H80" s="159">
        <f t="shared" ref="H80:H88" si="47">SUM(D80:F80)</f>
        <v>930</v>
      </c>
      <c r="I80" s="135"/>
      <c r="J80" s="143"/>
      <c r="K80" s="235">
        <v>0</v>
      </c>
      <c r="L80" s="236">
        <v>0</v>
      </c>
      <c r="M80" s="236">
        <v>0</v>
      </c>
      <c r="N80" s="236">
        <v>0</v>
      </c>
      <c r="O80" s="236">
        <v>0</v>
      </c>
      <c r="P80" s="81">
        <f t="shared" ref="P80:P87" si="48">SUM(M81:N81)</f>
        <v>2923</v>
      </c>
      <c r="Q80" s="64" t="s">
        <v>76</v>
      </c>
      <c r="R80" s="63">
        <f t="shared" ref="R80:S87" si="49">B80+K81</f>
        <v>28</v>
      </c>
      <c r="S80" s="63">
        <f t="shared" si="49"/>
        <v>49</v>
      </c>
      <c r="T80" s="63">
        <f t="shared" si="45"/>
        <v>3853</v>
      </c>
      <c r="U80" s="80">
        <f t="shared" si="46"/>
        <v>137.60714285714286</v>
      </c>
    </row>
    <row r="81" spans="1:21" ht="18" x14ac:dyDescent="0.25">
      <c r="A81" s="64" t="s">
        <v>77</v>
      </c>
      <c r="B81" s="141">
        <v>582</v>
      </c>
      <c r="C81" s="102">
        <v>1052</v>
      </c>
      <c r="D81" s="141">
        <v>74105</v>
      </c>
      <c r="E81" s="86">
        <v>1364</v>
      </c>
      <c r="F81" s="142">
        <v>-68</v>
      </c>
      <c r="G81" s="158">
        <f t="shared" si="44"/>
        <v>127.32817869415807</v>
      </c>
      <c r="H81" s="159">
        <f t="shared" si="47"/>
        <v>75401</v>
      </c>
      <c r="I81" s="135"/>
      <c r="J81" s="143"/>
      <c r="K81" s="151">
        <v>16</v>
      </c>
      <c r="L81" s="87">
        <v>35</v>
      </c>
      <c r="M81" s="87">
        <v>2268</v>
      </c>
      <c r="N81" s="80">
        <v>655</v>
      </c>
      <c r="O81" s="62"/>
      <c r="P81" s="81">
        <f t="shared" si="48"/>
        <v>9791</v>
      </c>
      <c r="Q81" s="64" t="s">
        <v>77</v>
      </c>
      <c r="R81" s="63">
        <f t="shared" si="49"/>
        <v>633</v>
      </c>
      <c r="S81" s="63">
        <f t="shared" si="49"/>
        <v>1149</v>
      </c>
      <c r="T81" s="63">
        <f t="shared" si="45"/>
        <v>85192</v>
      </c>
      <c r="U81" s="80">
        <f t="shared" si="46"/>
        <v>134.58451816745657</v>
      </c>
    </row>
    <row r="82" spans="1:21" ht="18" x14ac:dyDescent="0.25">
      <c r="A82" s="64" t="s">
        <v>74</v>
      </c>
      <c r="B82" s="141">
        <v>906</v>
      </c>
      <c r="C82" s="102">
        <v>1580</v>
      </c>
      <c r="D82" s="141">
        <v>108404</v>
      </c>
      <c r="E82" s="86">
        <v>2994</v>
      </c>
      <c r="F82" s="142">
        <v>-14</v>
      </c>
      <c r="G82" s="158">
        <f t="shared" si="44"/>
        <v>119.65121412803532</v>
      </c>
      <c r="H82" s="159">
        <f t="shared" si="47"/>
        <v>111384</v>
      </c>
      <c r="I82" s="135"/>
      <c r="J82" s="143"/>
      <c r="K82" s="151">
        <v>51</v>
      </c>
      <c r="L82" s="87">
        <v>97</v>
      </c>
      <c r="M82" s="87">
        <v>6767</v>
      </c>
      <c r="N82" s="80">
        <v>3024</v>
      </c>
      <c r="O82" s="62"/>
      <c r="P82" s="81">
        <f t="shared" si="48"/>
        <v>3263</v>
      </c>
      <c r="Q82" s="64" t="s">
        <v>74</v>
      </c>
      <c r="R82" s="63">
        <f t="shared" si="49"/>
        <v>923</v>
      </c>
      <c r="S82" s="63">
        <f t="shared" si="49"/>
        <v>1613</v>
      </c>
      <c r="T82" s="63">
        <f t="shared" si="45"/>
        <v>114647</v>
      </c>
      <c r="U82" s="80">
        <f t="shared" si="46"/>
        <v>124.21126760563381</v>
      </c>
    </row>
    <row r="83" spans="1:21" ht="18" x14ac:dyDescent="0.25">
      <c r="A83" s="64" t="s">
        <v>78</v>
      </c>
      <c r="B83" s="141">
        <v>651</v>
      </c>
      <c r="C83" s="102">
        <v>973</v>
      </c>
      <c r="D83" s="141">
        <v>65548</v>
      </c>
      <c r="E83" s="86">
        <v>1695</v>
      </c>
      <c r="F83" s="142">
        <v>0</v>
      </c>
      <c r="G83" s="158">
        <f t="shared" si="44"/>
        <v>100.68817204301075</v>
      </c>
      <c r="H83" s="159">
        <f t="shared" si="47"/>
        <v>67243</v>
      </c>
      <c r="I83" s="135"/>
      <c r="J83" s="143"/>
      <c r="K83" s="151">
        <v>17</v>
      </c>
      <c r="L83" s="87">
        <v>33</v>
      </c>
      <c r="M83" s="87">
        <v>2350</v>
      </c>
      <c r="N83" s="80">
        <v>913</v>
      </c>
      <c r="O83" s="62">
        <v>-14</v>
      </c>
      <c r="P83" s="81">
        <f t="shared" si="48"/>
        <v>3329</v>
      </c>
      <c r="Q83" s="64" t="s">
        <v>78</v>
      </c>
      <c r="R83" s="63">
        <f t="shared" si="49"/>
        <v>673</v>
      </c>
      <c r="S83" s="63">
        <f t="shared" si="49"/>
        <v>1013</v>
      </c>
      <c r="T83" s="63">
        <f t="shared" si="45"/>
        <v>70572</v>
      </c>
      <c r="U83" s="80">
        <f t="shared" si="46"/>
        <v>104.86181277860327</v>
      </c>
    </row>
    <row r="84" spans="1:21" ht="18" x14ac:dyDescent="0.25">
      <c r="A84" s="64" t="s">
        <v>79</v>
      </c>
      <c r="B84" s="141">
        <v>732</v>
      </c>
      <c r="C84" s="102">
        <v>1160</v>
      </c>
      <c r="D84" s="141">
        <v>81563</v>
      </c>
      <c r="E84" s="86">
        <v>949</v>
      </c>
      <c r="F84" s="142">
        <v>-81</v>
      </c>
      <c r="G84" s="158">
        <f t="shared" si="44"/>
        <v>111.42486338797814</v>
      </c>
      <c r="H84" s="159">
        <f t="shared" si="47"/>
        <v>82431</v>
      </c>
      <c r="I84" s="135"/>
      <c r="J84" s="143"/>
      <c r="K84" s="151">
        <v>22</v>
      </c>
      <c r="L84" s="87">
        <v>40</v>
      </c>
      <c r="M84" s="87">
        <v>2945</v>
      </c>
      <c r="N84" s="80">
        <v>384</v>
      </c>
      <c r="O84" s="62"/>
      <c r="P84" s="81">
        <f t="shared" si="48"/>
        <v>147</v>
      </c>
      <c r="Q84" s="64" t="s">
        <v>79</v>
      </c>
      <c r="R84" s="63">
        <f t="shared" si="49"/>
        <v>734</v>
      </c>
      <c r="S84" s="63">
        <f t="shared" si="49"/>
        <v>1163</v>
      </c>
      <c r="T84" s="63">
        <f t="shared" si="45"/>
        <v>82578</v>
      </c>
      <c r="U84" s="80">
        <f t="shared" si="46"/>
        <v>112.50408719346049</v>
      </c>
    </row>
    <row r="85" spans="1:21" ht="18" x14ac:dyDescent="0.25">
      <c r="A85" s="64" t="s">
        <v>80</v>
      </c>
      <c r="B85" s="141">
        <v>256</v>
      </c>
      <c r="C85" s="102">
        <v>400</v>
      </c>
      <c r="D85" s="141">
        <v>27207</v>
      </c>
      <c r="E85" s="86">
        <v>384</v>
      </c>
      <c r="F85" s="142">
        <v>-29</v>
      </c>
      <c r="G85" s="158">
        <f t="shared" si="44"/>
        <v>106.27734375</v>
      </c>
      <c r="H85" s="159">
        <f t="shared" si="47"/>
        <v>27562</v>
      </c>
      <c r="I85" s="135"/>
      <c r="J85" s="143"/>
      <c r="K85" s="151">
        <v>2</v>
      </c>
      <c r="L85" s="87">
        <v>3</v>
      </c>
      <c r="M85" s="87">
        <v>147</v>
      </c>
      <c r="N85" s="80">
        <v>0</v>
      </c>
      <c r="O85" s="62"/>
      <c r="P85" s="81">
        <f t="shared" si="48"/>
        <v>2837</v>
      </c>
      <c r="Q85" s="64" t="s">
        <v>80</v>
      </c>
      <c r="R85" s="63">
        <f t="shared" si="49"/>
        <v>276</v>
      </c>
      <c r="S85" s="63">
        <f t="shared" si="49"/>
        <v>433</v>
      </c>
      <c r="T85" s="63">
        <f t="shared" si="45"/>
        <v>30399</v>
      </c>
      <c r="U85" s="80">
        <f t="shared" si="46"/>
        <v>110.14130434782609</v>
      </c>
    </row>
    <row r="86" spans="1:21" ht="18" x14ac:dyDescent="0.25">
      <c r="A86" s="64" t="s">
        <v>81</v>
      </c>
      <c r="B86" s="141">
        <v>535</v>
      </c>
      <c r="C86" s="102">
        <v>886</v>
      </c>
      <c r="D86" s="141">
        <v>60534</v>
      </c>
      <c r="E86" s="86">
        <v>269</v>
      </c>
      <c r="F86" s="142">
        <v>-62</v>
      </c>
      <c r="G86" s="158">
        <f t="shared" si="44"/>
        <v>113.14766355140186</v>
      </c>
      <c r="H86" s="159">
        <f t="shared" si="47"/>
        <v>60741</v>
      </c>
      <c r="I86" s="135"/>
      <c r="J86" s="143"/>
      <c r="K86" s="151">
        <v>20</v>
      </c>
      <c r="L86" s="87">
        <v>33</v>
      </c>
      <c r="M86" s="87">
        <v>2304</v>
      </c>
      <c r="N86" s="80">
        <v>533</v>
      </c>
      <c r="O86" s="62">
        <v>-21</v>
      </c>
      <c r="P86" s="81">
        <f t="shared" si="48"/>
        <v>961</v>
      </c>
      <c r="Q86" s="64" t="s">
        <v>81</v>
      </c>
      <c r="R86" s="63">
        <f t="shared" si="49"/>
        <v>541</v>
      </c>
      <c r="S86" s="63">
        <f t="shared" si="49"/>
        <v>902</v>
      </c>
      <c r="T86" s="63">
        <f t="shared" si="45"/>
        <v>61702</v>
      </c>
      <c r="U86" s="80">
        <f t="shared" si="46"/>
        <v>114.05175600739372</v>
      </c>
    </row>
    <row r="87" spans="1:21" ht="18" x14ac:dyDescent="0.25">
      <c r="A87" s="64" t="s">
        <v>82</v>
      </c>
      <c r="B87" s="141">
        <v>206</v>
      </c>
      <c r="C87" s="102">
        <v>320</v>
      </c>
      <c r="D87" s="141">
        <v>21481</v>
      </c>
      <c r="E87" s="86">
        <v>335</v>
      </c>
      <c r="F87" s="142">
        <v>-20</v>
      </c>
      <c r="G87" s="158">
        <f t="shared" si="44"/>
        <v>104.27669902912622</v>
      </c>
      <c r="H87" s="159">
        <f t="shared" si="47"/>
        <v>21796</v>
      </c>
      <c r="I87" s="135"/>
      <c r="J87" s="143"/>
      <c r="K87" s="151">
        <v>6</v>
      </c>
      <c r="L87" s="87">
        <v>16</v>
      </c>
      <c r="M87" s="87">
        <v>897</v>
      </c>
      <c r="N87" s="80">
        <v>64</v>
      </c>
      <c r="O87" s="62"/>
      <c r="P87" s="81">
        <f t="shared" si="48"/>
        <v>2845</v>
      </c>
      <c r="Q87" s="64" t="s">
        <v>82</v>
      </c>
      <c r="R87" s="63">
        <f t="shared" si="49"/>
        <v>219</v>
      </c>
      <c r="S87" s="63">
        <f t="shared" si="49"/>
        <v>342</v>
      </c>
      <c r="T87" s="63">
        <f t="shared" si="45"/>
        <v>24641</v>
      </c>
      <c r="U87" s="80">
        <f t="shared" si="46"/>
        <v>112.51598173515981</v>
      </c>
    </row>
    <row r="88" spans="1:21" ht="18.75" thickBot="1" x14ac:dyDescent="0.3">
      <c r="A88" s="66" t="s">
        <v>83</v>
      </c>
      <c r="B88" s="161">
        <v>954</v>
      </c>
      <c r="C88" s="164">
        <v>1379</v>
      </c>
      <c r="D88" s="161">
        <v>99277</v>
      </c>
      <c r="E88" s="107">
        <v>1248</v>
      </c>
      <c r="F88" s="153">
        <v>-20</v>
      </c>
      <c r="G88" s="167">
        <f t="shared" si="44"/>
        <v>104.06394129979036</v>
      </c>
      <c r="H88" s="168">
        <f t="shared" si="47"/>
        <v>100505</v>
      </c>
      <c r="I88" s="147"/>
      <c r="J88" s="148"/>
      <c r="K88" s="154">
        <v>13</v>
      </c>
      <c r="L88" s="90">
        <v>22</v>
      </c>
      <c r="M88" s="90">
        <v>1692</v>
      </c>
      <c r="N88" s="187">
        <v>1153</v>
      </c>
      <c r="O88" s="234">
        <v>0</v>
      </c>
      <c r="P88" s="75">
        <f>SUM(M88:N88)</f>
        <v>2845</v>
      </c>
      <c r="Q88" s="89" t="s">
        <v>83</v>
      </c>
      <c r="R88" s="69">
        <f>B88+K88</f>
        <v>967</v>
      </c>
      <c r="S88" s="69">
        <f>C88+L88</f>
        <v>1401</v>
      </c>
      <c r="T88" s="69">
        <f t="shared" si="45"/>
        <v>103350</v>
      </c>
      <c r="U88" s="187">
        <f t="shared" si="46"/>
        <v>106.87693898655635</v>
      </c>
    </row>
    <row r="89" spans="1:21" ht="18.75" thickBot="1" x14ac:dyDescent="0.3">
      <c r="A89" s="70" t="s">
        <v>48</v>
      </c>
      <c r="B89" s="94">
        <f>SUM(B79:B88)</f>
        <v>5064</v>
      </c>
      <c r="C89" s="94">
        <f>SUM(C79:C88)</f>
        <v>8182</v>
      </c>
      <c r="D89" s="94">
        <f>SUM(D79:D88)</f>
        <v>568731</v>
      </c>
      <c r="E89" s="94">
        <f>SUM(E79:E88)</f>
        <v>9494</v>
      </c>
      <c r="F89" s="150">
        <f>SUM(F79:F88)</f>
        <v>-294</v>
      </c>
      <c r="G89" s="166">
        <f t="shared" si="44"/>
        <v>112.30864928909952</v>
      </c>
      <c r="H89" s="169">
        <f t="shared" ref="H89:O89" si="50">SUM(H79:H88)</f>
        <v>577931</v>
      </c>
      <c r="I89" s="166">
        <f t="shared" si="50"/>
        <v>0</v>
      </c>
      <c r="J89" s="188">
        <f t="shared" si="50"/>
        <v>0</v>
      </c>
      <c r="K89" s="166">
        <f t="shared" si="50"/>
        <v>152</v>
      </c>
      <c r="L89" s="186">
        <f t="shared" si="50"/>
        <v>288</v>
      </c>
      <c r="M89" s="186">
        <f t="shared" si="50"/>
        <v>19976</v>
      </c>
      <c r="N89" s="186">
        <f t="shared" si="50"/>
        <v>6726</v>
      </c>
      <c r="O89" s="186">
        <f t="shared" si="50"/>
        <v>-35</v>
      </c>
      <c r="P89" s="188">
        <f>SUM(P79:P88)</f>
        <v>29547</v>
      </c>
      <c r="Q89" s="192" t="s">
        <v>48</v>
      </c>
      <c r="R89" s="175">
        <f>SUM(R79:R88)</f>
        <v>5229</v>
      </c>
      <c r="S89" s="175">
        <f>SUM(S79:S88)</f>
        <v>8492</v>
      </c>
      <c r="T89" s="175">
        <f>SUM(T79:T88)</f>
        <v>607478</v>
      </c>
      <c r="U89" s="72">
        <f>T89/R89</f>
        <v>116.17479441575827</v>
      </c>
    </row>
    <row r="90" spans="1:21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75"/>
      <c r="P90" s="75"/>
      <c r="Q90" s="191"/>
      <c r="R90" s="96"/>
      <c r="S90" s="96"/>
      <c r="T90" s="96"/>
      <c r="U90" s="75"/>
    </row>
    <row r="91" spans="1:21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7"/>
      <c r="P91" s="98"/>
      <c r="Q91" s="53" t="s">
        <v>84</v>
      </c>
      <c r="R91" s="97"/>
      <c r="S91" s="97"/>
      <c r="T91" s="97"/>
      <c r="U91" s="98"/>
    </row>
    <row r="92" spans="1:21" ht="18" x14ac:dyDescent="0.25">
      <c r="A92" s="56" t="s">
        <v>85</v>
      </c>
      <c r="B92" s="156">
        <v>337</v>
      </c>
      <c r="C92" s="101">
        <v>478</v>
      </c>
      <c r="D92" s="156">
        <v>31104</v>
      </c>
      <c r="E92" s="84">
        <v>64</v>
      </c>
      <c r="F92" s="139">
        <v>0</v>
      </c>
      <c r="G92" s="177">
        <f t="shared" ref="G92:G101" si="51">D92/B92</f>
        <v>92.296735905044514</v>
      </c>
      <c r="H92" s="159">
        <f>SUM(D92:F92)</f>
        <v>31168</v>
      </c>
      <c r="I92" s="132"/>
      <c r="J92" s="133"/>
      <c r="K92" s="120">
        <v>10</v>
      </c>
      <c r="L92" s="85">
        <v>17</v>
      </c>
      <c r="M92" s="85">
        <v>1117</v>
      </c>
      <c r="N92" s="62">
        <v>196</v>
      </c>
      <c r="O92" s="233"/>
      <c r="P92" s="81">
        <f>SUM(M92:N92)</f>
        <v>1313</v>
      </c>
      <c r="Q92" s="56" t="s">
        <v>85</v>
      </c>
      <c r="R92" s="59">
        <f t="shared" ref="R92:R100" si="52">B92+K92</f>
        <v>347</v>
      </c>
      <c r="S92" s="59">
        <f t="shared" ref="S92:S100" si="53">C92+L92</f>
        <v>495</v>
      </c>
      <c r="T92" s="59">
        <f t="shared" ref="T92:T100" si="54">H92+P92</f>
        <v>32481</v>
      </c>
      <c r="U92" s="62">
        <f t="shared" ref="U92:U100" si="55">T92/R92</f>
        <v>93.60518731988472</v>
      </c>
    </row>
    <row r="93" spans="1:21" ht="18" x14ac:dyDescent="0.25">
      <c r="A93" s="64" t="s">
        <v>86</v>
      </c>
      <c r="B93" s="141">
        <v>435</v>
      </c>
      <c r="C93" s="102">
        <v>548</v>
      </c>
      <c r="D93" s="141">
        <v>36575</v>
      </c>
      <c r="E93" s="86">
        <v>337</v>
      </c>
      <c r="F93" s="142">
        <v>0</v>
      </c>
      <c r="G93" s="158">
        <f t="shared" si="51"/>
        <v>84.080459770114942</v>
      </c>
      <c r="H93" s="159">
        <f t="shared" ref="H93:H100" si="56">SUM(D93:F93)</f>
        <v>36912</v>
      </c>
      <c r="I93" s="135"/>
      <c r="J93" s="143"/>
      <c r="K93" s="151">
        <v>7</v>
      </c>
      <c r="L93" s="87">
        <v>10</v>
      </c>
      <c r="M93" s="87">
        <v>779</v>
      </c>
      <c r="N93" s="80">
        <v>0</v>
      </c>
      <c r="O93" s="62"/>
      <c r="P93" s="81">
        <f t="shared" ref="P93:P100" si="57">SUM(M93:N93)</f>
        <v>779</v>
      </c>
      <c r="Q93" s="64" t="s">
        <v>86</v>
      </c>
      <c r="R93" s="63">
        <f t="shared" si="52"/>
        <v>442</v>
      </c>
      <c r="S93" s="63">
        <f t="shared" si="53"/>
        <v>558</v>
      </c>
      <c r="T93" s="63">
        <f t="shared" si="54"/>
        <v>37691</v>
      </c>
      <c r="U93" s="80">
        <f t="shared" si="55"/>
        <v>85.273755656108591</v>
      </c>
    </row>
    <row r="94" spans="1:21" ht="18" x14ac:dyDescent="0.25">
      <c r="A94" s="64" t="s">
        <v>87</v>
      </c>
      <c r="B94" s="141">
        <v>257</v>
      </c>
      <c r="C94" s="102">
        <v>355</v>
      </c>
      <c r="D94" s="141">
        <v>23232</v>
      </c>
      <c r="E94" s="86">
        <v>270</v>
      </c>
      <c r="F94" s="142">
        <v>-20</v>
      </c>
      <c r="G94" s="158">
        <f t="shared" si="51"/>
        <v>90.39688715953308</v>
      </c>
      <c r="H94" s="159">
        <f t="shared" si="56"/>
        <v>23482</v>
      </c>
      <c r="I94" s="135"/>
      <c r="J94" s="143"/>
      <c r="K94" s="151">
        <v>7</v>
      </c>
      <c r="L94" s="87">
        <v>12</v>
      </c>
      <c r="M94" s="87">
        <v>853</v>
      </c>
      <c r="N94" s="80">
        <v>0</v>
      </c>
      <c r="O94" s="62"/>
      <c r="P94" s="81">
        <f t="shared" si="57"/>
        <v>853</v>
      </c>
      <c r="Q94" s="64" t="s">
        <v>87</v>
      </c>
      <c r="R94" s="63">
        <f t="shared" si="52"/>
        <v>264</v>
      </c>
      <c r="S94" s="63">
        <f t="shared" si="53"/>
        <v>367</v>
      </c>
      <c r="T94" s="63">
        <f t="shared" si="54"/>
        <v>24335</v>
      </c>
      <c r="U94" s="80">
        <f t="shared" si="55"/>
        <v>92.178030303030297</v>
      </c>
    </row>
    <row r="95" spans="1:21" ht="18" x14ac:dyDescent="0.25">
      <c r="A95" s="64" t="s">
        <v>88</v>
      </c>
      <c r="B95" s="141">
        <v>140</v>
      </c>
      <c r="C95" s="102">
        <v>168</v>
      </c>
      <c r="D95" s="141">
        <v>10846</v>
      </c>
      <c r="E95" s="86">
        <v>128</v>
      </c>
      <c r="F95" s="142">
        <v>0</v>
      </c>
      <c r="G95" s="158">
        <f t="shared" si="51"/>
        <v>77.471428571428575</v>
      </c>
      <c r="H95" s="159">
        <f t="shared" si="56"/>
        <v>10974</v>
      </c>
      <c r="I95" s="135"/>
      <c r="J95" s="143"/>
      <c r="K95" s="151">
        <v>2</v>
      </c>
      <c r="L95" s="87">
        <v>2</v>
      </c>
      <c r="M95" s="87">
        <v>128</v>
      </c>
      <c r="N95" s="80">
        <v>0</v>
      </c>
      <c r="O95" s="62"/>
      <c r="P95" s="81">
        <f t="shared" si="57"/>
        <v>128</v>
      </c>
      <c r="Q95" s="64" t="s">
        <v>88</v>
      </c>
      <c r="R95" s="63">
        <f t="shared" si="52"/>
        <v>142</v>
      </c>
      <c r="S95" s="63">
        <f t="shared" si="53"/>
        <v>170</v>
      </c>
      <c r="T95" s="63">
        <f t="shared" si="54"/>
        <v>11102</v>
      </c>
      <c r="U95" s="80">
        <f t="shared" si="55"/>
        <v>78.183098591549296</v>
      </c>
    </row>
    <row r="96" spans="1:21" ht="18" x14ac:dyDescent="0.25">
      <c r="A96" s="64" t="s">
        <v>89</v>
      </c>
      <c r="B96" s="141">
        <v>348</v>
      </c>
      <c r="C96" s="102">
        <v>479</v>
      </c>
      <c r="D96" s="141">
        <v>30193</v>
      </c>
      <c r="E96" s="86">
        <v>128</v>
      </c>
      <c r="F96" s="142">
        <v>-34</v>
      </c>
      <c r="G96" s="158">
        <f t="shared" si="51"/>
        <v>86.761494252873561</v>
      </c>
      <c r="H96" s="159">
        <f t="shared" si="56"/>
        <v>30287</v>
      </c>
      <c r="I96" s="135"/>
      <c r="J96" s="143"/>
      <c r="K96" s="151">
        <v>6</v>
      </c>
      <c r="L96" s="87">
        <v>9</v>
      </c>
      <c r="M96" s="87">
        <v>641</v>
      </c>
      <c r="N96" s="80">
        <v>256</v>
      </c>
      <c r="O96" s="62"/>
      <c r="P96" s="81">
        <f t="shared" si="57"/>
        <v>897</v>
      </c>
      <c r="Q96" s="64" t="s">
        <v>89</v>
      </c>
      <c r="R96" s="63">
        <f t="shared" si="52"/>
        <v>354</v>
      </c>
      <c r="S96" s="63">
        <f t="shared" si="53"/>
        <v>488</v>
      </c>
      <c r="T96" s="63">
        <f t="shared" si="54"/>
        <v>31184</v>
      </c>
      <c r="U96" s="80">
        <f t="shared" si="55"/>
        <v>88.090395480225993</v>
      </c>
    </row>
    <row r="97" spans="1:21" ht="18" x14ac:dyDescent="0.25">
      <c r="A97" s="64" t="s">
        <v>90</v>
      </c>
      <c r="B97" s="141">
        <v>98</v>
      </c>
      <c r="C97" s="102">
        <v>149</v>
      </c>
      <c r="D97" s="141">
        <v>10832</v>
      </c>
      <c r="E97" s="86">
        <v>591</v>
      </c>
      <c r="F97" s="142">
        <v>-85</v>
      </c>
      <c r="G97" s="158">
        <f t="shared" si="51"/>
        <v>110.53061224489795</v>
      </c>
      <c r="H97" s="159">
        <f t="shared" si="56"/>
        <v>11338</v>
      </c>
      <c r="I97" s="135"/>
      <c r="J97" s="143"/>
      <c r="K97" s="151">
        <v>1</v>
      </c>
      <c r="L97" s="87">
        <v>1</v>
      </c>
      <c r="M97" s="87">
        <v>64</v>
      </c>
      <c r="N97" s="80">
        <v>64</v>
      </c>
      <c r="O97" s="62"/>
      <c r="P97" s="81">
        <f t="shared" si="57"/>
        <v>128</v>
      </c>
      <c r="Q97" s="64" t="s">
        <v>90</v>
      </c>
      <c r="R97" s="63">
        <f t="shared" si="52"/>
        <v>99</v>
      </c>
      <c r="S97" s="63">
        <f t="shared" si="53"/>
        <v>150</v>
      </c>
      <c r="T97" s="63">
        <f t="shared" si="54"/>
        <v>11466</v>
      </c>
      <c r="U97" s="80">
        <f t="shared" si="55"/>
        <v>115.81818181818181</v>
      </c>
    </row>
    <row r="98" spans="1:21" ht="18" x14ac:dyDescent="0.25">
      <c r="A98" s="64" t="s">
        <v>91</v>
      </c>
      <c r="B98" s="141">
        <v>1203</v>
      </c>
      <c r="C98" s="102">
        <v>1831</v>
      </c>
      <c r="D98" s="141">
        <v>125555</v>
      </c>
      <c r="E98" s="86">
        <v>3398</v>
      </c>
      <c r="F98" s="142">
        <v>-84</v>
      </c>
      <c r="G98" s="158">
        <f t="shared" si="51"/>
        <v>104.36824605153782</v>
      </c>
      <c r="H98" s="159">
        <f t="shared" si="56"/>
        <v>128869</v>
      </c>
      <c r="I98" s="135"/>
      <c r="J98" s="143"/>
      <c r="K98" s="151">
        <v>34</v>
      </c>
      <c r="L98" s="87">
        <v>70</v>
      </c>
      <c r="M98" s="87">
        <v>4960</v>
      </c>
      <c r="N98" s="80">
        <v>3176</v>
      </c>
      <c r="O98" s="62"/>
      <c r="P98" s="81">
        <f t="shared" si="57"/>
        <v>8136</v>
      </c>
      <c r="Q98" s="64" t="s">
        <v>91</v>
      </c>
      <c r="R98" s="63">
        <f t="shared" si="52"/>
        <v>1237</v>
      </c>
      <c r="S98" s="63">
        <f t="shared" si="53"/>
        <v>1901</v>
      </c>
      <c r="T98" s="63">
        <f t="shared" si="54"/>
        <v>137005</v>
      </c>
      <c r="U98" s="80">
        <f t="shared" si="55"/>
        <v>110.75586095392077</v>
      </c>
    </row>
    <row r="99" spans="1:21" ht="18.75" customHeight="1" x14ac:dyDescent="0.25">
      <c r="A99" s="109" t="s">
        <v>92</v>
      </c>
      <c r="B99" s="141">
        <v>365</v>
      </c>
      <c r="C99" s="102">
        <v>529</v>
      </c>
      <c r="D99" s="141">
        <v>35982</v>
      </c>
      <c r="E99" s="86">
        <v>1024</v>
      </c>
      <c r="F99" s="142">
        <v>-40</v>
      </c>
      <c r="G99" s="158">
        <f t="shared" si="51"/>
        <v>98.580821917808223</v>
      </c>
      <c r="H99" s="159">
        <f t="shared" si="56"/>
        <v>36966</v>
      </c>
      <c r="I99" s="135"/>
      <c r="J99" s="143"/>
      <c r="K99" s="151">
        <v>14</v>
      </c>
      <c r="L99" s="87">
        <v>20</v>
      </c>
      <c r="M99" s="87">
        <v>1363</v>
      </c>
      <c r="N99" s="80">
        <v>320</v>
      </c>
      <c r="O99" s="62"/>
      <c r="P99" s="81">
        <f t="shared" si="57"/>
        <v>1683</v>
      </c>
      <c r="Q99" s="109" t="s">
        <v>92</v>
      </c>
      <c r="R99" s="63">
        <f t="shared" si="52"/>
        <v>379</v>
      </c>
      <c r="S99" s="63">
        <f t="shared" si="53"/>
        <v>549</v>
      </c>
      <c r="T99" s="63">
        <f t="shared" si="54"/>
        <v>38649</v>
      </c>
      <c r="U99" s="80">
        <f t="shared" si="55"/>
        <v>101.97625329815304</v>
      </c>
    </row>
    <row r="100" spans="1:21" ht="18.75" thickBot="1" x14ac:dyDescent="0.3">
      <c r="A100" s="64" t="s">
        <v>93</v>
      </c>
      <c r="B100" s="161">
        <v>559</v>
      </c>
      <c r="C100" s="164">
        <v>716</v>
      </c>
      <c r="D100" s="161">
        <v>47863</v>
      </c>
      <c r="E100" s="107">
        <v>0</v>
      </c>
      <c r="F100" s="153">
        <v>-92</v>
      </c>
      <c r="G100" s="158">
        <f t="shared" si="51"/>
        <v>85.62254025044723</v>
      </c>
      <c r="H100" s="159">
        <f t="shared" si="56"/>
        <v>47771</v>
      </c>
      <c r="I100" s="147"/>
      <c r="J100" s="148"/>
      <c r="K100" s="154">
        <v>19</v>
      </c>
      <c r="L100" s="90">
        <v>23</v>
      </c>
      <c r="M100" s="90">
        <v>1570</v>
      </c>
      <c r="N100" s="187">
        <v>1088</v>
      </c>
      <c r="O100" s="234"/>
      <c r="P100" s="75">
        <f t="shared" si="57"/>
        <v>2658</v>
      </c>
      <c r="Q100" s="89" t="s">
        <v>93</v>
      </c>
      <c r="R100" s="69">
        <f t="shared" si="52"/>
        <v>578</v>
      </c>
      <c r="S100" s="69">
        <f t="shared" si="53"/>
        <v>739</v>
      </c>
      <c r="T100" s="69">
        <f t="shared" si="54"/>
        <v>50429</v>
      </c>
      <c r="U100" s="187">
        <f t="shared" si="55"/>
        <v>87.247404844290656</v>
      </c>
    </row>
    <row r="101" spans="1:21" ht="18.75" thickBot="1" x14ac:dyDescent="0.3">
      <c r="A101" s="70" t="s">
        <v>48</v>
      </c>
      <c r="B101" s="94">
        <f>SUM(B92:B100)</f>
        <v>3742</v>
      </c>
      <c r="C101" s="94">
        <f>SUM(C92:C100)</f>
        <v>5253</v>
      </c>
      <c r="D101" s="94">
        <f>SUM(D92:D100)</f>
        <v>352182</v>
      </c>
      <c r="E101" s="94">
        <f>SUM(E92:E100)</f>
        <v>5940</v>
      </c>
      <c r="F101" s="94">
        <f>SUM(F92:F100)</f>
        <v>-355</v>
      </c>
      <c r="G101" s="72">
        <f t="shared" si="51"/>
        <v>94.115980758952432</v>
      </c>
      <c r="H101" s="150">
        <f t="shared" ref="H101:O101" si="58">SUM(H92:H100)</f>
        <v>357767</v>
      </c>
      <c r="I101" s="166">
        <f t="shared" si="58"/>
        <v>0</v>
      </c>
      <c r="J101" s="72">
        <f t="shared" si="58"/>
        <v>0</v>
      </c>
      <c r="K101" s="196">
        <f t="shared" si="58"/>
        <v>100</v>
      </c>
      <c r="L101" s="186">
        <f t="shared" si="58"/>
        <v>164</v>
      </c>
      <c r="M101" s="186">
        <f t="shared" si="58"/>
        <v>11475</v>
      </c>
      <c r="N101" s="186">
        <f t="shared" si="58"/>
        <v>5100</v>
      </c>
      <c r="O101" s="186">
        <f t="shared" si="58"/>
        <v>0</v>
      </c>
      <c r="P101" s="188">
        <f>SUM(P92:P100)</f>
        <v>16575</v>
      </c>
      <c r="Q101" s="192" t="s">
        <v>48</v>
      </c>
      <c r="R101" s="175">
        <f>SUM(R92:R100)</f>
        <v>3842</v>
      </c>
      <c r="S101" s="175">
        <f>SUM(S92:S100)</f>
        <v>5417</v>
      </c>
      <c r="T101" s="175">
        <f>SUM(T92:T100)</f>
        <v>374342</v>
      </c>
      <c r="U101" s="72">
        <f>T101/R101</f>
        <v>97.434148880791255</v>
      </c>
    </row>
    <row r="102" spans="1:21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75"/>
      <c r="P102" s="75"/>
      <c r="Q102" s="191"/>
      <c r="R102" s="96"/>
      <c r="S102" s="96"/>
      <c r="T102" s="96"/>
      <c r="U102" s="75"/>
    </row>
    <row r="103" spans="1:21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7"/>
      <c r="P103" s="98"/>
      <c r="Q103" s="76" t="s">
        <v>94</v>
      </c>
      <c r="R103" s="97"/>
      <c r="S103" s="97"/>
      <c r="T103" s="97"/>
      <c r="U103" s="98"/>
    </row>
    <row r="104" spans="1:21" ht="18" x14ac:dyDescent="0.25">
      <c r="A104" s="110" t="s">
        <v>95</v>
      </c>
      <c r="B104" s="170">
        <v>296</v>
      </c>
      <c r="C104" s="171">
        <v>382</v>
      </c>
      <c r="D104" s="170">
        <v>26118</v>
      </c>
      <c r="E104" s="201">
        <v>256</v>
      </c>
      <c r="F104" s="202">
        <v>0</v>
      </c>
      <c r="G104" s="177">
        <f t="shared" ref="G104:G118" si="59">D104/B104</f>
        <v>88.236486486486484</v>
      </c>
      <c r="H104" s="159">
        <f>SUM(D104:F104)</f>
        <v>26374</v>
      </c>
      <c r="I104" s="132"/>
      <c r="J104" s="133"/>
      <c r="K104" s="120">
        <v>4</v>
      </c>
      <c r="L104" s="85">
        <v>10</v>
      </c>
      <c r="M104" s="85">
        <v>670</v>
      </c>
      <c r="N104" s="62">
        <v>589</v>
      </c>
      <c r="O104" s="233"/>
      <c r="P104" s="81">
        <f>SUM(M104:N104)</f>
        <v>1259</v>
      </c>
      <c r="Q104" s="110" t="s">
        <v>95</v>
      </c>
      <c r="R104" s="59">
        <f t="shared" ref="R104:R117" si="60">B104+K104</f>
        <v>300</v>
      </c>
      <c r="S104" s="59">
        <f t="shared" ref="S104:S117" si="61">C104+L104</f>
        <v>392</v>
      </c>
      <c r="T104" s="59">
        <f t="shared" ref="T104:T117" si="62">H104+P104</f>
        <v>27633</v>
      </c>
      <c r="U104" s="62">
        <f t="shared" ref="U104:U117" si="63">T104/R104</f>
        <v>92.11</v>
      </c>
    </row>
    <row r="105" spans="1:21" ht="18" x14ac:dyDescent="0.25">
      <c r="A105" s="111" t="s">
        <v>96</v>
      </c>
      <c r="B105" s="141">
        <v>377</v>
      </c>
      <c r="C105" s="142">
        <v>525</v>
      </c>
      <c r="D105" s="141">
        <v>36491</v>
      </c>
      <c r="E105" s="86">
        <v>64</v>
      </c>
      <c r="F105" s="142">
        <v>-6</v>
      </c>
      <c r="G105" s="158">
        <f t="shared" si="59"/>
        <v>96.793103448275858</v>
      </c>
      <c r="H105" s="159">
        <f t="shared" ref="H105:H117" si="64">SUM(D105:F105)</f>
        <v>36549</v>
      </c>
      <c r="I105" s="135"/>
      <c r="J105" s="143"/>
      <c r="K105" s="151">
        <v>15</v>
      </c>
      <c r="L105" s="87">
        <v>21</v>
      </c>
      <c r="M105" s="87">
        <v>1493</v>
      </c>
      <c r="N105" s="80">
        <v>904</v>
      </c>
      <c r="O105" s="62"/>
      <c r="P105" s="81">
        <f t="shared" ref="P105:P117" si="65">SUM(M105:N105)</f>
        <v>2397</v>
      </c>
      <c r="Q105" s="111" t="s">
        <v>96</v>
      </c>
      <c r="R105" s="63">
        <f t="shared" si="60"/>
        <v>392</v>
      </c>
      <c r="S105" s="63">
        <f t="shared" si="61"/>
        <v>546</v>
      </c>
      <c r="T105" s="63">
        <f t="shared" si="62"/>
        <v>38946</v>
      </c>
      <c r="U105" s="80">
        <f t="shared" si="63"/>
        <v>99.352040816326536</v>
      </c>
    </row>
    <row r="106" spans="1:21" ht="18" x14ac:dyDescent="0.25">
      <c r="A106" s="111" t="s">
        <v>97</v>
      </c>
      <c r="B106" s="138">
        <v>46</v>
      </c>
      <c r="C106" s="163">
        <v>69</v>
      </c>
      <c r="D106" s="138">
        <v>4640</v>
      </c>
      <c r="E106" s="84">
        <v>369</v>
      </c>
      <c r="F106" s="139">
        <v>0</v>
      </c>
      <c r="G106" s="158">
        <f t="shared" si="59"/>
        <v>100.8695652173913</v>
      </c>
      <c r="H106" s="159">
        <f t="shared" si="64"/>
        <v>5009</v>
      </c>
      <c r="I106" s="135"/>
      <c r="J106" s="143"/>
      <c r="K106" s="151">
        <v>1</v>
      </c>
      <c r="L106" s="87">
        <v>2</v>
      </c>
      <c r="M106" s="87">
        <v>145</v>
      </c>
      <c r="N106" s="80">
        <v>145</v>
      </c>
      <c r="O106" s="62"/>
      <c r="P106" s="81">
        <f t="shared" si="65"/>
        <v>290</v>
      </c>
      <c r="Q106" s="111" t="s">
        <v>97</v>
      </c>
      <c r="R106" s="63">
        <f t="shared" si="60"/>
        <v>47</v>
      </c>
      <c r="S106" s="63">
        <f t="shared" si="61"/>
        <v>71</v>
      </c>
      <c r="T106" s="63">
        <f t="shared" si="62"/>
        <v>5299</v>
      </c>
      <c r="U106" s="80">
        <f t="shared" si="63"/>
        <v>112.74468085106383</v>
      </c>
    </row>
    <row r="107" spans="1:21" ht="18" x14ac:dyDescent="0.25">
      <c r="A107" s="111" t="s">
        <v>98</v>
      </c>
      <c r="B107" s="141">
        <v>517</v>
      </c>
      <c r="C107" s="102">
        <v>653</v>
      </c>
      <c r="D107" s="141">
        <v>43211</v>
      </c>
      <c r="E107" s="86">
        <v>3360</v>
      </c>
      <c r="F107" s="142">
        <v>0</v>
      </c>
      <c r="G107" s="158">
        <f t="shared" si="59"/>
        <v>83.580270793036746</v>
      </c>
      <c r="H107" s="159">
        <f t="shared" si="64"/>
        <v>46571</v>
      </c>
      <c r="I107" s="135"/>
      <c r="J107" s="143"/>
      <c r="K107" s="151">
        <v>11</v>
      </c>
      <c r="L107" s="87">
        <v>18</v>
      </c>
      <c r="M107" s="87">
        <v>1418</v>
      </c>
      <c r="N107" s="80">
        <v>614</v>
      </c>
      <c r="O107" s="62"/>
      <c r="P107" s="81">
        <f t="shared" si="65"/>
        <v>2032</v>
      </c>
      <c r="Q107" s="111" t="s">
        <v>98</v>
      </c>
      <c r="R107" s="63">
        <f t="shared" si="60"/>
        <v>528</v>
      </c>
      <c r="S107" s="63">
        <f t="shared" si="61"/>
        <v>671</v>
      </c>
      <c r="T107" s="63">
        <f t="shared" si="62"/>
        <v>48603</v>
      </c>
      <c r="U107" s="80">
        <f t="shared" si="63"/>
        <v>92.05113636363636</v>
      </c>
    </row>
    <row r="108" spans="1:21" ht="18" x14ac:dyDescent="0.25">
      <c r="A108" s="64" t="s">
        <v>99</v>
      </c>
      <c r="B108" s="141">
        <v>359</v>
      </c>
      <c r="C108" s="102">
        <v>478</v>
      </c>
      <c r="D108" s="141">
        <v>31234</v>
      </c>
      <c r="E108" s="86">
        <v>512</v>
      </c>
      <c r="F108" s="142">
        <v>0</v>
      </c>
      <c r="G108" s="158">
        <f t="shared" si="59"/>
        <v>87.00278551532034</v>
      </c>
      <c r="H108" s="159">
        <f t="shared" si="64"/>
        <v>31746</v>
      </c>
      <c r="I108" s="135"/>
      <c r="J108" s="143"/>
      <c r="K108" s="151">
        <v>7</v>
      </c>
      <c r="L108" s="87">
        <v>13</v>
      </c>
      <c r="M108" s="87">
        <v>1019</v>
      </c>
      <c r="N108" s="80">
        <v>384</v>
      </c>
      <c r="O108" s="62"/>
      <c r="P108" s="81">
        <f t="shared" si="65"/>
        <v>1403</v>
      </c>
      <c r="Q108" s="64" t="s">
        <v>99</v>
      </c>
      <c r="R108" s="63">
        <f t="shared" si="60"/>
        <v>366</v>
      </c>
      <c r="S108" s="63">
        <f t="shared" si="61"/>
        <v>491</v>
      </c>
      <c r="T108" s="63">
        <f t="shared" si="62"/>
        <v>33149</v>
      </c>
      <c r="U108" s="80">
        <f t="shared" si="63"/>
        <v>90.571038251366119</v>
      </c>
    </row>
    <row r="109" spans="1:21" ht="18" x14ac:dyDescent="0.25">
      <c r="A109" s="64" t="s">
        <v>100</v>
      </c>
      <c r="B109" s="141">
        <v>421</v>
      </c>
      <c r="C109" s="102">
        <v>585</v>
      </c>
      <c r="D109" s="141">
        <v>42604</v>
      </c>
      <c r="E109" s="86">
        <v>1578</v>
      </c>
      <c r="F109" s="142">
        <v>-4</v>
      </c>
      <c r="G109" s="158">
        <f t="shared" si="59"/>
        <v>101.19714964370546</v>
      </c>
      <c r="H109" s="159">
        <f t="shared" si="64"/>
        <v>44178</v>
      </c>
      <c r="I109" s="135"/>
      <c r="J109" s="143"/>
      <c r="K109" s="151">
        <v>7</v>
      </c>
      <c r="L109" s="87">
        <v>15</v>
      </c>
      <c r="M109" s="87">
        <v>1207</v>
      </c>
      <c r="N109" s="80">
        <v>448</v>
      </c>
      <c r="O109" s="80">
        <v>-21</v>
      </c>
      <c r="P109" s="81">
        <f t="shared" si="65"/>
        <v>1655</v>
      </c>
      <c r="Q109" s="64" t="s">
        <v>100</v>
      </c>
      <c r="R109" s="63">
        <f t="shared" si="60"/>
        <v>428</v>
      </c>
      <c r="S109" s="63">
        <f t="shared" si="61"/>
        <v>600</v>
      </c>
      <c r="T109" s="63">
        <f t="shared" si="62"/>
        <v>45833</v>
      </c>
      <c r="U109" s="80">
        <f t="shared" si="63"/>
        <v>107.08644859813084</v>
      </c>
    </row>
    <row r="110" spans="1:21" ht="18" x14ac:dyDescent="0.25">
      <c r="A110" s="64" t="s">
        <v>101</v>
      </c>
      <c r="B110" s="141">
        <v>609</v>
      </c>
      <c r="C110" s="102">
        <v>867</v>
      </c>
      <c r="D110" s="141">
        <v>58241</v>
      </c>
      <c r="E110" s="86">
        <v>1310</v>
      </c>
      <c r="F110" s="142">
        <v>0</v>
      </c>
      <c r="G110" s="158">
        <f t="shared" si="59"/>
        <v>95.633825944170766</v>
      </c>
      <c r="H110" s="159">
        <f t="shared" si="64"/>
        <v>59551</v>
      </c>
      <c r="I110" s="135"/>
      <c r="J110" s="143"/>
      <c r="K110" s="151">
        <v>9</v>
      </c>
      <c r="L110" s="87">
        <v>26</v>
      </c>
      <c r="M110" s="87">
        <v>2001</v>
      </c>
      <c r="N110" s="80">
        <v>1325</v>
      </c>
      <c r="O110" s="62">
        <v>-30</v>
      </c>
      <c r="P110" s="81">
        <f t="shared" si="65"/>
        <v>3326</v>
      </c>
      <c r="Q110" s="64" t="s">
        <v>101</v>
      </c>
      <c r="R110" s="63">
        <f t="shared" si="60"/>
        <v>618</v>
      </c>
      <c r="S110" s="63">
        <f t="shared" si="61"/>
        <v>893</v>
      </c>
      <c r="T110" s="63">
        <f t="shared" si="62"/>
        <v>62877</v>
      </c>
      <c r="U110" s="80">
        <f t="shared" si="63"/>
        <v>101.74271844660194</v>
      </c>
    </row>
    <row r="111" spans="1:21" ht="18" x14ac:dyDescent="0.25">
      <c r="A111" s="64" t="s">
        <v>102</v>
      </c>
      <c r="B111" s="141">
        <v>547</v>
      </c>
      <c r="C111" s="102">
        <v>767</v>
      </c>
      <c r="D111" s="141">
        <v>52874</v>
      </c>
      <c r="E111" s="86">
        <v>192</v>
      </c>
      <c r="F111" s="142">
        <v>-14</v>
      </c>
      <c r="G111" s="158">
        <f t="shared" si="59"/>
        <v>96.661791590493607</v>
      </c>
      <c r="H111" s="159">
        <f t="shared" si="64"/>
        <v>53052</v>
      </c>
      <c r="I111" s="135"/>
      <c r="J111" s="143"/>
      <c r="K111" s="151">
        <v>1</v>
      </c>
      <c r="L111" s="87">
        <v>2</v>
      </c>
      <c r="M111" s="87">
        <v>145</v>
      </c>
      <c r="N111" s="80">
        <v>0</v>
      </c>
      <c r="O111" s="62"/>
      <c r="P111" s="81">
        <f t="shared" si="65"/>
        <v>145</v>
      </c>
      <c r="Q111" s="64" t="s">
        <v>102</v>
      </c>
      <c r="R111" s="63">
        <f t="shared" si="60"/>
        <v>548</v>
      </c>
      <c r="S111" s="63">
        <f t="shared" si="61"/>
        <v>769</v>
      </c>
      <c r="T111" s="63">
        <f t="shared" si="62"/>
        <v>53197</v>
      </c>
      <c r="U111" s="80">
        <f t="shared" si="63"/>
        <v>97.074817518248182</v>
      </c>
    </row>
    <row r="112" spans="1:21" ht="18" x14ac:dyDescent="0.25">
      <c r="A112" s="64" t="s">
        <v>103</v>
      </c>
      <c r="B112" s="141">
        <v>463</v>
      </c>
      <c r="C112" s="102">
        <v>691</v>
      </c>
      <c r="D112" s="141">
        <v>44793</v>
      </c>
      <c r="E112" s="86">
        <v>465</v>
      </c>
      <c r="F112" s="142">
        <v>-8</v>
      </c>
      <c r="G112" s="158">
        <f t="shared" si="59"/>
        <v>96.745140388768903</v>
      </c>
      <c r="H112" s="159">
        <f t="shared" si="64"/>
        <v>45250</v>
      </c>
      <c r="I112" s="135"/>
      <c r="J112" s="143"/>
      <c r="K112" s="151">
        <v>21</v>
      </c>
      <c r="L112" s="87">
        <v>48</v>
      </c>
      <c r="M112" s="87">
        <v>3303</v>
      </c>
      <c r="N112" s="80">
        <v>5414</v>
      </c>
      <c r="O112" s="62"/>
      <c r="P112" s="81">
        <f t="shared" si="65"/>
        <v>8717</v>
      </c>
      <c r="Q112" s="64" t="s">
        <v>103</v>
      </c>
      <c r="R112" s="63">
        <f t="shared" si="60"/>
        <v>484</v>
      </c>
      <c r="S112" s="63">
        <f t="shared" si="61"/>
        <v>739</v>
      </c>
      <c r="T112" s="63">
        <f t="shared" si="62"/>
        <v>53967</v>
      </c>
      <c r="U112" s="80">
        <f t="shared" si="63"/>
        <v>111.50206611570248</v>
      </c>
    </row>
    <row r="113" spans="1:21" ht="18" x14ac:dyDescent="0.25">
      <c r="A113" s="64" t="s">
        <v>104</v>
      </c>
      <c r="B113" s="141">
        <v>559</v>
      </c>
      <c r="C113" s="102">
        <v>756</v>
      </c>
      <c r="D113" s="141">
        <v>50720</v>
      </c>
      <c r="E113" s="86">
        <v>320</v>
      </c>
      <c r="F113" s="142">
        <v>-14</v>
      </c>
      <c r="G113" s="158">
        <f t="shared" si="59"/>
        <v>90.733452593917704</v>
      </c>
      <c r="H113" s="159">
        <f t="shared" si="64"/>
        <v>51026</v>
      </c>
      <c r="I113" s="135"/>
      <c r="J113" s="143"/>
      <c r="K113" s="151">
        <v>17</v>
      </c>
      <c r="L113" s="87">
        <v>37</v>
      </c>
      <c r="M113" s="87">
        <v>2312</v>
      </c>
      <c r="N113" s="80">
        <v>1518</v>
      </c>
      <c r="O113" s="62"/>
      <c r="P113" s="81">
        <f t="shared" si="65"/>
        <v>3830</v>
      </c>
      <c r="Q113" s="64" t="s">
        <v>104</v>
      </c>
      <c r="R113" s="63">
        <f t="shared" si="60"/>
        <v>576</v>
      </c>
      <c r="S113" s="63">
        <f t="shared" si="61"/>
        <v>793</v>
      </c>
      <c r="T113" s="63">
        <f t="shared" si="62"/>
        <v>54856</v>
      </c>
      <c r="U113" s="80">
        <f t="shared" si="63"/>
        <v>95.236111111111114</v>
      </c>
    </row>
    <row r="114" spans="1:21" ht="18" x14ac:dyDescent="0.25">
      <c r="A114" s="64" t="s">
        <v>105</v>
      </c>
      <c r="B114" s="141">
        <v>598</v>
      </c>
      <c r="C114" s="102">
        <v>853</v>
      </c>
      <c r="D114" s="141">
        <v>56224</v>
      </c>
      <c r="E114" s="86">
        <v>1039</v>
      </c>
      <c r="F114" s="142">
        <v>-26</v>
      </c>
      <c r="G114" s="158">
        <f t="shared" si="59"/>
        <v>94.020066889632105</v>
      </c>
      <c r="H114" s="159">
        <f t="shared" si="64"/>
        <v>57237</v>
      </c>
      <c r="I114" s="135"/>
      <c r="J114" s="143"/>
      <c r="K114" s="151">
        <v>10</v>
      </c>
      <c r="L114" s="87">
        <v>20</v>
      </c>
      <c r="M114" s="87">
        <v>1231</v>
      </c>
      <c r="N114" s="80">
        <v>448</v>
      </c>
      <c r="O114" s="62"/>
      <c r="P114" s="81">
        <f t="shared" si="65"/>
        <v>1679</v>
      </c>
      <c r="Q114" s="64" t="s">
        <v>105</v>
      </c>
      <c r="R114" s="63">
        <f t="shared" si="60"/>
        <v>608</v>
      </c>
      <c r="S114" s="63">
        <f t="shared" si="61"/>
        <v>873</v>
      </c>
      <c r="T114" s="63">
        <f t="shared" si="62"/>
        <v>58916</v>
      </c>
      <c r="U114" s="80">
        <f t="shared" si="63"/>
        <v>96.901315789473685</v>
      </c>
    </row>
    <row r="115" spans="1:21" ht="18" x14ac:dyDescent="0.25">
      <c r="A115" s="64" t="s">
        <v>106</v>
      </c>
      <c r="B115" s="141">
        <v>1456</v>
      </c>
      <c r="C115" s="102">
        <v>2008</v>
      </c>
      <c r="D115" s="141">
        <v>135136</v>
      </c>
      <c r="E115" s="86">
        <v>1697</v>
      </c>
      <c r="F115" s="142">
        <v>0</v>
      </c>
      <c r="G115" s="158">
        <f t="shared" si="59"/>
        <v>92.813186813186817</v>
      </c>
      <c r="H115" s="159">
        <f t="shared" si="64"/>
        <v>136833</v>
      </c>
      <c r="I115" s="135"/>
      <c r="J115" s="143"/>
      <c r="K115" s="151">
        <v>22</v>
      </c>
      <c r="L115" s="87">
        <v>41</v>
      </c>
      <c r="M115" s="87">
        <v>2933</v>
      </c>
      <c r="N115" s="80">
        <v>680</v>
      </c>
      <c r="O115" s="62"/>
      <c r="P115" s="81">
        <f t="shared" si="65"/>
        <v>3613</v>
      </c>
      <c r="Q115" s="64" t="s">
        <v>106</v>
      </c>
      <c r="R115" s="63">
        <f t="shared" si="60"/>
        <v>1478</v>
      </c>
      <c r="S115" s="63">
        <f t="shared" si="61"/>
        <v>2049</v>
      </c>
      <c r="T115" s="63">
        <f t="shared" si="62"/>
        <v>140446</v>
      </c>
      <c r="U115" s="80">
        <f t="shared" si="63"/>
        <v>95.024357239512852</v>
      </c>
    </row>
    <row r="116" spans="1:21" ht="18" x14ac:dyDescent="0.25">
      <c r="A116" s="64" t="s">
        <v>107</v>
      </c>
      <c r="B116" s="141">
        <v>304</v>
      </c>
      <c r="C116" s="102">
        <v>399</v>
      </c>
      <c r="D116" s="141">
        <v>26271</v>
      </c>
      <c r="E116" s="86">
        <v>2375</v>
      </c>
      <c r="F116" s="142">
        <v>0</v>
      </c>
      <c r="G116" s="158">
        <f t="shared" si="59"/>
        <v>86.41776315789474</v>
      </c>
      <c r="H116" s="159">
        <f t="shared" si="64"/>
        <v>28646</v>
      </c>
      <c r="I116" s="135"/>
      <c r="J116" s="143"/>
      <c r="K116" s="151">
        <v>6</v>
      </c>
      <c r="L116" s="87">
        <v>18</v>
      </c>
      <c r="M116" s="87">
        <v>1204</v>
      </c>
      <c r="N116" s="80">
        <v>4515</v>
      </c>
      <c r="O116" s="62">
        <v>-14</v>
      </c>
      <c r="P116" s="81">
        <f t="shared" si="65"/>
        <v>5719</v>
      </c>
      <c r="Q116" s="64" t="s">
        <v>107</v>
      </c>
      <c r="R116" s="63">
        <f t="shared" si="60"/>
        <v>310</v>
      </c>
      <c r="S116" s="63">
        <f t="shared" si="61"/>
        <v>417</v>
      </c>
      <c r="T116" s="63">
        <f t="shared" si="62"/>
        <v>34365</v>
      </c>
      <c r="U116" s="80">
        <f t="shared" si="63"/>
        <v>110.85483870967742</v>
      </c>
    </row>
    <row r="117" spans="1:21" ht="18.75" thickBot="1" x14ac:dyDescent="0.3">
      <c r="A117" s="64" t="s">
        <v>108</v>
      </c>
      <c r="B117" s="161">
        <v>594</v>
      </c>
      <c r="C117" s="164">
        <v>777</v>
      </c>
      <c r="D117" s="161">
        <v>52780</v>
      </c>
      <c r="E117" s="107">
        <v>260</v>
      </c>
      <c r="F117" s="153">
        <v>-14</v>
      </c>
      <c r="G117" s="158">
        <f t="shared" si="59"/>
        <v>88.855218855218851</v>
      </c>
      <c r="H117" s="159">
        <f t="shared" si="64"/>
        <v>53026</v>
      </c>
      <c r="I117" s="147"/>
      <c r="J117" s="148"/>
      <c r="K117" s="232">
        <v>15</v>
      </c>
      <c r="L117" s="90">
        <v>18</v>
      </c>
      <c r="M117" s="90">
        <v>1265</v>
      </c>
      <c r="N117" s="187">
        <v>1408</v>
      </c>
      <c r="O117" s="234"/>
      <c r="P117" s="75">
        <f t="shared" si="65"/>
        <v>2673</v>
      </c>
      <c r="Q117" s="89" t="s">
        <v>108</v>
      </c>
      <c r="R117" s="69">
        <f t="shared" si="60"/>
        <v>609</v>
      </c>
      <c r="S117" s="69">
        <f t="shared" si="61"/>
        <v>795</v>
      </c>
      <c r="T117" s="69">
        <f t="shared" si="62"/>
        <v>55699</v>
      </c>
      <c r="U117" s="187">
        <f t="shared" si="63"/>
        <v>91.459770114942529</v>
      </c>
    </row>
    <row r="118" spans="1:21" ht="18.75" thickBot="1" x14ac:dyDescent="0.3">
      <c r="A118" s="70" t="s">
        <v>48</v>
      </c>
      <c r="B118" s="94">
        <f>SUM(B104:B117)</f>
        <v>7146</v>
      </c>
      <c r="C118" s="94">
        <f>SUM(C104:C117)</f>
        <v>9810</v>
      </c>
      <c r="D118" s="94">
        <f>SUM(D104:D117)</f>
        <v>661337</v>
      </c>
      <c r="E118" s="94">
        <f>SUM(E104:E117)</f>
        <v>13797</v>
      </c>
      <c r="F118" s="94">
        <f>SUM(F104:F117)</f>
        <v>-86</v>
      </c>
      <c r="G118" s="72">
        <f t="shared" si="59"/>
        <v>92.546459557794577</v>
      </c>
      <c r="H118" s="150">
        <f t="shared" ref="H118:O118" si="66">SUM(H104:H117)</f>
        <v>675048</v>
      </c>
      <c r="I118" s="166">
        <f t="shared" si="66"/>
        <v>0</v>
      </c>
      <c r="J118" s="72">
        <f t="shared" si="66"/>
        <v>0</v>
      </c>
      <c r="K118" s="166">
        <f t="shared" si="66"/>
        <v>146</v>
      </c>
      <c r="L118" s="196">
        <f t="shared" si="66"/>
        <v>289</v>
      </c>
      <c r="M118" s="186">
        <f t="shared" si="66"/>
        <v>20346</v>
      </c>
      <c r="N118" s="186">
        <f t="shared" si="66"/>
        <v>18392</v>
      </c>
      <c r="O118" s="186">
        <f t="shared" si="66"/>
        <v>-65</v>
      </c>
      <c r="P118" s="188">
        <f>SUM(P104:P117)</f>
        <v>38738</v>
      </c>
      <c r="Q118" s="192" t="s">
        <v>48</v>
      </c>
      <c r="R118" s="175">
        <f>SUM(R104:R117)</f>
        <v>7292</v>
      </c>
      <c r="S118" s="175">
        <f>SUM(S104:S117)</f>
        <v>10099</v>
      </c>
      <c r="T118" s="175">
        <f>SUM(T104:T117)</f>
        <v>713786</v>
      </c>
      <c r="U118" s="72">
        <f>T118/R118</f>
        <v>97.886176631925395</v>
      </c>
    </row>
    <row r="119" spans="1:21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75"/>
      <c r="P119" s="75"/>
      <c r="Q119" s="191"/>
      <c r="R119" s="96"/>
      <c r="S119" s="96"/>
      <c r="T119" s="96"/>
      <c r="U119" s="75"/>
    </row>
    <row r="120" spans="1:21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7"/>
      <c r="P120" s="98"/>
      <c r="Q120" s="53" t="s">
        <v>109</v>
      </c>
      <c r="R120" s="97"/>
      <c r="S120" s="97"/>
      <c r="T120" s="97"/>
      <c r="U120" s="98"/>
    </row>
    <row r="121" spans="1:21" ht="18" x14ac:dyDescent="0.25">
      <c r="A121" s="56" t="s">
        <v>110</v>
      </c>
      <c r="B121" s="156">
        <v>218</v>
      </c>
      <c r="C121" s="100">
        <v>366</v>
      </c>
      <c r="D121" s="100">
        <v>25245</v>
      </c>
      <c r="E121" s="84">
        <v>538</v>
      </c>
      <c r="F121" s="139">
        <v>-114</v>
      </c>
      <c r="G121" s="177">
        <f t="shared" ref="G121:G130" si="67">D121/B121</f>
        <v>115.80275229357798</v>
      </c>
      <c r="H121" s="159">
        <f>SUM(D121:F121)</f>
        <v>25669</v>
      </c>
      <c r="I121" s="132"/>
      <c r="J121" s="133"/>
      <c r="K121" s="120">
        <v>3</v>
      </c>
      <c r="L121" s="85">
        <v>6</v>
      </c>
      <c r="M121" s="85">
        <v>416</v>
      </c>
      <c r="N121" s="62">
        <v>0</v>
      </c>
      <c r="O121" s="233"/>
      <c r="P121" s="81">
        <f>SUM(M121:N121)</f>
        <v>416</v>
      </c>
      <c r="Q121" s="56" t="s">
        <v>110</v>
      </c>
      <c r="R121" s="59">
        <f t="shared" ref="R121:R129" si="68">B121+K121</f>
        <v>221</v>
      </c>
      <c r="S121" s="59">
        <f t="shared" ref="S121:S129" si="69">C121+L121</f>
        <v>372</v>
      </c>
      <c r="T121" s="59">
        <f t="shared" ref="T121:T129" si="70">H121+P121</f>
        <v>26085</v>
      </c>
      <c r="U121" s="62">
        <f t="shared" ref="U121:U129" si="71">T121/R121</f>
        <v>118.03167420814479</v>
      </c>
    </row>
    <row r="122" spans="1:21" ht="18" x14ac:dyDescent="0.25">
      <c r="A122" s="64" t="s">
        <v>111</v>
      </c>
      <c r="B122" s="138">
        <v>398</v>
      </c>
      <c r="C122" s="163">
        <v>556</v>
      </c>
      <c r="D122" s="138">
        <v>36957</v>
      </c>
      <c r="E122" s="84">
        <v>192</v>
      </c>
      <c r="F122" s="139">
        <v>0</v>
      </c>
      <c r="G122" s="158">
        <f t="shared" si="67"/>
        <v>92.856783919597987</v>
      </c>
      <c r="H122" s="159">
        <f t="shared" ref="H122:H129" si="72">SUM(D122:F122)</f>
        <v>37149</v>
      </c>
      <c r="I122" s="135"/>
      <c r="J122" s="143"/>
      <c r="K122" s="124">
        <v>14</v>
      </c>
      <c r="L122" s="85">
        <v>30</v>
      </c>
      <c r="M122" s="85">
        <v>2171</v>
      </c>
      <c r="N122" s="80">
        <v>0</v>
      </c>
      <c r="O122" s="62"/>
      <c r="P122" s="81">
        <f t="shared" ref="P122:P129" si="73">SUM(M122:N122)</f>
        <v>2171</v>
      </c>
      <c r="Q122" s="64" t="s">
        <v>111</v>
      </c>
      <c r="R122" s="63">
        <f t="shared" si="68"/>
        <v>412</v>
      </c>
      <c r="S122" s="63">
        <f t="shared" si="69"/>
        <v>586</v>
      </c>
      <c r="T122" s="63">
        <f t="shared" si="70"/>
        <v>39320</v>
      </c>
      <c r="U122" s="80">
        <f t="shared" si="71"/>
        <v>95.4368932038835</v>
      </c>
    </row>
    <row r="123" spans="1:21" ht="18" x14ac:dyDescent="0.25">
      <c r="A123" s="64" t="s">
        <v>112</v>
      </c>
      <c r="B123" s="141">
        <v>205</v>
      </c>
      <c r="C123" s="102">
        <v>304</v>
      </c>
      <c r="D123" s="141">
        <v>19489</v>
      </c>
      <c r="E123" s="86">
        <v>704</v>
      </c>
      <c r="F123" s="142">
        <v>-24</v>
      </c>
      <c r="G123" s="158">
        <f t="shared" si="67"/>
        <v>95.068292682926824</v>
      </c>
      <c r="H123" s="159">
        <f t="shared" si="72"/>
        <v>20169</v>
      </c>
      <c r="I123" s="135"/>
      <c r="J123" s="143"/>
      <c r="K123" s="124">
        <v>3</v>
      </c>
      <c r="L123" s="85">
        <v>8</v>
      </c>
      <c r="M123" s="85">
        <v>478</v>
      </c>
      <c r="N123" s="80">
        <v>207</v>
      </c>
      <c r="O123" s="62"/>
      <c r="P123" s="81">
        <f t="shared" si="73"/>
        <v>685</v>
      </c>
      <c r="Q123" s="64" t="s">
        <v>112</v>
      </c>
      <c r="R123" s="63">
        <f t="shared" si="68"/>
        <v>208</v>
      </c>
      <c r="S123" s="63">
        <f t="shared" si="69"/>
        <v>312</v>
      </c>
      <c r="T123" s="63">
        <f t="shared" si="70"/>
        <v>20854</v>
      </c>
      <c r="U123" s="80">
        <f t="shared" si="71"/>
        <v>100.25961538461539</v>
      </c>
    </row>
    <row r="124" spans="1:21" ht="18" x14ac:dyDescent="0.25">
      <c r="A124" s="64" t="s">
        <v>113</v>
      </c>
      <c r="B124" s="141">
        <v>415</v>
      </c>
      <c r="C124" s="102">
        <v>559</v>
      </c>
      <c r="D124" s="141">
        <v>39332</v>
      </c>
      <c r="E124" s="86">
        <v>3177</v>
      </c>
      <c r="F124" s="142">
        <v>0</v>
      </c>
      <c r="G124" s="158">
        <f t="shared" si="67"/>
        <v>94.775903614457832</v>
      </c>
      <c r="H124" s="159">
        <f t="shared" si="72"/>
        <v>42509</v>
      </c>
      <c r="I124" s="135"/>
      <c r="J124" s="143"/>
      <c r="K124" s="151">
        <v>8</v>
      </c>
      <c r="L124" s="87">
        <v>11</v>
      </c>
      <c r="M124" s="87">
        <v>795</v>
      </c>
      <c r="N124" s="80">
        <v>896</v>
      </c>
      <c r="O124" s="62"/>
      <c r="P124" s="81">
        <f t="shared" si="73"/>
        <v>1691</v>
      </c>
      <c r="Q124" s="64" t="s">
        <v>113</v>
      </c>
      <c r="R124" s="63">
        <f t="shared" si="68"/>
        <v>423</v>
      </c>
      <c r="S124" s="63">
        <f t="shared" si="69"/>
        <v>570</v>
      </c>
      <c r="T124" s="63">
        <f t="shared" si="70"/>
        <v>44200</v>
      </c>
      <c r="U124" s="80">
        <f t="shared" si="71"/>
        <v>104.49172576832152</v>
      </c>
    </row>
    <row r="125" spans="1:21" ht="18" x14ac:dyDescent="0.25">
      <c r="A125" s="64" t="s">
        <v>114</v>
      </c>
      <c r="B125" s="141">
        <v>780</v>
      </c>
      <c r="C125" s="102">
        <v>1214</v>
      </c>
      <c r="D125" s="141">
        <v>81957</v>
      </c>
      <c r="E125" s="86">
        <v>1011</v>
      </c>
      <c r="F125" s="142">
        <v>-20</v>
      </c>
      <c r="G125" s="158">
        <f t="shared" si="67"/>
        <v>105.07307692307693</v>
      </c>
      <c r="H125" s="159">
        <f t="shared" si="72"/>
        <v>82948</v>
      </c>
      <c r="I125" s="135"/>
      <c r="J125" s="143"/>
      <c r="K125" s="151">
        <v>31</v>
      </c>
      <c r="L125" s="87">
        <v>43</v>
      </c>
      <c r="M125" s="87">
        <v>3210</v>
      </c>
      <c r="N125" s="80">
        <v>3965</v>
      </c>
      <c r="O125" s="62"/>
      <c r="P125" s="81">
        <f t="shared" si="73"/>
        <v>7175</v>
      </c>
      <c r="Q125" s="64" t="s">
        <v>114</v>
      </c>
      <c r="R125" s="63">
        <f t="shared" si="68"/>
        <v>811</v>
      </c>
      <c r="S125" s="63">
        <f t="shared" si="69"/>
        <v>1257</v>
      </c>
      <c r="T125" s="63">
        <f t="shared" si="70"/>
        <v>90123</v>
      </c>
      <c r="U125" s="80">
        <f t="shared" si="71"/>
        <v>111.12577065351418</v>
      </c>
    </row>
    <row r="126" spans="1:21" ht="18" x14ac:dyDescent="0.25">
      <c r="A126" s="64" t="s">
        <v>115</v>
      </c>
      <c r="B126" s="141">
        <v>1189</v>
      </c>
      <c r="C126" s="102">
        <v>1992</v>
      </c>
      <c r="D126" s="141">
        <v>133323</v>
      </c>
      <c r="E126" s="86">
        <v>2276</v>
      </c>
      <c r="F126" s="142">
        <v>-77</v>
      </c>
      <c r="G126" s="158">
        <f t="shared" si="67"/>
        <v>112.13036164844407</v>
      </c>
      <c r="H126" s="159">
        <f t="shared" si="72"/>
        <v>135522</v>
      </c>
      <c r="I126" s="135"/>
      <c r="J126" s="143"/>
      <c r="K126" s="151">
        <v>31</v>
      </c>
      <c r="L126" s="87">
        <v>53</v>
      </c>
      <c r="M126" s="87">
        <v>3648</v>
      </c>
      <c r="N126" s="80">
        <v>2103</v>
      </c>
      <c r="O126" s="62"/>
      <c r="P126" s="81">
        <f t="shared" si="73"/>
        <v>5751</v>
      </c>
      <c r="Q126" s="64" t="s">
        <v>115</v>
      </c>
      <c r="R126" s="63">
        <f t="shared" si="68"/>
        <v>1220</v>
      </c>
      <c r="S126" s="63">
        <f t="shared" si="69"/>
        <v>2045</v>
      </c>
      <c r="T126" s="63">
        <f t="shared" si="70"/>
        <v>141273</v>
      </c>
      <c r="U126" s="80">
        <f t="shared" si="71"/>
        <v>115.79754098360655</v>
      </c>
    </row>
    <row r="127" spans="1:21" ht="18" x14ac:dyDescent="0.25">
      <c r="A127" s="64" t="s">
        <v>116</v>
      </c>
      <c r="B127" s="141">
        <v>1061</v>
      </c>
      <c r="C127" s="102">
        <v>1814</v>
      </c>
      <c r="D127" s="141">
        <v>124319</v>
      </c>
      <c r="E127" s="86">
        <v>1587</v>
      </c>
      <c r="F127" s="142">
        <v>-30</v>
      </c>
      <c r="G127" s="158">
        <f t="shared" si="67"/>
        <v>117.17153628652216</v>
      </c>
      <c r="H127" s="159">
        <f t="shared" si="72"/>
        <v>125876</v>
      </c>
      <c r="I127" s="135"/>
      <c r="J127" s="143"/>
      <c r="K127" s="151">
        <v>17</v>
      </c>
      <c r="L127" s="87">
        <v>33</v>
      </c>
      <c r="M127" s="87">
        <v>2442</v>
      </c>
      <c r="N127" s="80">
        <v>746</v>
      </c>
      <c r="O127" s="62"/>
      <c r="P127" s="81">
        <f t="shared" si="73"/>
        <v>3188</v>
      </c>
      <c r="Q127" s="64" t="s">
        <v>116</v>
      </c>
      <c r="R127" s="63">
        <f t="shared" si="68"/>
        <v>1078</v>
      </c>
      <c r="S127" s="63">
        <f t="shared" si="69"/>
        <v>1847</v>
      </c>
      <c r="T127" s="63">
        <f t="shared" si="70"/>
        <v>129064</v>
      </c>
      <c r="U127" s="80">
        <f t="shared" si="71"/>
        <v>119.72541743970315</v>
      </c>
    </row>
    <row r="128" spans="1:21" ht="18" x14ac:dyDescent="0.25">
      <c r="A128" s="64" t="s">
        <v>117</v>
      </c>
      <c r="B128" s="141">
        <v>785</v>
      </c>
      <c r="C128" s="102">
        <v>1258</v>
      </c>
      <c r="D128" s="141">
        <v>83198</v>
      </c>
      <c r="E128" s="86">
        <v>3900</v>
      </c>
      <c r="F128" s="142">
        <v>0</v>
      </c>
      <c r="G128" s="158">
        <f t="shared" si="67"/>
        <v>105.98471337579618</v>
      </c>
      <c r="H128" s="159">
        <f t="shared" si="72"/>
        <v>87098</v>
      </c>
      <c r="I128" s="135"/>
      <c r="J128" s="143"/>
      <c r="K128" s="151">
        <v>30</v>
      </c>
      <c r="L128" s="87">
        <v>57</v>
      </c>
      <c r="M128" s="87">
        <v>3800</v>
      </c>
      <c r="N128" s="80">
        <v>2218</v>
      </c>
      <c r="O128" s="62"/>
      <c r="P128" s="81">
        <f t="shared" si="73"/>
        <v>6018</v>
      </c>
      <c r="Q128" s="64" t="s">
        <v>117</v>
      </c>
      <c r="R128" s="63">
        <f t="shared" si="68"/>
        <v>815</v>
      </c>
      <c r="S128" s="63">
        <f t="shared" si="69"/>
        <v>1315</v>
      </c>
      <c r="T128" s="63">
        <f t="shared" si="70"/>
        <v>93116</v>
      </c>
      <c r="U128" s="80">
        <f t="shared" si="71"/>
        <v>114.25276073619632</v>
      </c>
    </row>
    <row r="129" spans="1:21" ht="19.5" customHeight="1" thickBot="1" x14ac:dyDescent="0.3">
      <c r="A129" s="109" t="s">
        <v>118</v>
      </c>
      <c r="B129" s="161">
        <v>1505</v>
      </c>
      <c r="C129" s="164">
        <v>2464</v>
      </c>
      <c r="D129" s="161">
        <v>173203</v>
      </c>
      <c r="E129" s="107">
        <v>2669</v>
      </c>
      <c r="F129" s="153">
        <v>-20</v>
      </c>
      <c r="G129" s="158">
        <f t="shared" si="67"/>
        <v>115.08504983388704</v>
      </c>
      <c r="H129" s="159">
        <f t="shared" si="72"/>
        <v>175852</v>
      </c>
      <c r="I129" s="147"/>
      <c r="J129" s="148"/>
      <c r="K129" s="154">
        <v>27</v>
      </c>
      <c r="L129" s="90">
        <v>46</v>
      </c>
      <c r="M129" s="90">
        <v>3308</v>
      </c>
      <c r="N129" s="187">
        <v>4756</v>
      </c>
      <c r="O129" s="234"/>
      <c r="P129" s="75">
        <f t="shared" si="73"/>
        <v>8064</v>
      </c>
      <c r="Q129" s="190" t="s">
        <v>118</v>
      </c>
      <c r="R129" s="69">
        <f t="shared" si="68"/>
        <v>1532</v>
      </c>
      <c r="S129" s="69">
        <f t="shared" si="69"/>
        <v>2510</v>
      </c>
      <c r="T129" s="69">
        <f t="shared" si="70"/>
        <v>183916</v>
      </c>
      <c r="U129" s="187">
        <f t="shared" si="71"/>
        <v>120.04960835509138</v>
      </c>
    </row>
    <row r="130" spans="1:21" ht="18.75" thickBot="1" x14ac:dyDescent="0.3">
      <c r="A130" s="70" t="s">
        <v>48</v>
      </c>
      <c r="B130" s="94">
        <f>SUM(B121:B129)</f>
        <v>6556</v>
      </c>
      <c r="C130" s="94">
        <f>SUM(C121:C129)</f>
        <v>10527</v>
      </c>
      <c r="D130" s="94">
        <f>SUM(D121:D129)</f>
        <v>717023</v>
      </c>
      <c r="E130" s="94">
        <f>SUM(E121:E129)</f>
        <v>16054</v>
      </c>
      <c r="F130" s="94">
        <f>SUM(F121:F129)</f>
        <v>-285</v>
      </c>
      <c r="G130" s="72">
        <f t="shared" si="67"/>
        <v>109.3689749847468</v>
      </c>
      <c r="H130" s="150">
        <f t="shared" ref="H130:O130" si="74">SUM(H121:H129)</f>
        <v>732792</v>
      </c>
      <c r="I130" s="166">
        <f t="shared" si="74"/>
        <v>0</v>
      </c>
      <c r="J130" s="72">
        <f t="shared" si="74"/>
        <v>0</v>
      </c>
      <c r="K130" s="196">
        <f t="shared" si="74"/>
        <v>164</v>
      </c>
      <c r="L130" s="186">
        <f t="shared" si="74"/>
        <v>287</v>
      </c>
      <c r="M130" s="186">
        <f t="shared" si="74"/>
        <v>20268</v>
      </c>
      <c r="N130" s="186">
        <f t="shared" si="74"/>
        <v>14891</v>
      </c>
      <c r="O130" s="186">
        <f t="shared" si="74"/>
        <v>0</v>
      </c>
      <c r="P130" s="188">
        <f>SUM(P121:P129)</f>
        <v>35159</v>
      </c>
      <c r="Q130" s="192" t="s">
        <v>48</v>
      </c>
      <c r="R130" s="175">
        <f>SUM(R121:R129)</f>
        <v>6720</v>
      </c>
      <c r="S130" s="175">
        <f>SUM(S121:S129)</f>
        <v>10814</v>
      </c>
      <c r="T130" s="175">
        <f>SUM(T121:T129)</f>
        <v>767951</v>
      </c>
      <c r="U130" s="72">
        <f>T130/R130</f>
        <v>114.27842261904762</v>
      </c>
    </row>
    <row r="131" spans="1:21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75"/>
      <c r="P131" s="75"/>
      <c r="Q131" s="191"/>
      <c r="R131" s="96"/>
      <c r="S131" s="96"/>
      <c r="T131" s="96"/>
      <c r="U131" s="75"/>
    </row>
    <row r="132" spans="1:21" ht="18.75" thickBot="1" x14ac:dyDescent="0.3">
      <c r="A132" s="112" t="s">
        <v>119</v>
      </c>
      <c r="B132" s="103">
        <f>SUM(B130+B118+B101+B89+B76+B67+B57+B47+B32+B16)</f>
        <v>51676</v>
      </c>
      <c r="C132" s="103">
        <f>SUM(C130+C118+C101+C89+C76+C67+C57+C47+C32+C16)</f>
        <v>76679</v>
      </c>
      <c r="D132" s="103">
        <f>SUM(D130+D118+D101+D89+D76+D67+D57+D47+D32+D16)</f>
        <v>5235034</v>
      </c>
      <c r="E132" s="103">
        <f>SUM(E130+E118+E101+E89+E76+E67+E57+E47+E32+E16)</f>
        <v>165441</v>
      </c>
      <c r="F132" s="103">
        <f>SUM(F130+F118+F101+F89+F76+F67+F57+F47+F32+F16)</f>
        <v>-2580</v>
      </c>
      <c r="G132" s="103">
        <f>D132/B132</f>
        <v>101.30493846272931</v>
      </c>
      <c r="H132" s="103">
        <f>E132/C132</f>
        <v>2.1575789981611653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1420</v>
      </c>
      <c r="L132" s="175">
        <f t="shared" ref="L132:U132" si="75">SUM(L130+L118+L101+L89+L76+L67+L57+L47+L32+L16)</f>
        <v>2428</v>
      </c>
      <c r="M132" s="175">
        <f t="shared" si="75"/>
        <v>168899</v>
      </c>
      <c r="N132" s="175">
        <f t="shared" si="75"/>
        <v>111986</v>
      </c>
      <c r="O132" s="175">
        <f t="shared" si="75"/>
        <v>-120</v>
      </c>
      <c r="P132" s="169">
        <f t="shared" si="75"/>
        <v>283730</v>
      </c>
      <c r="Q132" s="189" t="s">
        <v>119</v>
      </c>
      <c r="R132" s="175">
        <f>R130+R118+R101+R89+R76+R67+R57+R47++R32+R16</f>
        <v>53109</v>
      </c>
      <c r="S132" s="175">
        <f t="shared" si="75"/>
        <v>79129</v>
      </c>
      <c r="T132" s="175">
        <f t="shared" si="75"/>
        <v>5681625</v>
      </c>
      <c r="U132" s="174">
        <f t="shared" si="75"/>
        <v>1076.9723339191955</v>
      </c>
    </row>
    <row r="135" spans="1:21" x14ac:dyDescent="0.2">
      <c r="B135" s="176"/>
    </row>
  </sheetData>
  <mergeCells count="11">
    <mergeCell ref="D1:F1"/>
    <mergeCell ref="K1:N1"/>
    <mergeCell ref="C4:F4"/>
    <mergeCell ref="K4:N4"/>
    <mergeCell ref="C5:F5"/>
    <mergeCell ref="K5:N5"/>
    <mergeCell ref="Q4:T4"/>
    <mergeCell ref="C2:F2"/>
    <mergeCell ref="K2:N2"/>
    <mergeCell ref="C3:F3"/>
    <mergeCell ref="K3:N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workbookViewId="0">
      <pane xSplit="1" ySplit="6" topLeftCell="K28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1.28515625" style="42" bestFit="1" customWidth="1"/>
    <col min="9" max="9" width="12.42578125" style="42" customWidth="1"/>
    <col min="10" max="11" width="12" style="42" customWidth="1"/>
    <col min="12" max="12" width="16.28515625" style="42" bestFit="1" customWidth="1"/>
    <col min="13" max="13" width="19.28515625" style="42" customWidth="1"/>
    <col min="14" max="14" width="11.28515625" style="42" bestFit="1" customWidth="1"/>
    <col min="15" max="16" width="11.28515625" style="42" customWidth="1"/>
    <col min="17" max="17" width="9.5703125" style="42" customWidth="1"/>
    <col min="18" max="18" width="11.42578125" style="42" bestFit="1" customWidth="1"/>
    <col min="19" max="19" width="11.28515625" style="42" bestFit="1" customWidth="1"/>
    <col min="20" max="20" width="13.5703125" style="42" bestFit="1" customWidth="1"/>
    <col min="21" max="21" width="11.42578125" style="42" bestFit="1" customWidth="1"/>
    <col min="22" max="260" width="9.140625" style="42"/>
    <col min="261" max="261" width="18.7109375" style="42" bestFit="1" customWidth="1"/>
    <col min="262" max="262" width="9.140625" style="42"/>
    <col min="263" max="263" width="10.28515625" style="42" customWidth="1"/>
    <col min="264" max="264" width="12.7109375" style="42" bestFit="1" customWidth="1"/>
    <col min="265" max="265" width="10.85546875" style="42" customWidth="1"/>
    <col min="266" max="266" width="19.140625" style="42" bestFit="1" customWidth="1"/>
    <col min="267" max="267" width="9.140625" style="42"/>
    <col min="268" max="268" width="9.42578125" style="42" customWidth="1"/>
    <col min="269" max="269" width="11.140625" style="42" customWidth="1"/>
    <col min="270" max="270" width="10.42578125" style="42" bestFit="1" customWidth="1"/>
    <col min="271" max="271" width="19.140625" style="42" bestFit="1" customWidth="1"/>
    <col min="272" max="272" width="9.140625" style="42"/>
    <col min="273" max="273" width="9.5703125" style="42" customWidth="1"/>
    <col min="274" max="274" width="9.140625" style="42"/>
    <col min="275" max="275" width="10.42578125" style="42" bestFit="1" customWidth="1"/>
    <col min="276" max="516" width="9.140625" style="42"/>
    <col min="517" max="517" width="18.7109375" style="42" bestFit="1" customWidth="1"/>
    <col min="518" max="518" width="9.140625" style="42"/>
    <col min="519" max="519" width="10.28515625" style="42" customWidth="1"/>
    <col min="520" max="520" width="12.7109375" style="42" bestFit="1" customWidth="1"/>
    <col min="521" max="521" width="10.85546875" style="42" customWidth="1"/>
    <col min="522" max="522" width="19.140625" style="42" bestFit="1" customWidth="1"/>
    <col min="523" max="523" width="9.140625" style="42"/>
    <col min="524" max="524" width="9.42578125" style="42" customWidth="1"/>
    <col min="525" max="525" width="11.140625" style="42" customWidth="1"/>
    <col min="526" max="526" width="10.42578125" style="42" bestFit="1" customWidth="1"/>
    <col min="527" max="527" width="19.140625" style="42" bestFit="1" customWidth="1"/>
    <col min="528" max="528" width="9.140625" style="42"/>
    <col min="529" max="529" width="9.5703125" style="42" customWidth="1"/>
    <col min="530" max="530" width="9.140625" style="42"/>
    <col min="531" max="531" width="10.42578125" style="42" bestFit="1" customWidth="1"/>
    <col min="532" max="772" width="9.140625" style="42"/>
    <col min="773" max="773" width="18.7109375" style="42" bestFit="1" customWidth="1"/>
    <col min="774" max="774" width="9.140625" style="42"/>
    <col min="775" max="775" width="10.28515625" style="42" customWidth="1"/>
    <col min="776" max="776" width="12.7109375" style="42" bestFit="1" customWidth="1"/>
    <col min="777" max="777" width="10.85546875" style="42" customWidth="1"/>
    <col min="778" max="778" width="19.140625" style="42" bestFit="1" customWidth="1"/>
    <col min="779" max="779" width="9.140625" style="42"/>
    <col min="780" max="780" width="9.42578125" style="42" customWidth="1"/>
    <col min="781" max="781" width="11.140625" style="42" customWidth="1"/>
    <col min="782" max="782" width="10.42578125" style="42" bestFit="1" customWidth="1"/>
    <col min="783" max="783" width="19.140625" style="42" bestFit="1" customWidth="1"/>
    <col min="784" max="784" width="9.140625" style="42"/>
    <col min="785" max="785" width="9.5703125" style="42" customWidth="1"/>
    <col min="786" max="786" width="9.140625" style="42"/>
    <col min="787" max="787" width="10.42578125" style="42" bestFit="1" customWidth="1"/>
    <col min="788" max="1028" width="9.140625" style="42"/>
    <col min="1029" max="1029" width="18.7109375" style="42" bestFit="1" customWidth="1"/>
    <col min="1030" max="1030" width="9.140625" style="42"/>
    <col min="1031" max="1031" width="10.28515625" style="42" customWidth="1"/>
    <col min="1032" max="1032" width="12.7109375" style="42" bestFit="1" customWidth="1"/>
    <col min="1033" max="1033" width="10.85546875" style="42" customWidth="1"/>
    <col min="1034" max="1034" width="19.140625" style="42" bestFit="1" customWidth="1"/>
    <col min="1035" max="1035" width="9.140625" style="42"/>
    <col min="1036" max="1036" width="9.42578125" style="42" customWidth="1"/>
    <col min="1037" max="1037" width="11.140625" style="42" customWidth="1"/>
    <col min="1038" max="1038" width="10.42578125" style="42" bestFit="1" customWidth="1"/>
    <col min="1039" max="1039" width="19.140625" style="42" bestFit="1" customWidth="1"/>
    <col min="1040" max="1040" width="9.140625" style="42"/>
    <col min="1041" max="1041" width="9.5703125" style="42" customWidth="1"/>
    <col min="1042" max="1042" width="9.140625" style="42"/>
    <col min="1043" max="1043" width="10.42578125" style="42" bestFit="1" customWidth="1"/>
    <col min="1044" max="1284" width="9.140625" style="42"/>
    <col min="1285" max="1285" width="18.7109375" style="42" bestFit="1" customWidth="1"/>
    <col min="1286" max="1286" width="9.140625" style="42"/>
    <col min="1287" max="1287" width="10.28515625" style="42" customWidth="1"/>
    <col min="1288" max="1288" width="12.7109375" style="42" bestFit="1" customWidth="1"/>
    <col min="1289" max="1289" width="10.85546875" style="42" customWidth="1"/>
    <col min="1290" max="1290" width="19.140625" style="42" bestFit="1" customWidth="1"/>
    <col min="1291" max="1291" width="9.140625" style="42"/>
    <col min="1292" max="1292" width="9.42578125" style="42" customWidth="1"/>
    <col min="1293" max="1293" width="11.140625" style="42" customWidth="1"/>
    <col min="1294" max="1294" width="10.42578125" style="42" bestFit="1" customWidth="1"/>
    <col min="1295" max="1295" width="19.140625" style="42" bestFit="1" customWidth="1"/>
    <col min="1296" max="1296" width="9.140625" style="42"/>
    <col min="1297" max="1297" width="9.5703125" style="42" customWidth="1"/>
    <col min="1298" max="1298" width="9.140625" style="42"/>
    <col min="1299" max="1299" width="10.42578125" style="42" bestFit="1" customWidth="1"/>
    <col min="1300" max="1540" width="9.140625" style="42"/>
    <col min="1541" max="1541" width="18.7109375" style="42" bestFit="1" customWidth="1"/>
    <col min="1542" max="1542" width="9.140625" style="42"/>
    <col min="1543" max="1543" width="10.28515625" style="42" customWidth="1"/>
    <col min="1544" max="1544" width="12.7109375" style="42" bestFit="1" customWidth="1"/>
    <col min="1545" max="1545" width="10.85546875" style="42" customWidth="1"/>
    <col min="1546" max="1546" width="19.140625" style="42" bestFit="1" customWidth="1"/>
    <col min="1547" max="1547" width="9.140625" style="42"/>
    <col min="1548" max="1548" width="9.42578125" style="42" customWidth="1"/>
    <col min="1549" max="1549" width="11.140625" style="42" customWidth="1"/>
    <col min="1550" max="1550" width="10.42578125" style="42" bestFit="1" customWidth="1"/>
    <col min="1551" max="1551" width="19.140625" style="42" bestFit="1" customWidth="1"/>
    <col min="1552" max="1552" width="9.140625" style="42"/>
    <col min="1553" max="1553" width="9.5703125" style="42" customWidth="1"/>
    <col min="1554" max="1554" width="9.140625" style="42"/>
    <col min="1555" max="1555" width="10.42578125" style="42" bestFit="1" customWidth="1"/>
    <col min="1556" max="1796" width="9.140625" style="42"/>
    <col min="1797" max="1797" width="18.7109375" style="42" bestFit="1" customWidth="1"/>
    <col min="1798" max="1798" width="9.140625" style="42"/>
    <col min="1799" max="1799" width="10.28515625" style="42" customWidth="1"/>
    <col min="1800" max="1800" width="12.7109375" style="42" bestFit="1" customWidth="1"/>
    <col min="1801" max="1801" width="10.85546875" style="42" customWidth="1"/>
    <col min="1802" max="1802" width="19.140625" style="42" bestFit="1" customWidth="1"/>
    <col min="1803" max="1803" width="9.140625" style="42"/>
    <col min="1804" max="1804" width="9.42578125" style="42" customWidth="1"/>
    <col min="1805" max="1805" width="11.140625" style="42" customWidth="1"/>
    <col min="1806" max="1806" width="10.42578125" style="42" bestFit="1" customWidth="1"/>
    <col min="1807" max="1807" width="19.140625" style="42" bestFit="1" customWidth="1"/>
    <col min="1808" max="1808" width="9.140625" style="42"/>
    <col min="1809" max="1809" width="9.5703125" style="42" customWidth="1"/>
    <col min="1810" max="1810" width="9.140625" style="42"/>
    <col min="1811" max="1811" width="10.42578125" style="42" bestFit="1" customWidth="1"/>
    <col min="1812" max="2052" width="9.140625" style="42"/>
    <col min="2053" max="2053" width="18.7109375" style="42" bestFit="1" customWidth="1"/>
    <col min="2054" max="2054" width="9.140625" style="42"/>
    <col min="2055" max="2055" width="10.28515625" style="42" customWidth="1"/>
    <col min="2056" max="2056" width="12.7109375" style="42" bestFit="1" customWidth="1"/>
    <col min="2057" max="2057" width="10.85546875" style="42" customWidth="1"/>
    <col min="2058" max="2058" width="19.140625" style="42" bestFit="1" customWidth="1"/>
    <col min="2059" max="2059" width="9.140625" style="42"/>
    <col min="2060" max="2060" width="9.42578125" style="42" customWidth="1"/>
    <col min="2061" max="2061" width="11.140625" style="42" customWidth="1"/>
    <col min="2062" max="2062" width="10.42578125" style="42" bestFit="1" customWidth="1"/>
    <col min="2063" max="2063" width="19.140625" style="42" bestFit="1" customWidth="1"/>
    <col min="2064" max="2064" width="9.140625" style="42"/>
    <col min="2065" max="2065" width="9.5703125" style="42" customWidth="1"/>
    <col min="2066" max="2066" width="9.140625" style="42"/>
    <col min="2067" max="2067" width="10.42578125" style="42" bestFit="1" customWidth="1"/>
    <col min="2068" max="2308" width="9.140625" style="42"/>
    <col min="2309" max="2309" width="18.7109375" style="42" bestFit="1" customWidth="1"/>
    <col min="2310" max="2310" width="9.140625" style="42"/>
    <col min="2311" max="2311" width="10.28515625" style="42" customWidth="1"/>
    <col min="2312" max="2312" width="12.7109375" style="42" bestFit="1" customWidth="1"/>
    <col min="2313" max="2313" width="10.85546875" style="42" customWidth="1"/>
    <col min="2314" max="2314" width="19.140625" style="42" bestFit="1" customWidth="1"/>
    <col min="2315" max="2315" width="9.140625" style="42"/>
    <col min="2316" max="2316" width="9.42578125" style="42" customWidth="1"/>
    <col min="2317" max="2317" width="11.140625" style="42" customWidth="1"/>
    <col min="2318" max="2318" width="10.42578125" style="42" bestFit="1" customWidth="1"/>
    <col min="2319" max="2319" width="19.140625" style="42" bestFit="1" customWidth="1"/>
    <col min="2320" max="2320" width="9.140625" style="42"/>
    <col min="2321" max="2321" width="9.5703125" style="42" customWidth="1"/>
    <col min="2322" max="2322" width="9.140625" style="42"/>
    <col min="2323" max="2323" width="10.42578125" style="42" bestFit="1" customWidth="1"/>
    <col min="2324" max="2564" width="9.140625" style="42"/>
    <col min="2565" max="2565" width="18.7109375" style="42" bestFit="1" customWidth="1"/>
    <col min="2566" max="2566" width="9.140625" style="42"/>
    <col min="2567" max="2567" width="10.28515625" style="42" customWidth="1"/>
    <col min="2568" max="2568" width="12.7109375" style="42" bestFit="1" customWidth="1"/>
    <col min="2569" max="2569" width="10.85546875" style="42" customWidth="1"/>
    <col min="2570" max="2570" width="19.140625" style="42" bestFit="1" customWidth="1"/>
    <col min="2571" max="2571" width="9.140625" style="42"/>
    <col min="2572" max="2572" width="9.42578125" style="42" customWidth="1"/>
    <col min="2573" max="2573" width="11.140625" style="42" customWidth="1"/>
    <col min="2574" max="2574" width="10.42578125" style="42" bestFit="1" customWidth="1"/>
    <col min="2575" max="2575" width="19.140625" style="42" bestFit="1" customWidth="1"/>
    <col min="2576" max="2576" width="9.140625" style="42"/>
    <col min="2577" max="2577" width="9.5703125" style="42" customWidth="1"/>
    <col min="2578" max="2578" width="9.140625" style="42"/>
    <col min="2579" max="2579" width="10.42578125" style="42" bestFit="1" customWidth="1"/>
    <col min="2580" max="2820" width="9.140625" style="42"/>
    <col min="2821" max="2821" width="18.7109375" style="42" bestFit="1" customWidth="1"/>
    <col min="2822" max="2822" width="9.140625" style="42"/>
    <col min="2823" max="2823" width="10.28515625" style="42" customWidth="1"/>
    <col min="2824" max="2824" width="12.7109375" style="42" bestFit="1" customWidth="1"/>
    <col min="2825" max="2825" width="10.85546875" style="42" customWidth="1"/>
    <col min="2826" max="2826" width="19.140625" style="42" bestFit="1" customWidth="1"/>
    <col min="2827" max="2827" width="9.140625" style="42"/>
    <col min="2828" max="2828" width="9.42578125" style="42" customWidth="1"/>
    <col min="2829" max="2829" width="11.140625" style="42" customWidth="1"/>
    <col min="2830" max="2830" width="10.42578125" style="42" bestFit="1" customWidth="1"/>
    <col min="2831" max="2831" width="19.140625" style="42" bestFit="1" customWidth="1"/>
    <col min="2832" max="2832" width="9.140625" style="42"/>
    <col min="2833" max="2833" width="9.5703125" style="42" customWidth="1"/>
    <col min="2834" max="2834" width="9.140625" style="42"/>
    <col min="2835" max="2835" width="10.42578125" style="42" bestFit="1" customWidth="1"/>
    <col min="2836" max="3076" width="9.140625" style="42"/>
    <col min="3077" max="3077" width="18.7109375" style="42" bestFit="1" customWidth="1"/>
    <col min="3078" max="3078" width="9.140625" style="42"/>
    <col min="3079" max="3079" width="10.28515625" style="42" customWidth="1"/>
    <col min="3080" max="3080" width="12.7109375" style="42" bestFit="1" customWidth="1"/>
    <col min="3081" max="3081" width="10.85546875" style="42" customWidth="1"/>
    <col min="3082" max="3082" width="19.140625" style="42" bestFit="1" customWidth="1"/>
    <col min="3083" max="3083" width="9.140625" style="42"/>
    <col min="3084" max="3084" width="9.42578125" style="42" customWidth="1"/>
    <col min="3085" max="3085" width="11.140625" style="42" customWidth="1"/>
    <col min="3086" max="3086" width="10.42578125" style="42" bestFit="1" customWidth="1"/>
    <col min="3087" max="3087" width="19.140625" style="42" bestFit="1" customWidth="1"/>
    <col min="3088" max="3088" width="9.140625" style="42"/>
    <col min="3089" max="3089" width="9.5703125" style="42" customWidth="1"/>
    <col min="3090" max="3090" width="9.140625" style="42"/>
    <col min="3091" max="3091" width="10.42578125" style="42" bestFit="1" customWidth="1"/>
    <col min="3092" max="3332" width="9.140625" style="42"/>
    <col min="3333" max="3333" width="18.7109375" style="42" bestFit="1" customWidth="1"/>
    <col min="3334" max="3334" width="9.140625" style="42"/>
    <col min="3335" max="3335" width="10.28515625" style="42" customWidth="1"/>
    <col min="3336" max="3336" width="12.7109375" style="42" bestFit="1" customWidth="1"/>
    <col min="3337" max="3337" width="10.85546875" style="42" customWidth="1"/>
    <col min="3338" max="3338" width="19.140625" style="42" bestFit="1" customWidth="1"/>
    <col min="3339" max="3339" width="9.140625" style="42"/>
    <col min="3340" max="3340" width="9.42578125" style="42" customWidth="1"/>
    <col min="3341" max="3341" width="11.140625" style="42" customWidth="1"/>
    <col min="3342" max="3342" width="10.42578125" style="42" bestFit="1" customWidth="1"/>
    <col min="3343" max="3343" width="19.140625" style="42" bestFit="1" customWidth="1"/>
    <col min="3344" max="3344" width="9.140625" style="42"/>
    <col min="3345" max="3345" width="9.5703125" style="42" customWidth="1"/>
    <col min="3346" max="3346" width="9.140625" style="42"/>
    <col min="3347" max="3347" width="10.42578125" style="42" bestFit="1" customWidth="1"/>
    <col min="3348" max="3588" width="9.140625" style="42"/>
    <col min="3589" max="3589" width="18.7109375" style="42" bestFit="1" customWidth="1"/>
    <col min="3590" max="3590" width="9.140625" style="42"/>
    <col min="3591" max="3591" width="10.28515625" style="42" customWidth="1"/>
    <col min="3592" max="3592" width="12.7109375" style="42" bestFit="1" customWidth="1"/>
    <col min="3593" max="3593" width="10.85546875" style="42" customWidth="1"/>
    <col min="3594" max="3594" width="19.140625" style="42" bestFit="1" customWidth="1"/>
    <col min="3595" max="3595" width="9.140625" style="42"/>
    <col min="3596" max="3596" width="9.42578125" style="42" customWidth="1"/>
    <col min="3597" max="3597" width="11.140625" style="42" customWidth="1"/>
    <col min="3598" max="3598" width="10.42578125" style="42" bestFit="1" customWidth="1"/>
    <col min="3599" max="3599" width="19.140625" style="42" bestFit="1" customWidth="1"/>
    <col min="3600" max="3600" width="9.140625" style="42"/>
    <col min="3601" max="3601" width="9.5703125" style="42" customWidth="1"/>
    <col min="3602" max="3602" width="9.140625" style="42"/>
    <col min="3603" max="3603" width="10.42578125" style="42" bestFit="1" customWidth="1"/>
    <col min="3604" max="3844" width="9.140625" style="42"/>
    <col min="3845" max="3845" width="18.7109375" style="42" bestFit="1" customWidth="1"/>
    <col min="3846" max="3846" width="9.140625" style="42"/>
    <col min="3847" max="3847" width="10.28515625" style="42" customWidth="1"/>
    <col min="3848" max="3848" width="12.7109375" style="42" bestFit="1" customWidth="1"/>
    <col min="3849" max="3849" width="10.85546875" style="42" customWidth="1"/>
    <col min="3850" max="3850" width="19.140625" style="42" bestFit="1" customWidth="1"/>
    <col min="3851" max="3851" width="9.140625" style="42"/>
    <col min="3852" max="3852" width="9.42578125" style="42" customWidth="1"/>
    <col min="3853" max="3853" width="11.140625" style="42" customWidth="1"/>
    <col min="3854" max="3854" width="10.42578125" style="42" bestFit="1" customWidth="1"/>
    <col min="3855" max="3855" width="19.140625" style="42" bestFit="1" customWidth="1"/>
    <col min="3856" max="3856" width="9.140625" style="42"/>
    <col min="3857" max="3857" width="9.5703125" style="42" customWidth="1"/>
    <col min="3858" max="3858" width="9.140625" style="42"/>
    <col min="3859" max="3859" width="10.42578125" style="42" bestFit="1" customWidth="1"/>
    <col min="3860" max="4100" width="9.140625" style="42"/>
    <col min="4101" max="4101" width="18.7109375" style="42" bestFit="1" customWidth="1"/>
    <col min="4102" max="4102" width="9.140625" style="42"/>
    <col min="4103" max="4103" width="10.28515625" style="42" customWidth="1"/>
    <col min="4104" max="4104" width="12.7109375" style="42" bestFit="1" customWidth="1"/>
    <col min="4105" max="4105" width="10.85546875" style="42" customWidth="1"/>
    <col min="4106" max="4106" width="19.140625" style="42" bestFit="1" customWidth="1"/>
    <col min="4107" max="4107" width="9.140625" style="42"/>
    <col min="4108" max="4108" width="9.42578125" style="42" customWidth="1"/>
    <col min="4109" max="4109" width="11.140625" style="42" customWidth="1"/>
    <col min="4110" max="4110" width="10.42578125" style="42" bestFit="1" customWidth="1"/>
    <col min="4111" max="4111" width="19.140625" style="42" bestFit="1" customWidth="1"/>
    <col min="4112" max="4112" width="9.140625" style="42"/>
    <col min="4113" max="4113" width="9.5703125" style="42" customWidth="1"/>
    <col min="4114" max="4114" width="9.140625" style="42"/>
    <col min="4115" max="4115" width="10.42578125" style="42" bestFit="1" customWidth="1"/>
    <col min="4116" max="4356" width="9.140625" style="42"/>
    <col min="4357" max="4357" width="18.7109375" style="42" bestFit="1" customWidth="1"/>
    <col min="4358" max="4358" width="9.140625" style="42"/>
    <col min="4359" max="4359" width="10.28515625" style="42" customWidth="1"/>
    <col min="4360" max="4360" width="12.7109375" style="42" bestFit="1" customWidth="1"/>
    <col min="4361" max="4361" width="10.85546875" style="42" customWidth="1"/>
    <col min="4362" max="4362" width="19.140625" style="42" bestFit="1" customWidth="1"/>
    <col min="4363" max="4363" width="9.140625" style="42"/>
    <col min="4364" max="4364" width="9.42578125" style="42" customWidth="1"/>
    <col min="4365" max="4365" width="11.140625" style="42" customWidth="1"/>
    <col min="4366" max="4366" width="10.42578125" style="42" bestFit="1" customWidth="1"/>
    <col min="4367" max="4367" width="19.140625" style="42" bestFit="1" customWidth="1"/>
    <col min="4368" max="4368" width="9.140625" style="42"/>
    <col min="4369" max="4369" width="9.5703125" style="42" customWidth="1"/>
    <col min="4370" max="4370" width="9.140625" style="42"/>
    <col min="4371" max="4371" width="10.42578125" style="42" bestFit="1" customWidth="1"/>
    <col min="4372" max="4612" width="9.140625" style="42"/>
    <col min="4613" max="4613" width="18.7109375" style="42" bestFit="1" customWidth="1"/>
    <col min="4614" max="4614" width="9.140625" style="42"/>
    <col min="4615" max="4615" width="10.28515625" style="42" customWidth="1"/>
    <col min="4616" max="4616" width="12.7109375" style="42" bestFit="1" customWidth="1"/>
    <col min="4617" max="4617" width="10.85546875" style="42" customWidth="1"/>
    <col min="4618" max="4618" width="19.140625" style="42" bestFit="1" customWidth="1"/>
    <col min="4619" max="4619" width="9.140625" style="42"/>
    <col min="4620" max="4620" width="9.42578125" style="42" customWidth="1"/>
    <col min="4621" max="4621" width="11.140625" style="42" customWidth="1"/>
    <col min="4622" max="4622" width="10.42578125" style="42" bestFit="1" customWidth="1"/>
    <col min="4623" max="4623" width="19.140625" style="42" bestFit="1" customWidth="1"/>
    <col min="4624" max="4624" width="9.140625" style="42"/>
    <col min="4625" max="4625" width="9.5703125" style="42" customWidth="1"/>
    <col min="4626" max="4626" width="9.140625" style="42"/>
    <col min="4627" max="4627" width="10.42578125" style="42" bestFit="1" customWidth="1"/>
    <col min="4628" max="4868" width="9.140625" style="42"/>
    <col min="4869" max="4869" width="18.7109375" style="42" bestFit="1" customWidth="1"/>
    <col min="4870" max="4870" width="9.140625" style="42"/>
    <col min="4871" max="4871" width="10.28515625" style="42" customWidth="1"/>
    <col min="4872" max="4872" width="12.7109375" style="42" bestFit="1" customWidth="1"/>
    <col min="4873" max="4873" width="10.85546875" style="42" customWidth="1"/>
    <col min="4874" max="4874" width="19.140625" style="42" bestFit="1" customWidth="1"/>
    <col min="4875" max="4875" width="9.140625" style="42"/>
    <col min="4876" max="4876" width="9.42578125" style="42" customWidth="1"/>
    <col min="4877" max="4877" width="11.140625" style="42" customWidth="1"/>
    <col min="4878" max="4878" width="10.42578125" style="42" bestFit="1" customWidth="1"/>
    <col min="4879" max="4879" width="19.140625" style="42" bestFit="1" customWidth="1"/>
    <col min="4880" max="4880" width="9.140625" style="42"/>
    <col min="4881" max="4881" width="9.5703125" style="42" customWidth="1"/>
    <col min="4882" max="4882" width="9.140625" style="42"/>
    <col min="4883" max="4883" width="10.42578125" style="42" bestFit="1" customWidth="1"/>
    <col min="4884" max="5124" width="9.140625" style="42"/>
    <col min="5125" max="5125" width="18.7109375" style="42" bestFit="1" customWidth="1"/>
    <col min="5126" max="5126" width="9.140625" style="42"/>
    <col min="5127" max="5127" width="10.28515625" style="42" customWidth="1"/>
    <col min="5128" max="5128" width="12.7109375" style="42" bestFit="1" customWidth="1"/>
    <col min="5129" max="5129" width="10.85546875" style="42" customWidth="1"/>
    <col min="5130" max="5130" width="19.140625" style="42" bestFit="1" customWidth="1"/>
    <col min="5131" max="5131" width="9.140625" style="42"/>
    <col min="5132" max="5132" width="9.42578125" style="42" customWidth="1"/>
    <col min="5133" max="5133" width="11.140625" style="42" customWidth="1"/>
    <col min="5134" max="5134" width="10.42578125" style="42" bestFit="1" customWidth="1"/>
    <col min="5135" max="5135" width="19.140625" style="42" bestFit="1" customWidth="1"/>
    <col min="5136" max="5136" width="9.140625" style="42"/>
    <col min="5137" max="5137" width="9.5703125" style="42" customWidth="1"/>
    <col min="5138" max="5138" width="9.140625" style="42"/>
    <col min="5139" max="5139" width="10.42578125" style="42" bestFit="1" customWidth="1"/>
    <col min="5140" max="5380" width="9.140625" style="42"/>
    <col min="5381" max="5381" width="18.7109375" style="42" bestFit="1" customWidth="1"/>
    <col min="5382" max="5382" width="9.140625" style="42"/>
    <col min="5383" max="5383" width="10.28515625" style="42" customWidth="1"/>
    <col min="5384" max="5384" width="12.7109375" style="42" bestFit="1" customWidth="1"/>
    <col min="5385" max="5385" width="10.85546875" style="42" customWidth="1"/>
    <col min="5386" max="5386" width="19.140625" style="42" bestFit="1" customWidth="1"/>
    <col min="5387" max="5387" width="9.140625" style="42"/>
    <col min="5388" max="5388" width="9.42578125" style="42" customWidth="1"/>
    <col min="5389" max="5389" width="11.140625" style="42" customWidth="1"/>
    <col min="5390" max="5390" width="10.42578125" style="42" bestFit="1" customWidth="1"/>
    <col min="5391" max="5391" width="19.140625" style="42" bestFit="1" customWidth="1"/>
    <col min="5392" max="5392" width="9.140625" style="42"/>
    <col min="5393" max="5393" width="9.5703125" style="42" customWidth="1"/>
    <col min="5394" max="5394" width="9.140625" style="42"/>
    <col min="5395" max="5395" width="10.42578125" style="42" bestFit="1" customWidth="1"/>
    <col min="5396" max="5636" width="9.140625" style="42"/>
    <col min="5637" max="5637" width="18.7109375" style="42" bestFit="1" customWidth="1"/>
    <col min="5638" max="5638" width="9.140625" style="42"/>
    <col min="5639" max="5639" width="10.28515625" style="42" customWidth="1"/>
    <col min="5640" max="5640" width="12.7109375" style="42" bestFit="1" customWidth="1"/>
    <col min="5641" max="5641" width="10.85546875" style="42" customWidth="1"/>
    <col min="5642" max="5642" width="19.140625" style="42" bestFit="1" customWidth="1"/>
    <col min="5643" max="5643" width="9.140625" style="42"/>
    <col min="5644" max="5644" width="9.42578125" style="42" customWidth="1"/>
    <col min="5645" max="5645" width="11.140625" style="42" customWidth="1"/>
    <col min="5646" max="5646" width="10.42578125" style="42" bestFit="1" customWidth="1"/>
    <col min="5647" max="5647" width="19.140625" style="42" bestFit="1" customWidth="1"/>
    <col min="5648" max="5648" width="9.140625" style="42"/>
    <col min="5649" max="5649" width="9.5703125" style="42" customWidth="1"/>
    <col min="5650" max="5650" width="9.140625" style="42"/>
    <col min="5651" max="5651" width="10.42578125" style="42" bestFit="1" customWidth="1"/>
    <col min="5652" max="5892" width="9.140625" style="42"/>
    <col min="5893" max="5893" width="18.7109375" style="42" bestFit="1" customWidth="1"/>
    <col min="5894" max="5894" width="9.140625" style="42"/>
    <col min="5895" max="5895" width="10.28515625" style="42" customWidth="1"/>
    <col min="5896" max="5896" width="12.7109375" style="42" bestFit="1" customWidth="1"/>
    <col min="5897" max="5897" width="10.85546875" style="42" customWidth="1"/>
    <col min="5898" max="5898" width="19.140625" style="42" bestFit="1" customWidth="1"/>
    <col min="5899" max="5899" width="9.140625" style="42"/>
    <col min="5900" max="5900" width="9.42578125" style="42" customWidth="1"/>
    <col min="5901" max="5901" width="11.140625" style="42" customWidth="1"/>
    <col min="5902" max="5902" width="10.42578125" style="42" bestFit="1" customWidth="1"/>
    <col min="5903" max="5903" width="19.140625" style="42" bestFit="1" customWidth="1"/>
    <col min="5904" max="5904" width="9.140625" style="42"/>
    <col min="5905" max="5905" width="9.5703125" style="42" customWidth="1"/>
    <col min="5906" max="5906" width="9.140625" style="42"/>
    <col min="5907" max="5907" width="10.42578125" style="42" bestFit="1" customWidth="1"/>
    <col min="5908" max="6148" width="9.140625" style="42"/>
    <col min="6149" max="6149" width="18.7109375" style="42" bestFit="1" customWidth="1"/>
    <col min="6150" max="6150" width="9.140625" style="42"/>
    <col min="6151" max="6151" width="10.28515625" style="42" customWidth="1"/>
    <col min="6152" max="6152" width="12.7109375" style="42" bestFit="1" customWidth="1"/>
    <col min="6153" max="6153" width="10.85546875" style="42" customWidth="1"/>
    <col min="6154" max="6154" width="19.140625" style="42" bestFit="1" customWidth="1"/>
    <col min="6155" max="6155" width="9.140625" style="42"/>
    <col min="6156" max="6156" width="9.42578125" style="42" customWidth="1"/>
    <col min="6157" max="6157" width="11.140625" style="42" customWidth="1"/>
    <col min="6158" max="6158" width="10.42578125" style="42" bestFit="1" customWidth="1"/>
    <col min="6159" max="6159" width="19.140625" style="42" bestFit="1" customWidth="1"/>
    <col min="6160" max="6160" width="9.140625" style="42"/>
    <col min="6161" max="6161" width="9.5703125" style="42" customWidth="1"/>
    <col min="6162" max="6162" width="9.140625" style="42"/>
    <col min="6163" max="6163" width="10.42578125" style="42" bestFit="1" customWidth="1"/>
    <col min="6164" max="6404" width="9.140625" style="42"/>
    <col min="6405" max="6405" width="18.7109375" style="42" bestFit="1" customWidth="1"/>
    <col min="6406" max="6406" width="9.140625" style="42"/>
    <col min="6407" max="6407" width="10.28515625" style="42" customWidth="1"/>
    <col min="6408" max="6408" width="12.7109375" style="42" bestFit="1" customWidth="1"/>
    <col min="6409" max="6409" width="10.85546875" style="42" customWidth="1"/>
    <col min="6410" max="6410" width="19.140625" style="42" bestFit="1" customWidth="1"/>
    <col min="6411" max="6411" width="9.140625" style="42"/>
    <col min="6412" max="6412" width="9.42578125" style="42" customWidth="1"/>
    <col min="6413" max="6413" width="11.140625" style="42" customWidth="1"/>
    <col min="6414" max="6414" width="10.42578125" style="42" bestFit="1" customWidth="1"/>
    <col min="6415" max="6415" width="19.140625" style="42" bestFit="1" customWidth="1"/>
    <col min="6416" max="6416" width="9.140625" style="42"/>
    <col min="6417" max="6417" width="9.5703125" style="42" customWidth="1"/>
    <col min="6418" max="6418" width="9.140625" style="42"/>
    <col min="6419" max="6419" width="10.42578125" style="42" bestFit="1" customWidth="1"/>
    <col min="6420" max="6660" width="9.140625" style="42"/>
    <col min="6661" max="6661" width="18.7109375" style="42" bestFit="1" customWidth="1"/>
    <col min="6662" max="6662" width="9.140625" style="42"/>
    <col min="6663" max="6663" width="10.28515625" style="42" customWidth="1"/>
    <col min="6664" max="6664" width="12.7109375" style="42" bestFit="1" customWidth="1"/>
    <col min="6665" max="6665" width="10.85546875" style="42" customWidth="1"/>
    <col min="6666" max="6666" width="19.140625" style="42" bestFit="1" customWidth="1"/>
    <col min="6667" max="6667" width="9.140625" style="42"/>
    <col min="6668" max="6668" width="9.42578125" style="42" customWidth="1"/>
    <col min="6669" max="6669" width="11.140625" style="42" customWidth="1"/>
    <col min="6670" max="6670" width="10.42578125" style="42" bestFit="1" customWidth="1"/>
    <col min="6671" max="6671" width="19.140625" style="42" bestFit="1" customWidth="1"/>
    <col min="6672" max="6672" width="9.140625" style="42"/>
    <col min="6673" max="6673" width="9.5703125" style="42" customWidth="1"/>
    <col min="6674" max="6674" width="9.140625" style="42"/>
    <col min="6675" max="6675" width="10.42578125" style="42" bestFit="1" customWidth="1"/>
    <col min="6676" max="6916" width="9.140625" style="42"/>
    <col min="6917" max="6917" width="18.7109375" style="42" bestFit="1" customWidth="1"/>
    <col min="6918" max="6918" width="9.140625" style="42"/>
    <col min="6919" max="6919" width="10.28515625" style="42" customWidth="1"/>
    <col min="6920" max="6920" width="12.7109375" style="42" bestFit="1" customWidth="1"/>
    <col min="6921" max="6921" width="10.85546875" style="42" customWidth="1"/>
    <col min="6922" max="6922" width="19.140625" style="42" bestFit="1" customWidth="1"/>
    <col min="6923" max="6923" width="9.140625" style="42"/>
    <col min="6924" max="6924" width="9.42578125" style="42" customWidth="1"/>
    <col min="6925" max="6925" width="11.140625" style="42" customWidth="1"/>
    <col min="6926" max="6926" width="10.42578125" style="42" bestFit="1" customWidth="1"/>
    <col min="6927" max="6927" width="19.140625" style="42" bestFit="1" customWidth="1"/>
    <col min="6928" max="6928" width="9.140625" style="42"/>
    <col min="6929" max="6929" width="9.5703125" style="42" customWidth="1"/>
    <col min="6930" max="6930" width="9.140625" style="42"/>
    <col min="6931" max="6931" width="10.42578125" style="42" bestFit="1" customWidth="1"/>
    <col min="6932" max="7172" width="9.140625" style="42"/>
    <col min="7173" max="7173" width="18.7109375" style="42" bestFit="1" customWidth="1"/>
    <col min="7174" max="7174" width="9.140625" style="42"/>
    <col min="7175" max="7175" width="10.28515625" style="42" customWidth="1"/>
    <col min="7176" max="7176" width="12.7109375" style="42" bestFit="1" customWidth="1"/>
    <col min="7177" max="7177" width="10.85546875" style="42" customWidth="1"/>
    <col min="7178" max="7178" width="19.140625" style="42" bestFit="1" customWidth="1"/>
    <col min="7179" max="7179" width="9.140625" style="42"/>
    <col min="7180" max="7180" width="9.42578125" style="42" customWidth="1"/>
    <col min="7181" max="7181" width="11.140625" style="42" customWidth="1"/>
    <col min="7182" max="7182" width="10.42578125" style="42" bestFit="1" customWidth="1"/>
    <col min="7183" max="7183" width="19.140625" style="42" bestFit="1" customWidth="1"/>
    <col min="7184" max="7184" width="9.140625" style="42"/>
    <col min="7185" max="7185" width="9.5703125" style="42" customWidth="1"/>
    <col min="7186" max="7186" width="9.140625" style="42"/>
    <col min="7187" max="7187" width="10.42578125" style="42" bestFit="1" customWidth="1"/>
    <col min="7188" max="7428" width="9.140625" style="42"/>
    <col min="7429" max="7429" width="18.7109375" style="42" bestFit="1" customWidth="1"/>
    <col min="7430" max="7430" width="9.140625" style="42"/>
    <col min="7431" max="7431" width="10.28515625" style="42" customWidth="1"/>
    <col min="7432" max="7432" width="12.7109375" style="42" bestFit="1" customWidth="1"/>
    <col min="7433" max="7433" width="10.85546875" style="42" customWidth="1"/>
    <col min="7434" max="7434" width="19.140625" style="42" bestFit="1" customWidth="1"/>
    <col min="7435" max="7435" width="9.140625" style="42"/>
    <col min="7436" max="7436" width="9.42578125" style="42" customWidth="1"/>
    <col min="7437" max="7437" width="11.140625" style="42" customWidth="1"/>
    <col min="7438" max="7438" width="10.42578125" style="42" bestFit="1" customWidth="1"/>
    <col min="7439" max="7439" width="19.140625" style="42" bestFit="1" customWidth="1"/>
    <col min="7440" max="7440" width="9.140625" style="42"/>
    <col min="7441" max="7441" width="9.5703125" style="42" customWidth="1"/>
    <col min="7442" max="7442" width="9.140625" style="42"/>
    <col min="7443" max="7443" width="10.42578125" style="42" bestFit="1" customWidth="1"/>
    <col min="7444" max="7684" width="9.140625" style="42"/>
    <col min="7685" max="7685" width="18.7109375" style="42" bestFit="1" customWidth="1"/>
    <col min="7686" max="7686" width="9.140625" style="42"/>
    <col min="7687" max="7687" width="10.28515625" style="42" customWidth="1"/>
    <col min="7688" max="7688" width="12.7109375" style="42" bestFit="1" customWidth="1"/>
    <col min="7689" max="7689" width="10.85546875" style="42" customWidth="1"/>
    <col min="7690" max="7690" width="19.140625" style="42" bestFit="1" customWidth="1"/>
    <col min="7691" max="7691" width="9.140625" style="42"/>
    <col min="7692" max="7692" width="9.42578125" style="42" customWidth="1"/>
    <col min="7693" max="7693" width="11.140625" style="42" customWidth="1"/>
    <col min="7694" max="7694" width="10.42578125" style="42" bestFit="1" customWidth="1"/>
    <col min="7695" max="7695" width="19.140625" style="42" bestFit="1" customWidth="1"/>
    <col min="7696" max="7696" width="9.140625" style="42"/>
    <col min="7697" max="7697" width="9.5703125" style="42" customWidth="1"/>
    <col min="7698" max="7698" width="9.140625" style="42"/>
    <col min="7699" max="7699" width="10.42578125" style="42" bestFit="1" customWidth="1"/>
    <col min="7700" max="7940" width="9.140625" style="42"/>
    <col min="7941" max="7941" width="18.7109375" style="42" bestFit="1" customWidth="1"/>
    <col min="7942" max="7942" width="9.140625" style="42"/>
    <col min="7943" max="7943" width="10.28515625" style="42" customWidth="1"/>
    <col min="7944" max="7944" width="12.7109375" style="42" bestFit="1" customWidth="1"/>
    <col min="7945" max="7945" width="10.85546875" style="42" customWidth="1"/>
    <col min="7946" max="7946" width="19.140625" style="42" bestFit="1" customWidth="1"/>
    <col min="7947" max="7947" width="9.140625" style="42"/>
    <col min="7948" max="7948" width="9.42578125" style="42" customWidth="1"/>
    <col min="7949" max="7949" width="11.140625" style="42" customWidth="1"/>
    <col min="7950" max="7950" width="10.42578125" style="42" bestFit="1" customWidth="1"/>
    <col min="7951" max="7951" width="19.140625" style="42" bestFit="1" customWidth="1"/>
    <col min="7952" max="7952" width="9.140625" style="42"/>
    <col min="7953" max="7953" width="9.5703125" style="42" customWidth="1"/>
    <col min="7954" max="7954" width="9.140625" style="42"/>
    <col min="7955" max="7955" width="10.42578125" style="42" bestFit="1" customWidth="1"/>
    <col min="7956" max="8196" width="9.140625" style="42"/>
    <col min="8197" max="8197" width="18.7109375" style="42" bestFit="1" customWidth="1"/>
    <col min="8198" max="8198" width="9.140625" style="42"/>
    <col min="8199" max="8199" width="10.28515625" style="42" customWidth="1"/>
    <col min="8200" max="8200" width="12.7109375" style="42" bestFit="1" customWidth="1"/>
    <col min="8201" max="8201" width="10.85546875" style="42" customWidth="1"/>
    <col min="8202" max="8202" width="19.140625" style="42" bestFit="1" customWidth="1"/>
    <col min="8203" max="8203" width="9.140625" style="42"/>
    <col min="8204" max="8204" width="9.42578125" style="42" customWidth="1"/>
    <col min="8205" max="8205" width="11.140625" style="42" customWidth="1"/>
    <col min="8206" max="8206" width="10.42578125" style="42" bestFit="1" customWidth="1"/>
    <col min="8207" max="8207" width="19.140625" style="42" bestFit="1" customWidth="1"/>
    <col min="8208" max="8208" width="9.140625" style="42"/>
    <col min="8209" max="8209" width="9.5703125" style="42" customWidth="1"/>
    <col min="8210" max="8210" width="9.140625" style="42"/>
    <col min="8211" max="8211" width="10.42578125" style="42" bestFit="1" customWidth="1"/>
    <col min="8212" max="8452" width="9.140625" style="42"/>
    <col min="8453" max="8453" width="18.7109375" style="42" bestFit="1" customWidth="1"/>
    <col min="8454" max="8454" width="9.140625" style="42"/>
    <col min="8455" max="8455" width="10.28515625" style="42" customWidth="1"/>
    <col min="8456" max="8456" width="12.7109375" style="42" bestFit="1" customWidth="1"/>
    <col min="8457" max="8457" width="10.85546875" style="42" customWidth="1"/>
    <col min="8458" max="8458" width="19.140625" style="42" bestFit="1" customWidth="1"/>
    <col min="8459" max="8459" width="9.140625" style="42"/>
    <col min="8460" max="8460" width="9.42578125" style="42" customWidth="1"/>
    <col min="8461" max="8461" width="11.140625" style="42" customWidth="1"/>
    <col min="8462" max="8462" width="10.42578125" style="42" bestFit="1" customWidth="1"/>
    <col min="8463" max="8463" width="19.140625" style="42" bestFit="1" customWidth="1"/>
    <col min="8464" max="8464" width="9.140625" style="42"/>
    <col min="8465" max="8465" width="9.5703125" style="42" customWidth="1"/>
    <col min="8466" max="8466" width="9.140625" style="42"/>
    <col min="8467" max="8467" width="10.42578125" style="42" bestFit="1" customWidth="1"/>
    <col min="8468" max="8708" width="9.140625" style="42"/>
    <col min="8709" max="8709" width="18.7109375" style="42" bestFit="1" customWidth="1"/>
    <col min="8710" max="8710" width="9.140625" style="42"/>
    <col min="8711" max="8711" width="10.28515625" style="42" customWidth="1"/>
    <col min="8712" max="8712" width="12.7109375" style="42" bestFit="1" customWidth="1"/>
    <col min="8713" max="8713" width="10.85546875" style="42" customWidth="1"/>
    <col min="8714" max="8714" width="19.140625" style="42" bestFit="1" customWidth="1"/>
    <col min="8715" max="8715" width="9.140625" style="42"/>
    <col min="8716" max="8716" width="9.42578125" style="42" customWidth="1"/>
    <col min="8717" max="8717" width="11.140625" style="42" customWidth="1"/>
    <col min="8718" max="8718" width="10.42578125" style="42" bestFit="1" customWidth="1"/>
    <col min="8719" max="8719" width="19.140625" style="42" bestFit="1" customWidth="1"/>
    <col min="8720" max="8720" width="9.140625" style="42"/>
    <col min="8721" max="8721" width="9.5703125" style="42" customWidth="1"/>
    <col min="8722" max="8722" width="9.140625" style="42"/>
    <col min="8723" max="8723" width="10.42578125" style="42" bestFit="1" customWidth="1"/>
    <col min="8724" max="8964" width="9.140625" style="42"/>
    <col min="8965" max="8965" width="18.7109375" style="42" bestFit="1" customWidth="1"/>
    <col min="8966" max="8966" width="9.140625" style="42"/>
    <col min="8967" max="8967" width="10.28515625" style="42" customWidth="1"/>
    <col min="8968" max="8968" width="12.7109375" style="42" bestFit="1" customWidth="1"/>
    <col min="8969" max="8969" width="10.85546875" style="42" customWidth="1"/>
    <col min="8970" max="8970" width="19.140625" style="42" bestFit="1" customWidth="1"/>
    <col min="8971" max="8971" width="9.140625" style="42"/>
    <col min="8972" max="8972" width="9.42578125" style="42" customWidth="1"/>
    <col min="8973" max="8973" width="11.140625" style="42" customWidth="1"/>
    <col min="8974" max="8974" width="10.42578125" style="42" bestFit="1" customWidth="1"/>
    <col min="8975" max="8975" width="19.140625" style="42" bestFit="1" customWidth="1"/>
    <col min="8976" max="8976" width="9.140625" style="42"/>
    <col min="8977" max="8977" width="9.5703125" style="42" customWidth="1"/>
    <col min="8978" max="8978" width="9.140625" style="42"/>
    <col min="8979" max="8979" width="10.42578125" style="42" bestFit="1" customWidth="1"/>
    <col min="8980" max="9220" width="9.140625" style="42"/>
    <col min="9221" max="9221" width="18.7109375" style="42" bestFit="1" customWidth="1"/>
    <col min="9222" max="9222" width="9.140625" style="42"/>
    <col min="9223" max="9223" width="10.28515625" style="42" customWidth="1"/>
    <col min="9224" max="9224" width="12.7109375" style="42" bestFit="1" customWidth="1"/>
    <col min="9225" max="9225" width="10.85546875" style="42" customWidth="1"/>
    <col min="9226" max="9226" width="19.140625" style="42" bestFit="1" customWidth="1"/>
    <col min="9227" max="9227" width="9.140625" style="42"/>
    <col min="9228" max="9228" width="9.42578125" style="42" customWidth="1"/>
    <col min="9229" max="9229" width="11.140625" style="42" customWidth="1"/>
    <col min="9230" max="9230" width="10.42578125" style="42" bestFit="1" customWidth="1"/>
    <col min="9231" max="9231" width="19.140625" style="42" bestFit="1" customWidth="1"/>
    <col min="9232" max="9232" width="9.140625" style="42"/>
    <col min="9233" max="9233" width="9.5703125" style="42" customWidth="1"/>
    <col min="9234" max="9234" width="9.140625" style="42"/>
    <col min="9235" max="9235" width="10.42578125" style="42" bestFit="1" customWidth="1"/>
    <col min="9236" max="9476" width="9.140625" style="42"/>
    <col min="9477" max="9477" width="18.7109375" style="42" bestFit="1" customWidth="1"/>
    <col min="9478" max="9478" width="9.140625" style="42"/>
    <col min="9479" max="9479" width="10.28515625" style="42" customWidth="1"/>
    <col min="9480" max="9480" width="12.7109375" style="42" bestFit="1" customWidth="1"/>
    <col min="9481" max="9481" width="10.85546875" style="42" customWidth="1"/>
    <col min="9482" max="9482" width="19.140625" style="42" bestFit="1" customWidth="1"/>
    <col min="9483" max="9483" width="9.140625" style="42"/>
    <col min="9484" max="9484" width="9.42578125" style="42" customWidth="1"/>
    <col min="9485" max="9485" width="11.140625" style="42" customWidth="1"/>
    <col min="9486" max="9486" width="10.42578125" style="42" bestFit="1" customWidth="1"/>
    <col min="9487" max="9487" width="19.140625" style="42" bestFit="1" customWidth="1"/>
    <col min="9488" max="9488" width="9.140625" style="42"/>
    <col min="9489" max="9489" width="9.5703125" style="42" customWidth="1"/>
    <col min="9490" max="9490" width="9.140625" style="42"/>
    <col min="9491" max="9491" width="10.42578125" style="42" bestFit="1" customWidth="1"/>
    <col min="9492" max="9732" width="9.140625" style="42"/>
    <col min="9733" max="9733" width="18.7109375" style="42" bestFit="1" customWidth="1"/>
    <col min="9734" max="9734" width="9.140625" style="42"/>
    <col min="9735" max="9735" width="10.28515625" style="42" customWidth="1"/>
    <col min="9736" max="9736" width="12.7109375" style="42" bestFit="1" customWidth="1"/>
    <col min="9737" max="9737" width="10.85546875" style="42" customWidth="1"/>
    <col min="9738" max="9738" width="19.140625" style="42" bestFit="1" customWidth="1"/>
    <col min="9739" max="9739" width="9.140625" style="42"/>
    <col min="9740" max="9740" width="9.42578125" style="42" customWidth="1"/>
    <col min="9741" max="9741" width="11.140625" style="42" customWidth="1"/>
    <col min="9742" max="9742" width="10.42578125" style="42" bestFit="1" customWidth="1"/>
    <col min="9743" max="9743" width="19.140625" style="42" bestFit="1" customWidth="1"/>
    <col min="9744" max="9744" width="9.140625" style="42"/>
    <col min="9745" max="9745" width="9.5703125" style="42" customWidth="1"/>
    <col min="9746" max="9746" width="9.140625" style="42"/>
    <col min="9747" max="9747" width="10.42578125" style="42" bestFit="1" customWidth="1"/>
    <col min="9748" max="9988" width="9.140625" style="42"/>
    <col min="9989" max="9989" width="18.7109375" style="42" bestFit="1" customWidth="1"/>
    <col min="9990" max="9990" width="9.140625" style="42"/>
    <col min="9991" max="9991" width="10.28515625" style="42" customWidth="1"/>
    <col min="9992" max="9992" width="12.7109375" style="42" bestFit="1" customWidth="1"/>
    <col min="9993" max="9993" width="10.85546875" style="42" customWidth="1"/>
    <col min="9994" max="9994" width="19.140625" style="42" bestFit="1" customWidth="1"/>
    <col min="9995" max="9995" width="9.140625" style="42"/>
    <col min="9996" max="9996" width="9.42578125" style="42" customWidth="1"/>
    <col min="9997" max="9997" width="11.140625" style="42" customWidth="1"/>
    <col min="9998" max="9998" width="10.42578125" style="42" bestFit="1" customWidth="1"/>
    <col min="9999" max="9999" width="19.140625" style="42" bestFit="1" customWidth="1"/>
    <col min="10000" max="10000" width="9.140625" style="42"/>
    <col min="10001" max="10001" width="9.5703125" style="42" customWidth="1"/>
    <col min="10002" max="10002" width="9.140625" style="42"/>
    <col min="10003" max="10003" width="10.42578125" style="42" bestFit="1" customWidth="1"/>
    <col min="10004" max="10244" width="9.140625" style="42"/>
    <col min="10245" max="10245" width="18.7109375" style="42" bestFit="1" customWidth="1"/>
    <col min="10246" max="10246" width="9.140625" style="42"/>
    <col min="10247" max="10247" width="10.28515625" style="42" customWidth="1"/>
    <col min="10248" max="10248" width="12.7109375" style="42" bestFit="1" customWidth="1"/>
    <col min="10249" max="10249" width="10.85546875" style="42" customWidth="1"/>
    <col min="10250" max="10250" width="19.140625" style="42" bestFit="1" customWidth="1"/>
    <col min="10251" max="10251" width="9.140625" style="42"/>
    <col min="10252" max="10252" width="9.42578125" style="42" customWidth="1"/>
    <col min="10253" max="10253" width="11.140625" style="42" customWidth="1"/>
    <col min="10254" max="10254" width="10.42578125" style="42" bestFit="1" customWidth="1"/>
    <col min="10255" max="10255" width="19.140625" style="42" bestFit="1" customWidth="1"/>
    <col min="10256" max="10256" width="9.140625" style="42"/>
    <col min="10257" max="10257" width="9.5703125" style="42" customWidth="1"/>
    <col min="10258" max="10258" width="9.140625" style="42"/>
    <col min="10259" max="10259" width="10.42578125" style="42" bestFit="1" customWidth="1"/>
    <col min="10260" max="10500" width="9.140625" style="42"/>
    <col min="10501" max="10501" width="18.7109375" style="42" bestFit="1" customWidth="1"/>
    <col min="10502" max="10502" width="9.140625" style="42"/>
    <col min="10503" max="10503" width="10.28515625" style="42" customWidth="1"/>
    <col min="10504" max="10504" width="12.7109375" style="42" bestFit="1" customWidth="1"/>
    <col min="10505" max="10505" width="10.85546875" style="42" customWidth="1"/>
    <col min="10506" max="10506" width="19.140625" style="42" bestFit="1" customWidth="1"/>
    <col min="10507" max="10507" width="9.140625" style="42"/>
    <col min="10508" max="10508" width="9.42578125" style="42" customWidth="1"/>
    <col min="10509" max="10509" width="11.140625" style="42" customWidth="1"/>
    <col min="10510" max="10510" width="10.42578125" style="42" bestFit="1" customWidth="1"/>
    <col min="10511" max="10511" width="19.140625" style="42" bestFit="1" customWidth="1"/>
    <col min="10512" max="10512" width="9.140625" style="42"/>
    <col min="10513" max="10513" width="9.5703125" style="42" customWidth="1"/>
    <col min="10514" max="10514" width="9.140625" style="42"/>
    <col min="10515" max="10515" width="10.42578125" style="42" bestFit="1" customWidth="1"/>
    <col min="10516" max="10756" width="9.140625" style="42"/>
    <col min="10757" max="10757" width="18.7109375" style="42" bestFit="1" customWidth="1"/>
    <col min="10758" max="10758" width="9.140625" style="42"/>
    <col min="10759" max="10759" width="10.28515625" style="42" customWidth="1"/>
    <col min="10760" max="10760" width="12.7109375" style="42" bestFit="1" customWidth="1"/>
    <col min="10761" max="10761" width="10.85546875" style="42" customWidth="1"/>
    <col min="10762" max="10762" width="19.140625" style="42" bestFit="1" customWidth="1"/>
    <col min="10763" max="10763" width="9.140625" style="42"/>
    <col min="10764" max="10764" width="9.42578125" style="42" customWidth="1"/>
    <col min="10765" max="10765" width="11.140625" style="42" customWidth="1"/>
    <col min="10766" max="10766" width="10.42578125" style="42" bestFit="1" customWidth="1"/>
    <col min="10767" max="10767" width="19.140625" style="42" bestFit="1" customWidth="1"/>
    <col min="10768" max="10768" width="9.140625" style="42"/>
    <col min="10769" max="10769" width="9.5703125" style="42" customWidth="1"/>
    <col min="10770" max="10770" width="9.140625" style="42"/>
    <col min="10771" max="10771" width="10.42578125" style="42" bestFit="1" customWidth="1"/>
    <col min="10772" max="11012" width="9.140625" style="42"/>
    <col min="11013" max="11013" width="18.7109375" style="42" bestFit="1" customWidth="1"/>
    <col min="11014" max="11014" width="9.140625" style="42"/>
    <col min="11015" max="11015" width="10.28515625" style="42" customWidth="1"/>
    <col min="11016" max="11016" width="12.7109375" style="42" bestFit="1" customWidth="1"/>
    <col min="11017" max="11017" width="10.85546875" style="42" customWidth="1"/>
    <col min="11018" max="11018" width="19.140625" style="42" bestFit="1" customWidth="1"/>
    <col min="11019" max="11019" width="9.140625" style="42"/>
    <col min="11020" max="11020" width="9.42578125" style="42" customWidth="1"/>
    <col min="11021" max="11021" width="11.140625" style="42" customWidth="1"/>
    <col min="11022" max="11022" width="10.42578125" style="42" bestFit="1" customWidth="1"/>
    <col min="11023" max="11023" width="19.140625" style="42" bestFit="1" customWidth="1"/>
    <col min="11024" max="11024" width="9.140625" style="42"/>
    <col min="11025" max="11025" width="9.5703125" style="42" customWidth="1"/>
    <col min="11026" max="11026" width="9.140625" style="42"/>
    <col min="11027" max="11027" width="10.42578125" style="42" bestFit="1" customWidth="1"/>
    <col min="11028" max="11268" width="9.140625" style="42"/>
    <col min="11269" max="11269" width="18.7109375" style="42" bestFit="1" customWidth="1"/>
    <col min="11270" max="11270" width="9.140625" style="42"/>
    <col min="11271" max="11271" width="10.28515625" style="42" customWidth="1"/>
    <col min="11272" max="11272" width="12.7109375" style="42" bestFit="1" customWidth="1"/>
    <col min="11273" max="11273" width="10.85546875" style="42" customWidth="1"/>
    <col min="11274" max="11274" width="19.140625" style="42" bestFit="1" customWidth="1"/>
    <col min="11275" max="11275" width="9.140625" style="42"/>
    <col min="11276" max="11276" width="9.42578125" style="42" customWidth="1"/>
    <col min="11277" max="11277" width="11.140625" style="42" customWidth="1"/>
    <col min="11278" max="11278" width="10.42578125" style="42" bestFit="1" customWidth="1"/>
    <col min="11279" max="11279" width="19.140625" style="42" bestFit="1" customWidth="1"/>
    <col min="11280" max="11280" width="9.140625" style="42"/>
    <col min="11281" max="11281" width="9.5703125" style="42" customWidth="1"/>
    <col min="11282" max="11282" width="9.140625" style="42"/>
    <col min="11283" max="11283" width="10.42578125" style="42" bestFit="1" customWidth="1"/>
    <col min="11284" max="11524" width="9.140625" style="42"/>
    <col min="11525" max="11525" width="18.7109375" style="42" bestFit="1" customWidth="1"/>
    <col min="11526" max="11526" width="9.140625" style="42"/>
    <col min="11527" max="11527" width="10.28515625" style="42" customWidth="1"/>
    <col min="11528" max="11528" width="12.7109375" style="42" bestFit="1" customWidth="1"/>
    <col min="11529" max="11529" width="10.85546875" style="42" customWidth="1"/>
    <col min="11530" max="11530" width="19.140625" style="42" bestFit="1" customWidth="1"/>
    <col min="11531" max="11531" width="9.140625" style="42"/>
    <col min="11532" max="11532" width="9.42578125" style="42" customWidth="1"/>
    <col min="11533" max="11533" width="11.140625" style="42" customWidth="1"/>
    <col min="11534" max="11534" width="10.42578125" style="42" bestFit="1" customWidth="1"/>
    <col min="11535" max="11535" width="19.140625" style="42" bestFit="1" customWidth="1"/>
    <col min="11536" max="11536" width="9.140625" style="42"/>
    <col min="11537" max="11537" width="9.5703125" style="42" customWidth="1"/>
    <col min="11538" max="11538" width="9.140625" style="42"/>
    <col min="11539" max="11539" width="10.42578125" style="42" bestFit="1" customWidth="1"/>
    <col min="11540" max="11780" width="9.140625" style="42"/>
    <col min="11781" max="11781" width="18.7109375" style="42" bestFit="1" customWidth="1"/>
    <col min="11782" max="11782" width="9.140625" style="42"/>
    <col min="11783" max="11783" width="10.28515625" style="42" customWidth="1"/>
    <col min="11784" max="11784" width="12.7109375" style="42" bestFit="1" customWidth="1"/>
    <col min="11785" max="11785" width="10.85546875" style="42" customWidth="1"/>
    <col min="11786" max="11786" width="19.140625" style="42" bestFit="1" customWidth="1"/>
    <col min="11787" max="11787" width="9.140625" style="42"/>
    <col min="11788" max="11788" width="9.42578125" style="42" customWidth="1"/>
    <col min="11789" max="11789" width="11.140625" style="42" customWidth="1"/>
    <col min="11790" max="11790" width="10.42578125" style="42" bestFit="1" customWidth="1"/>
    <col min="11791" max="11791" width="19.140625" style="42" bestFit="1" customWidth="1"/>
    <col min="11792" max="11792" width="9.140625" style="42"/>
    <col min="11793" max="11793" width="9.5703125" style="42" customWidth="1"/>
    <col min="11794" max="11794" width="9.140625" style="42"/>
    <col min="11795" max="11795" width="10.42578125" style="42" bestFit="1" customWidth="1"/>
    <col min="11796" max="12036" width="9.140625" style="42"/>
    <col min="12037" max="12037" width="18.7109375" style="42" bestFit="1" customWidth="1"/>
    <col min="12038" max="12038" width="9.140625" style="42"/>
    <col min="12039" max="12039" width="10.28515625" style="42" customWidth="1"/>
    <col min="12040" max="12040" width="12.7109375" style="42" bestFit="1" customWidth="1"/>
    <col min="12041" max="12041" width="10.85546875" style="42" customWidth="1"/>
    <col min="12042" max="12042" width="19.140625" style="42" bestFit="1" customWidth="1"/>
    <col min="12043" max="12043" width="9.140625" style="42"/>
    <col min="12044" max="12044" width="9.42578125" style="42" customWidth="1"/>
    <col min="12045" max="12045" width="11.140625" style="42" customWidth="1"/>
    <col min="12046" max="12046" width="10.42578125" style="42" bestFit="1" customWidth="1"/>
    <col min="12047" max="12047" width="19.140625" style="42" bestFit="1" customWidth="1"/>
    <col min="12048" max="12048" width="9.140625" style="42"/>
    <col min="12049" max="12049" width="9.5703125" style="42" customWidth="1"/>
    <col min="12050" max="12050" width="9.140625" style="42"/>
    <col min="12051" max="12051" width="10.42578125" style="42" bestFit="1" customWidth="1"/>
    <col min="12052" max="12292" width="9.140625" style="42"/>
    <col min="12293" max="12293" width="18.7109375" style="42" bestFit="1" customWidth="1"/>
    <col min="12294" max="12294" width="9.140625" style="42"/>
    <col min="12295" max="12295" width="10.28515625" style="42" customWidth="1"/>
    <col min="12296" max="12296" width="12.7109375" style="42" bestFit="1" customWidth="1"/>
    <col min="12297" max="12297" width="10.85546875" style="42" customWidth="1"/>
    <col min="12298" max="12298" width="19.140625" style="42" bestFit="1" customWidth="1"/>
    <col min="12299" max="12299" width="9.140625" style="42"/>
    <col min="12300" max="12300" width="9.42578125" style="42" customWidth="1"/>
    <col min="12301" max="12301" width="11.140625" style="42" customWidth="1"/>
    <col min="12302" max="12302" width="10.42578125" style="42" bestFit="1" customWidth="1"/>
    <col min="12303" max="12303" width="19.140625" style="42" bestFit="1" customWidth="1"/>
    <col min="12304" max="12304" width="9.140625" style="42"/>
    <col min="12305" max="12305" width="9.5703125" style="42" customWidth="1"/>
    <col min="12306" max="12306" width="9.140625" style="42"/>
    <col min="12307" max="12307" width="10.42578125" style="42" bestFit="1" customWidth="1"/>
    <col min="12308" max="12548" width="9.140625" style="42"/>
    <col min="12549" max="12549" width="18.7109375" style="42" bestFit="1" customWidth="1"/>
    <col min="12550" max="12550" width="9.140625" style="42"/>
    <col min="12551" max="12551" width="10.28515625" style="42" customWidth="1"/>
    <col min="12552" max="12552" width="12.7109375" style="42" bestFit="1" customWidth="1"/>
    <col min="12553" max="12553" width="10.85546875" style="42" customWidth="1"/>
    <col min="12554" max="12554" width="19.140625" style="42" bestFit="1" customWidth="1"/>
    <col min="12555" max="12555" width="9.140625" style="42"/>
    <col min="12556" max="12556" width="9.42578125" style="42" customWidth="1"/>
    <col min="12557" max="12557" width="11.140625" style="42" customWidth="1"/>
    <col min="12558" max="12558" width="10.42578125" style="42" bestFit="1" customWidth="1"/>
    <col min="12559" max="12559" width="19.140625" style="42" bestFit="1" customWidth="1"/>
    <col min="12560" max="12560" width="9.140625" style="42"/>
    <col min="12561" max="12561" width="9.5703125" style="42" customWidth="1"/>
    <col min="12562" max="12562" width="9.140625" style="42"/>
    <col min="12563" max="12563" width="10.42578125" style="42" bestFit="1" customWidth="1"/>
    <col min="12564" max="12804" width="9.140625" style="42"/>
    <col min="12805" max="12805" width="18.7109375" style="42" bestFit="1" customWidth="1"/>
    <col min="12806" max="12806" width="9.140625" style="42"/>
    <col min="12807" max="12807" width="10.28515625" style="42" customWidth="1"/>
    <col min="12808" max="12808" width="12.7109375" style="42" bestFit="1" customWidth="1"/>
    <col min="12809" max="12809" width="10.85546875" style="42" customWidth="1"/>
    <col min="12810" max="12810" width="19.140625" style="42" bestFit="1" customWidth="1"/>
    <col min="12811" max="12811" width="9.140625" style="42"/>
    <col min="12812" max="12812" width="9.42578125" style="42" customWidth="1"/>
    <col min="12813" max="12813" width="11.140625" style="42" customWidth="1"/>
    <col min="12814" max="12814" width="10.42578125" style="42" bestFit="1" customWidth="1"/>
    <col min="12815" max="12815" width="19.140625" style="42" bestFit="1" customWidth="1"/>
    <col min="12816" max="12816" width="9.140625" style="42"/>
    <col min="12817" max="12817" width="9.5703125" style="42" customWidth="1"/>
    <col min="12818" max="12818" width="9.140625" style="42"/>
    <col min="12819" max="12819" width="10.42578125" style="42" bestFit="1" customWidth="1"/>
    <col min="12820" max="13060" width="9.140625" style="42"/>
    <col min="13061" max="13061" width="18.7109375" style="42" bestFit="1" customWidth="1"/>
    <col min="13062" max="13062" width="9.140625" style="42"/>
    <col min="13063" max="13063" width="10.28515625" style="42" customWidth="1"/>
    <col min="13064" max="13064" width="12.7109375" style="42" bestFit="1" customWidth="1"/>
    <col min="13065" max="13065" width="10.85546875" style="42" customWidth="1"/>
    <col min="13066" max="13066" width="19.140625" style="42" bestFit="1" customWidth="1"/>
    <col min="13067" max="13067" width="9.140625" style="42"/>
    <col min="13068" max="13068" width="9.42578125" style="42" customWidth="1"/>
    <col min="13069" max="13069" width="11.140625" style="42" customWidth="1"/>
    <col min="13070" max="13070" width="10.42578125" style="42" bestFit="1" customWidth="1"/>
    <col min="13071" max="13071" width="19.140625" style="42" bestFit="1" customWidth="1"/>
    <col min="13072" max="13072" width="9.140625" style="42"/>
    <col min="13073" max="13073" width="9.5703125" style="42" customWidth="1"/>
    <col min="13074" max="13074" width="9.140625" style="42"/>
    <col min="13075" max="13075" width="10.42578125" style="42" bestFit="1" customWidth="1"/>
    <col min="13076" max="13316" width="9.140625" style="42"/>
    <col min="13317" max="13317" width="18.7109375" style="42" bestFit="1" customWidth="1"/>
    <col min="13318" max="13318" width="9.140625" style="42"/>
    <col min="13319" max="13319" width="10.28515625" style="42" customWidth="1"/>
    <col min="13320" max="13320" width="12.7109375" style="42" bestFit="1" customWidth="1"/>
    <col min="13321" max="13321" width="10.85546875" style="42" customWidth="1"/>
    <col min="13322" max="13322" width="19.140625" style="42" bestFit="1" customWidth="1"/>
    <col min="13323" max="13323" width="9.140625" style="42"/>
    <col min="13324" max="13324" width="9.42578125" style="42" customWidth="1"/>
    <col min="13325" max="13325" width="11.140625" style="42" customWidth="1"/>
    <col min="13326" max="13326" width="10.42578125" style="42" bestFit="1" customWidth="1"/>
    <col min="13327" max="13327" width="19.140625" style="42" bestFit="1" customWidth="1"/>
    <col min="13328" max="13328" width="9.140625" style="42"/>
    <col min="13329" max="13329" width="9.5703125" style="42" customWidth="1"/>
    <col min="13330" max="13330" width="9.140625" style="42"/>
    <col min="13331" max="13331" width="10.42578125" style="42" bestFit="1" customWidth="1"/>
    <col min="13332" max="13572" width="9.140625" style="42"/>
    <col min="13573" max="13573" width="18.7109375" style="42" bestFit="1" customWidth="1"/>
    <col min="13574" max="13574" width="9.140625" style="42"/>
    <col min="13575" max="13575" width="10.28515625" style="42" customWidth="1"/>
    <col min="13576" max="13576" width="12.7109375" style="42" bestFit="1" customWidth="1"/>
    <col min="13577" max="13577" width="10.85546875" style="42" customWidth="1"/>
    <col min="13578" max="13578" width="19.140625" style="42" bestFit="1" customWidth="1"/>
    <col min="13579" max="13579" width="9.140625" style="42"/>
    <col min="13580" max="13580" width="9.42578125" style="42" customWidth="1"/>
    <col min="13581" max="13581" width="11.140625" style="42" customWidth="1"/>
    <col min="13582" max="13582" width="10.42578125" style="42" bestFit="1" customWidth="1"/>
    <col min="13583" max="13583" width="19.140625" style="42" bestFit="1" customWidth="1"/>
    <col min="13584" max="13584" width="9.140625" style="42"/>
    <col min="13585" max="13585" width="9.5703125" style="42" customWidth="1"/>
    <col min="13586" max="13586" width="9.140625" style="42"/>
    <col min="13587" max="13587" width="10.42578125" style="42" bestFit="1" customWidth="1"/>
    <col min="13588" max="13828" width="9.140625" style="42"/>
    <col min="13829" max="13829" width="18.7109375" style="42" bestFit="1" customWidth="1"/>
    <col min="13830" max="13830" width="9.140625" style="42"/>
    <col min="13831" max="13831" width="10.28515625" style="42" customWidth="1"/>
    <col min="13832" max="13832" width="12.7109375" style="42" bestFit="1" customWidth="1"/>
    <col min="13833" max="13833" width="10.85546875" style="42" customWidth="1"/>
    <col min="13834" max="13834" width="19.140625" style="42" bestFit="1" customWidth="1"/>
    <col min="13835" max="13835" width="9.140625" style="42"/>
    <col min="13836" max="13836" width="9.42578125" style="42" customWidth="1"/>
    <col min="13837" max="13837" width="11.140625" style="42" customWidth="1"/>
    <col min="13838" max="13838" width="10.42578125" style="42" bestFit="1" customWidth="1"/>
    <col min="13839" max="13839" width="19.140625" style="42" bestFit="1" customWidth="1"/>
    <col min="13840" max="13840" width="9.140625" style="42"/>
    <col min="13841" max="13841" width="9.5703125" style="42" customWidth="1"/>
    <col min="13842" max="13842" width="9.140625" style="42"/>
    <col min="13843" max="13843" width="10.42578125" style="42" bestFit="1" customWidth="1"/>
    <col min="13844" max="14084" width="9.140625" style="42"/>
    <col min="14085" max="14085" width="18.7109375" style="42" bestFit="1" customWidth="1"/>
    <col min="14086" max="14086" width="9.140625" style="42"/>
    <col min="14087" max="14087" width="10.28515625" style="42" customWidth="1"/>
    <col min="14088" max="14088" width="12.7109375" style="42" bestFit="1" customWidth="1"/>
    <col min="14089" max="14089" width="10.85546875" style="42" customWidth="1"/>
    <col min="14090" max="14090" width="19.140625" style="42" bestFit="1" customWidth="1"/>
    <col min="14091" max="14091" width="9.140625" style="42"/>
    <col min="14092" max="14092" width="9.42578125" style="42" customWidth="1"/>
    <col min="14093" max="14093" width="11.140625" style="42" customWidth="1"/>
    <col min="14094" max="14094" width="10.42578125" style="42" bestFit="1" customWidth="1"/>
    <col min="14095" max="14095" width="19.140625" style="42" bestFit="1" customWidth="1"/>
    <col min="14096" max="14096" width="9.140625" style="42"/>
    <col min="14097" max="14097" width="9.5703125" style="42" customWidth="1"/>
    <col min="14098" max="14098" width="9.140625" style="42"/>
    <col min="14099" max="14099" width="10.42578125" style="42" bestFit="1" customWidth="1"/>
    <col min="14100" max="14340" width="9.140625" style="42"/>
    <col min="14341" max="14341" width="18.7109375" style="42" bestFit="1" customWidth="1"/>
    <col min="14342" max="14342" width="9.140625" style="42"/>
    <col min="14343" max="14343" width="10.28515625" style="42" customWidth="1"/>
    <col min="14344" max="14344" width="12.7109375" style="42" bestFit="1" customWidth="1"/>
    <col min="14345" max="14345" width="10.85546875" style="42" customWidth="1"/>
    <col min="14346" max="14346" width="19.140625" style="42" bestFit="1" customWidth="1"/>
    <col min="14347" max="14347" width="9.140625" style="42"/>
    <col min="14348" max="14348" width="9.42578125" style="42" customWidth="1"/>
    <col min="14349" max="14349" width="11.140625" style="42" customWidth="1"/>
    <col min="14350" max="14350" width="10.42578125" style="42" bestFit="1" customWidth="1"/>
    <col min="14351" max="14351" width="19.140625" style="42" bestFit="1" customWidth="1"/>
    <col min="14352" max="14352" width="9.140625" style="42"/>
    <col min="14353" max="14353" width="9.5703125" style="42" customWidth="1"/>
    <col min="14354" max="14354" width="9.140625" style="42"/>
    <col min="14355" max="14355" width="10.42578125" style="42" bestFit="1" customWidth="1"/>
    <col min="14356" max="14596" width="9.140625" style="42"/>
    <col min="14597" max="14597" width="18.7109375" style="42" bestFit="1" customWidth="1"/>
    <col min="14598" max="14598" width="9.140625" style="42"/>
    <col min="14599" max="14599" width="10.28515625" style="42" customWidth="1"/>
    <col min="14600" max="14600" width="12.7109375" style="42" bestFit="1" customWidth="1"/>
    <col min="14601" max="14601" width="10.85546875" style="42" customWidth="1"/>
    <col min="14602" max="14602" width="19.140625" style="42" bestFit="1" customWidth="1"/>
    <col min="14603" max="14603" width="9.140625" style="42"/>
    <col min="14604" max="14604" width="9.42578125" style="42" customWidth="1"/>
    <col min="14605" max="14605" width="11.140625" style="42" customWidth="1"/>
    <col min="14606" max="14606" width="10.42578125" style="42" bestFit="1" customWidth="1"/>
    <col min="14607" max="14607" width="19.140625" style="42" bestFit="1" customWidth="1"/>
    <col min="14608" max="14608" width="9.140625" style="42"/>
    <col min="14609" max="14609" width="9.5703125" style="42" customWidth="1"/>
    <col min="14610" max="14610" width="9.140625" style="42"/>
    <col min="14611" max="14611" width="10.42578125" style="42" bestFit="1" customWidth="1"/>
    <col min="14612" max="14852" width="9.140625" style="42"/>
    <col min="14853" max="14853" width="18.7109375" style="42" bestFit="1" customWidth="1"/>
    <col min="14854" max="14854" width="9.140625" style="42"/>
    <col min="14855" max="14855" width="10.28515625" style="42" customWidth="1"/>
    <col min="14856" max="14856" width="12.7109375" style="42" bestFit="1" customWidth="1"/>
    <col min="14857" max="14857" width="10.85546875" style="42" customWidth="1"/>
    <col min="14858" max="14858" width="19.140625" style="42" bestFit="1" customWidth="1"/>
    <col min="14859" max="14859" width="9.140625" style="42"/>
    <col min="14860" max="14860" width="9.42578125" style="42" customWidth="1"/>
    <col min="14861" max="14861" width="11.140625" style="42" customWidth="1"/>
    <col min="14862" max="14862" width="10.42578125" style="42" bestFit="1" customWidth="1"/>
    <col min="14863" max="14863" width="19.140625" style="42" bestFit="1" customWidth="1"/>
    <col min="14864" max="14864" width="9.140625" style="42"/>
    <col min="14865" max="14865" width="9.5703125" style="42" customWidth="1"/>
    <col min="14866" max="14866" width="9.140625" style="42"/>
    <col min="14867" max="14867" width="10.42578125" style="42" bestFit="1" customWidth="1"/>
    <col min="14868" max="15108" width="9.140625" style="42"/>
    <col min="15109" max="15109" width="18.7109375" style="42" bestFit="1" customWidth="1"/>
    <col min="15110" max="15110" width="9.140625" style="42"/>
    <col min="15111" max="15111" width="10.28515625" style="42" customWidth="1"/>
    <col min="15112" max="15112" width="12.7109375" style="42" bestFit="1" customWidth="1"/>
    <col min="15113" max="15113" width="10.85546875" style="42" customWidth="1"/>
    <col min="15114" max="15114" width="19.140625" style="42" bestFit="1" customWidth="1"/>
    <col min="15115" max="15115" width="9.140625" style="42"/>
    <col min="15116" max="15116" width="9.42578125" style="42" customWidth="1"/>
    <col min="15117" max="15117" width="11.140625" style="42" customWidth="1"/>
    <col min="15118" max="15118" width="10.42578125" style="42" bestFit="1" customWidth="1"/>
    <col min="15119" max="15119" width="19.140625" style="42" bestFit="1" customWidth="1"/>
    <col min="15120" max="15120" width="9.140625" style="42"/>
    <col min="15121" max="15121" width="9.5703125" style="42" customWidth="1"/>
    <col min="15122" max="15122" width="9.140625" style="42"/>
    <col min="15123" max="15123" width="10.42578125" style="42" bestFit="1" customWidth="1"/>
    <col min="15124" max="15364" width="9.140625" style="42"/>
    <col min="15365" max="15365" width="18.7109375" style="42" bestFit="1" customWidth="1"/>
    <col min="15366" max="15366" width="9.140625" style="42"/>
    <col min="15367" max="15367" width="10.28515625" style="42" customWidth="1"/>
    <col min="15368" max="15368" width="12.7109375" style="42" bestFit="1" customWidth="1"/>
    <col min="15369" max="15369" width="10.85546875" style="42" customWidth="1"/>
    <col min="15370" max="15370" width="19.140625" style="42" bestFit="1" customWidth="1"/>
    <col min="15371" max="15371" width="9.140625" style="42"/>
    <col min="15372" max="15372" width="9.42578125" style="42" customWidth="1"/>
    <col min="15373" max="15373" width="11.140625" style="42" customWidth="1"/>
    <col min="15374" max="15374" width="10.42578125" style="42" bestFit="1" customWidth="1"/>
    <col min="15375" max="15375" width="19.140625" style="42" bestFit="1" customWidth="1"/>
    <col min="15376" max="15376" width="9.140625" style="42"/>
    <col min="15377" max="15377" width="9.5703125" style="42" customWidth="1"/>
    <col min="15378" max="15378" width="9.140625" style="42"/>
    <col min="15379" max="15379" width="10.42578125" style="42" bestFit="1" customWidth="1"/>
    <col min="15380" max="15620" width="9.140625" style="42"/>
    <col min="15621" max="15621" width="18.7109375" style="42" bestFit="1" customWidth="1"/>
    <col min="15622" max="15622" width="9.140625" style="42"/>
    <col min="15623" max="15623" width="10.28515625" style="42" customWidth="1"/>
    <col min="15624" max="15624" width="12.7109375" style="42" bestFit="1" customWidth="1"/>
    <col min="15625" max="15625" width="10.85546875" style="42" customWidth="1"/>
    <col min="15626" max="15626" width="19.140625" style="42" bestFit="1" customWidth="1"/>
    <col min="15627" max="15627" width="9.140625" style="42"/>
    <col min="15628" max="15628" width="9.42578125" style="42" customWidth="1"/>
    <col min="15629" max="15629" width="11.140625" style="42" customWidth="1"/>
    <col min="15630" max="15630" width="10.42578125" style="42" bestFit="1" customWidth="1"/>
    <col min="15631" max="15631" width="19.140625" style="42" bestFit="1" customWidth="1"/>
    <col min="15632" max="15632" width="9.140625" style="42"/>
    <col min="15633" max="15633" width="9.5703125" style="42" customWidth="1"/>
    <col min="15634" max="15634" width="9.140625" style="42"/>
    <col min="15635" max="15635" width="10.42578125" style="42" bestFit="1" customWidth="1"/>
    <col min="15636" max="15876" width="9.140625" style="42"/>
    <col min="15877" max="15877" width="18.7109375" style="42" bestFit="1" customWidth="1"/>
    <col min="15878" max="15878" width="9.140625" style="42"/>
    <col min="15879" max="15879" width="10.28515625" style="42" customWidth="1"/>
    <col min="15880" max="15880" width="12.7109375" style="42" bestFit="1" customWidth="1"/>
    <col min="15881" max="15881" width="10.85546875" style="42" customWidth="1"/>
    <col min="15882" max="15882" width="19.140625" style="42" bestFit="1" customWidth="1"/>
    <col min="15883" max="15883" width="9.140625" style="42"/>
    <col min="15884" max="15884" width="9.42578125" style="42" customWidth="1"/>
    <col min="15885" max="15885" width="11.140625" style="42" customWidth="1"/>
    <col min="15886" max="15886" width="10.42578125" style="42" bestFit="1" customWidth="1"/>
    <col min="15887" max="15887" width="19.140625" style="42" bestFit="1" customWidth="1"/>
    <col min="15888" max="15888" width="9.140625" style="42"/>
    <col min="15889" max="15889" width="9.5703125" style="42" customWidth="1"/>
    <col min="15890" max="15890" width="9.140625" style="42"/>
    <col min="15891" max="15891" width="10.42578125" style="42" bestFit="1" customWidth="1"/>
    <col min="15892" max="16132" width="9.140625" style="42"/>
    <col min="16133" max="16133" width="18.7109375" style="42" bestFit="1" customWidth="1"/>
    <col min="16134" max="16134" width="9.140625" style="42"/>
    <col min="16135" max="16135" width="10.28515625" style="42" customWidth="1"/>
    <col min="16136" max="16136" width="12.7109375" style="42" bestFit="1" customWidth="1"/>
    <col min="16137" max="16137" width="10.85546875" style="42" customWidth="1"/>
    <col min="16138" max="16138" width="19.140625" style="42" bestFit="1" customWidth="1"/>
    <col min="16139" max="16139" width="9.140625" style="42"/>
    <col min="16140" max="16140" width="9.42578125" style="42" customWidth="1"/>
    <col min="16141" max="16141" width="11.140625" style="42" customWidth="1"/>
    <col min="16142" max="16142" width="10.42578125" style="42" bestFit="1" customWidth="1"/>
    <col min="16143" max="16143" width="19.140625" style="42" bestFit="1" customWidth="1"/>
    <col min="16144" max="16144" width="9.140625" style="42"/>
    <col min="16145" max="16145" width="9.5703125" style="42" customWidth="1"/>
    <col min="16146" max="16146" width="9.140625" style="42"/>
    <col min="16147" max="16147" width="10.42578125" style="42" bestFit="1" customWidth="1"/>
    <col min="16148" max="16384" width="9.140625" style="42"/>
  </cols>
  <sheetData>
    <row r="1" spans="1:22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O1" s="205"/>
      <c r="Q1" s="41"/>
      <c r="S1" s="41" t="s">
        <v>0</v>
      </c>
      <c r="T1" s="41"/>
      <c r="U1" s="41"/>
      <c r="V1" s="41"/>
    </row>
    <row r="2" spans="1:22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O2" s="205"/>
      <c r="S2" s="41" t="s">
        <v>1</v>
      </c>
      <c r="T2" s="41"/>
      <c r="U2" s="41"/>
      <c r="V2" s="41"/>
    </row>
    <row r="3" spans="1:22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O3" s="206"/>
      <c r="Q3" s="43"/>
      <c r="S3" s="43" t="s">
        <v>2</v>
      </c>
      <c r="T3" s="43"/>
      <c r="U3" s="43"/>
      <c r="V3" s="43"/>
    </row>
    <row r="4" spans="1:22" ht="18" x14ac:dyDescent="0.25">
      <c r="C4" s="272" t="s">
        <v>133</v>
      </c>
      <c r="D4" s="272"/>
      <c r="E4" s="272"/>
      <c r="F4" s="272"/>
      <c r="G4" s="41"/>
      <c r="H4" s="41"/>
      <c r="K4" s="272" t="s">
        <v>133</v>
      </c>
      <c r="L4" s="272"/>
      <c r="M4" s="272"/>
      <c r="N4" s="272"/>
      <c r="O4" s="205"/>
      <c r="Q4" s="272" t="s">
        <v>133</v>
      </c>
      <c r="R4" s="272"/>
      <c r="S4" s="272"/>
      <c r="T4" s="272"/>
      <c r="U4" s="41"/>
      <c r="V4" s="41"/>
    </row>
    <row r="5" spans="1:22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O5" s="218"/>
      <c r="Q5" s="181"/>
      <c r="S5" s="44" t="s">
        <v>5</v>
      </c>
      <c r="T5" s="45"/>
      <c r="U5" s="45"/>
      <c r="V5" s="45"/>
    </row>
    <row r="6" spans="1:22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50" t="s">
        <v>130</v>
      </c>
      <c r="O6" s="50" t="s">
        <v>131</v>
      </c>
      <c r="P6" s="51" t="s">
        <v>19</v>
      </c>
      <c r="Q6" s="46"/>
      <c r="R6" s="47" t="s">
        <v>6</v>
      </c>
      <c r="S6" s="48" t="s">
        <v>7</v>
      </c>
      <c r="T6" s="48" t="s">
        <v>8</v>
      </c>
      <c r="U6" s="49" t="s">
        <v>9</v>
      </c>
      <c r="V6" s="52"/>
    </row>
    <row r="7" spans="1:22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219"/>
      <c r="P7" s="200"/>
      <c r="Q7" s="53" t="s">
        <v>10</v>
      </c>
      <c r="R7" s="54"/>
      <c r="S7" s="54"/>
      <c r="T7" s="54"/>
      <c r="U7" s="55"/>
    </row>
    <row r="8" spans="1:22" ht="18" x14ac:dyDescent="0.25">
      <c r="A8" s="56" t="s">
        <v>11</v>
      </c>
      <c r="B8" s="57">
        <v>508</v>
      </c>
      <c r="C8" s="58">
        <v>668</v>
      </c>
      <c r="D8" s="60">
        <v>45918</v>
      </c>
      <c r="E8" s="118">
        <v>849</v>
      </c>
      <c r="F8" s="119">
        <v>-38</v>
      </c>
      <c r="G8" s="120">
        <f t="shared" ref="G8:G16" si="0">D8/B8</f>
        <v>90.389763779527556</v>
      </c>
      <c r="H8" s="61">
        <f>D8+E8+F8</f>
        <v>46729</v>
      </c>
      <c r="I8" s="121"/>
      <c r="J8" s="122"/>
      <c r="K8" s="81">
        <v>14</v>
      </c>
      <c r="L8" s="58">
        <v>24</v>
      </c>
      <c r="M8" s="58">
        <v>1861</v>
      </c>
      <c r="N8" s="62">
        <v>832</v>
      </c>
      <c r="O8" s="81"/>
      <c r="P8" s="81">
        <f>SUM(M8:N8)</f>
        <v>2693</v>
      </c>
      <c r="Q8" s="56" t="s">
        <v>11</v>
      </c>
      <c r="R8" s="59">
        <f t="shared" ref="R8:S15" si="1">B8+K8</f>
        <v>522</v>
      </c>
      <c r="S8" s="59">
        <f t="shared" si="1"/>
        <v>692</v>
      </c>
      <c r="T8" s="59">
        <f>H8+P8</f>
        <v>49422</v>
      </c>
      <c r="U8" s="62">
        <f>T8/R8</f>
        <v>94.678160919540232</v>
      </c>
    </row>
    <row r="9" spans="1:22" ht="18" x14ac:dyDescent="0.25">
      <c r="A9" s="64" t="s">
        <v>12</v>
      </c>
      <c r="B9" s="63">
        <v>558</v>
      </c>
      <c r="C9" s="65">
        <v>820</v>
      </c>
      <c r="D9" s="123">
        <v>55053</v>
      </c>
      <c r="E9" s="118">
        <v>128</v>
      </c>
      <c r="F9" s="119">
        <v>-6</v>
      </c>
      <c r="G9" s="124">
        <f t="shared" si="0"/>
        <v>98.661290322580641</v>
      </c>
      <c r="H9" s="61">
        <f t="shared" ref="H9:H15" si="2">D9+E9+F9</f>
        <v>55175</v>
      </c>
      <c r="I9" s="121"/>
      <c r="J9" s="122"/>
      <c r="K9" s="81">
        <v>15</v>
      </c>
      <c r="L9" s="65">
        <v>26</v>
      </c>
      <c r="M9" s="58">
        <v>1744</v>
      </c>
      <c r="N9" s="62">
        <v>1182</v>
      </c>
      <c r="O9" s="81"/>
      <c r="P9" s="81">
        <f t="shared" ref="P9:P15" si="3">SUM(M9:N9)</f>
        <v>2926</v>
      </c>
      <c r="Q9" s="64" t="s">
        <v>12</v>
      </c>
      <c r="R9" s="63">
        <f t="shared" si="1"/>
        <v>573</v>
      </c>
      <c r="S9" s="63">
        <f t="shared" si="1"/>
        <v>846</v>
      </c>
      <c r="T9" s="63">
        <f t="shared" ref="T9:T15" si="4">H9+P9</f>
        <v>58101</v>
      </c>
      <c r="U9" s="62">
        <f t="shared" ref="U9:U15" si="5">T9/R9</f>
        <v>101.3979057591623</v>
      </c>
    </row>
    <row r="10" spans="1:22" ht="18" x14ac:dyDescent="0.25">
      <c r="A10" s="64" t="s">
        <v>13</v>
      </c>
      <c r="B10" s="63">
        <v>713</v>
      </c>
      <c r="C10" s="65">
        <v>964</v>
      </c>
      <c r="D10" s="123">
        <v>66458</v>
      </c>
      <c r="E10" s="118">
        <v>1169</v>
      </c>
      <c r="F10" s="119">
        <v>-4</v>
      </c>
      <c r="G10" s="124">
        <f t="shared" si="0"/>
        <v>93.208976157082745</v>
      </c>
      <c r="H10" s="61">
        <f t="shared" si="2"/>
        <v>67623</v>
      </c>
      <c r="I10" s="121"/>
      <c r="J10" s="122"/>
      <c r="K10" s="81">
        <v>29</v>
      </c>
      <c r="L10" s="65">
        <v>35</v>
      </c>
      <c r="M10" s="58">
        <v>2421</v>
      </c>
      <c r="N10" s="62">
        <v>1486</v>
      </c>
      <c r="O10" s="81"/>
      <c r="P10" s="81">
        <f t="shared" si="3"/>
        <v>3907</v>
      </c>
      <c r="Q10" s="64" t="s">
        <v>13</v>
      </c>
      <c r="R10" s="63">
        <f t="shared" si="1"/>
        <v>742</v>
      </c>
      <c r="S10" s="63">
        <f t="shared" si="1"/>
        <v>999</v>
      </c>
      <c r="T10" s="63">
        <f t="shared" si="4"/>
        <v>71530</v>
      </c>
      <c r="U10" s="62">
        <f t="shared" si="5"/>
        <v>96.401617250673851</v>
      </c>
    </row>
    <row r="11" spans="1:22" ht="18" x14ac:dyDescent="0.25">
      <c r="A11" s="64" t="s">
        <v>14</v>
      </c>
      <c r="B11" s="63">
        <v>765</v>
      </c>
      <c r="C11" s="65">
        <v>1071</v>
      </c>
      <c r="D11" s="123">
        <v>73657</v>
      </c>
      <c r="E11" s="118">
        <v>1137</v>
      </c>
      <c r="F11" s="119">
        <v>-73</v>
      </c>
      <c r="G11" s="124">
        <f t="shared" si="0"/>
        <v>96.283660130718957</v>
      </c>
      <c r="H11" s="61">
        <f t="shared" si="2"/>
        <v>74721</v>
      </c>
      <c r="I11" s="121"/>
      <c r="J11" s="122"/>
      <c r="K11" s="81">
        <v>13</v>
      </c>
      <c r="L11" s="65">
        <v>18</v>
      </c>
      <c r="M11" s="58">
        <v>1191</v>
      </c>
      <c r="N11" s="62">
        <v>2316</v>
      </c>
      <c r="O11" s="81"/>
      <c r="P11" s="81">
        <f t="shared" si="3"/>
        <v>3507</v>
      </c>
      <c r="Q11" s="64" t="s">
        <v>14</v>
      </c>
      <c r="R11" s="63">
        <f t="shared" si="1"/>
        <v>778</v>
      </c>
      <c r="S11" s="63">
        <f t="shared" si="1"/>
        <v>1089</v>
      </c>
      <c r="T11" s="63">
        <f t="shared" si="4"/>
        <v>78228</v>
      </c>
      <c r="U11" s="62">
        <f t="shared" si="5"/>
        <v>100.55012853470437</v>
      </c>
    </row>
    <row r="12" spans="1:22" ht="18" x14ac:dyDescent="0.25">
      <c r="A12" s="64" t="s">
        <v>15</v>
      </c>
      <c r="B12" s="63">
        <v>163</v>
      </c>
      <c r="C12" s="65">
        <v>249</v>
      </c>
      <c r="D12" s="123">
        <v>17056</v>
      </c>
      <c r="E12" s="118">
        <v>3499</v>
      </c>
      <c r="F12" s="119">
        <v>-2</v>
      </c>
      <c r="G12" s="124">
        <f t="shared" si="0"/>
        <v>104.63803680981596</v>
      </c>
      <c r="H12" s="61">
        <f t="shared" si="2"/>
        <v>20553</v>
      </c>
      <c r="I12" s="121"/>
      <c r="J12" s="122"/>
      <c r="K12" s="81">
        <v>5</v>
      </c>
      <c r="L12" s="65">
        <v>12</v>
      </c>
      <c r="M12" s="58">
        <v>684</v>
      </c>
      <c r="N12" s="62">
        <v>522</v>
      </c>
      <c r="O12" s="81"/>
      <c r="P12" s="81">
        <f t="shared" si="3"/>
        <v>1206</v>
      </c>
      <c r="Q12" s="64" t="s">
        <v>15</v>
      </c>
      <c r="R12" s="63">
        <f t="shared" si="1"/>
        <v>168</v>
      </c>
      <c r="S12" s="63">
        <f t="shared" si="1"/>
        <v>261</v>
      </c>
      <c r="T12" s="63">
        <f t="shared" si="4"/>
        <v>21759</v>
      </c>
      <c r="U12" s="62">
        <f t="shared" si="5"/>
        <v>129.51785714285714</v>
      </c>
    </row>
    <row r="13" spans="1:22" ht="18" x14ac:dyDescent="0.25">
      <c r="A13" s="64" t="s">
        <v>16</v>
      </c>
      <c r="B13" s="63">
        <v>601</v>
      </c>
      <c r="C13" s="65">
        <v>807</v>
      </c>
      <c r="D13" s="123">
        <v>56339</v>
      </c>
      <c r="E13" s="118">
        <v>1831</v>
      </c>
      <c r="F13" s="119">
        <v>-11</v>
      </c>
      <c r="G13" s="124">
        <f t="shared" si="0"/>
        <v>93.742096505823625</v>
      </c>
      <c r="H13" s="61">
        <f t="shared" si="2"/>
        <v>58159</v>
      </c>
      <c r="I13" s="121"/>
      <c r="J13" s="122"/>
      <c r="K13" s="81">
        <v>32</v>
      </c>
      <c r="L13" s="65">
        <v>47</v>
      </c>
      <c r="M13" s="58">
        <v>3568</v>
      </c>
      <c r="N13" s="62">
        <v>4122</v>
      </c>
      <c r="O13" s="81"/>
      <c r="P13" s="81">
        <f t="shared" si="3"/>
        <v>7690</v>
      </c>
      <c r="Q13" s="64" t="s">
        <v>16</v>
      </c>
      <c r="R13" s="63">
        <f t="shared" si="1"/>
        <v>633</v>
      </c>
      <c r="S13" s="63">
        <f t="shared" si="1"/>
        <v>854</v>
      </c>
      <c r="T13" s="63">
        <f t="shared" si="4"/>
        <v>65849</v>
      </c>
      <c r="U13" s="62">
        <f t="shared" si="5"/>
        <v>104.02685624012638</v>
      </c>
    </row>
    <row r="14" spans="1:22" ht="18" x14ac:dyDescent="0.25">
      <c r="A14" s="64" t="s">
        <v>17</v>
      </c>
      <c r="B14" s="63">
        <v>228</v>
      </c>
      <c r="C14" s="65">
        <v>311</v>
      </c>
      <c r="D14" s="123">
        <v>20659</v>
      </c>
      <c r="E14" s="118">
        <v>0</v>
      </c>
      <c r="F14" s="119">
        <v>-20</v>
      </c>
      <c r="G14" s="124">
        <f t="shared" si="0"/>
        <v>90.609649122807014</v>
      </c>
      <c r="H14" s="61">
        <f t="shared" si="2"/>
        <v>20639</v>
      </c>
      <c r="I14" s="121"/>
      <c r="J14" s="122"/>
      <c r="K14" s="81">
        <v>7</v>
      </c>
      <c r="L14" s="65">
        <v>12</v>
      </c>
      <c r="M14" s="58">
        <v>846</v>
      </c>
      <c r="N14" s="62">
        <v>612</v>
      </c>
      <c r="O14" s="81"/>
      <c r="P14" s="81">
        <f t="shared" si="3"/>
        <v>1458</v>
      </c>
      <c r="Q14" s="64" t="s">
        <v>17</v>
      </c>
      <c r="R14" s="63">
        <f t="shared" si="1"/>
        <v>235</v>
      </c>
      <c r="S14" s="63">
        <f t="shared" si="1"/>
        <v>323</v>
      </c>
      <c r="T14" s="63">
        <f t="shared" si="4"/>
        <v>22097</v>
      </c>
      <c r="U14" s="62">
        <f t="shared" si="5"/>
        <v>94.029787234042558</v>
      </c>
    </row>
    <row r="15" spans="1:22" ht="18.75" thickBot="1" x14ac:dyDescent="0.3">
      <c r="A15" s="66" t="s">
        <v>18</v>
      </c>
      <c r="B15" s="67">
        <v>670</v>
      </c>
      <c r="C15" s="68">
        <v>903</v>
      </c>
      <c r="D15" s="125">
        <v>65511</v>
      </c>
      <c r="E15" s="126">
        <v>1643</v>
      </c>
      <c r="F15" s="127">
        <v>-6</v>
      </c>
      <c r="G15" s="128">
        <f t="shared" si="0"/>
        <v>97.777611940298513</v>
      </c>
      <c r="H15" s="61">
        <f t="shared" si="2"/>
        <v>67148</v>
      </c>
      <c r="I15" s="172"/>
      <c r="J15" s="173"/>
      <c r="K15" s="75">
        <v>51</v>
      </c>
      <c r="L15" s="68">
        <v>88</v>
      </c>
      <c r="M15" s="180">
        <v>6883</v>
      </c>
      <c r="N15" s="185">
        <v>10074</v>
      </c>
      <c r="O15" s="75"/>
      <c r="P15" s="81">
        <f t="shared" si="3"/>
        <v>16957</v>
      </c>
      <c r="Q15" s="89" t="s">
        <v>18</v>
      </c>
      <c r="R15" s="69">
        <f t="shared" si="1"/>
        <v>721</v>
      </c>
      <c r="S15" s="69">
        <f t="shared" si="1"/>
        <v>991</v>
      </c>
      <c r="T15" s="69">
        <f t="shared" si="4"/>
        <v>84105</v>
      </c>
      <c r="U15" s="185">
        <f t="shared" si="5"/>
        <v>116.65048543689321</v>
      </c>
    </row>
    <row r="16" spans="1:22" ht="18.75" thickBot="1" x14ac:dyDescent="0.3">
      <c r="A16" s="70" t="s">
        <v>19</v>
      </c>
      <c r="B16" s="71">
        <f>SUM(B8:B15)</f>
        <v>4206</v>
      </c>
      <c r="C16" s="71">
        <f>SUM(C8:C15)</f>
        <v>5793</v>
      </c>
      <c r="D16" s="129">
        <f>SUM(D8:D15)</f>
        <v>400651</v>
      </c>
      <c r="E16" s="71">
        <f>SUM(E8:E15)</f>
        <v>10256</v>
      </c>
      <c r="F16" s="73">
        <f>SUM(F8:F15)</f>
        <v>-160</v>
      </c>
      <c r="G16" s="130">
        <f t="shared" si="0"/>
        <v>95.257013789824057</v>
      </c>
      <c r="H16" s="129">
        <f t="shared" ref="H16:P16" si="6">SUM(H8:H15)</f>
        <v>410747</v>
      </c>
      <c r="I16" s="166">
        <f t="shared" si="6"/>
        <v>0</v>
      </c>
      <c r="J16" s="72">
        <f t="shared" si="6"/>
        <v>0</v>
      </c>
      <c r="K16" s="196">
        <f t="shared" si="6"/>
        <v>166</v>
      </c>
      <c r="L16" s="186">
        <f t="shared" si="6"/>
        <v>262</v>
      </c>
      <c r="M16" s="186">
        <f t="shared" si="6"/>
        <v>19198</v>
      </c>
      <c r="N16" s="72">
        <f t="shared" si="6"/>
        <v>21146</v>
      </c>
      <c r="O16" s="72">
        <f t="shared" si="6"/>
        <v>0</v>
      </c>
      <c r="P16" s="188">
        <f t="shared" si="6"/>
        <v>40344</v>
      </c>
      <c r="Q16" s="192" t="s">
        <v>19</v>
      </c>
      <c r="R16" s="193">
        <f>SUM(R8:R15)</f>
        <v>4372</v>
      </c>
      <c r="S16" s="193">
        <f>SUM(S8:S15)</f>
        <v>6055</v>
      </c>
      <c r="T16" s="193">
        <f>SUM(T8:T15)</f>
        <v>451091</v>
      </c>
      <c r="U16" s="72">
        <f>T16/R16</f>
        <v>103.17726440988106</v>
      </c>
    </row>
    <row r="17" spans="1:22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4"/>
      <c r="R17" s="75"/>
      <c r="S17" s="75"/>
      <c r="T17" s="75"/>
      <c r="U17" s="75"/>
    </row>
    <row r="18" spans="1:22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7"/>
      <c r="P18" s="78"/>
      <c r="Q18" s="76" t="s">
        <v>20</v>
      </c>
      <c r="R18" s="77"/>
      <c r="S18" s="77"/>
      <c r="T18" s="77"/>
      <c r="U18" s="78"/>
    </row>
    <row r="19" spans="1:22" ht="18" x14ac:dyDescent="0.25">
      <c r="A19" s="79" t="s">
        <v>21</v>
      </c>
      <c r="B19" s="57">
        <v>1030</v>
      </c>
      <c r="C19" s="58">
        <v>1455</v>
      </c>
      <c r="D19" s="60">
        <v>103371</v>
      </c>
      <c r="E19" s="134">
        <v>989</v>
      </c>
      <c r="F19" s="119"/>
      <c r="G19" s="121">
        <f t="shared" ref="G19:G32" si="7">D19/B19</f>
        <v>100.36019417475728</v>
      </c>
      <c r="H19" s="119">
        <f>SUM(D19:F19)</f>
        <v>104360</v>
      </c>
      <c r="I19" s="132"/>
      <c r="J19" s="133"/>
      <c r="K19" s="81">
        <v>35</v>
      </c>
      <c r="L19" s="58">
        <v>63</v>
      </c>
      <c r="M19" s="58">
        <v>4502</v>
      </c>
      <c r="N19" s="62">
        <v>2043</v>
      </c>
      <c r="O19" s="81"/>
      <c r="P19" s="81">
        <f>SUM(M19:N19)</f>
        <v>6545</v>
      </c>
      <c r="Q19" s="79" t="s">
        <v>21</v>
      </c>
      <c r="R19" s="59">
        <f t="shared" ref="R19:R31" si="8">B19+K19</f>
        <v>1065</v>
      </c>
      <c r="S19" s="59">
        <f t="shared" ref="S19:S31" si="9">C19+L19</f>
        <v>1518</v>
      </c>
      <c r="T19" s="59">
        <f t="shared" ref="T19:T31" si="10">H19+P19</f>
        <v>110905</v>
      </c>
      <c r="U19" s="62">
        <f t="shared" ref="U19:U32" si="11">T19/R19</f>
        <v>104.13615023474179</v>
      </c>
      <c r="V19" s="82"/>
    </row>
    <row r="20" spans="1:22" ht="18" x14ac:dyDescent="0.25">
      <c r="A20" s="79" t="s">
        <v>22</v>
      </c>
      <c r="B20" s="59">
        <v>537</v>
      </c>
      <c r="C20" s="58">
        <v>778</v>
      </c>
      <c r="D20" s="60">
        <v>54624</v>
      </c>
      <c r="E20" s="134">
        <v>145</v>
      </c>
      <c r="F20" s="119">
        <v>0</v>
      </c>
      <c r="G20" s="135">
        <f t="shared" si="7"/>
        <v>101.72067039106145</v>
      </c>
      <c r="H20" s="83">
        <f t="shared" ref="H20:H31" si="12">SUM(D20:F20)</f>
        <v>54769</v>
      </c>
      <c r="I20" s="121"/>
      <c r="J20" s="136"/>
      <c r="K20" s="81">
        <v>18</v>
      </c>
      <c r="L20" s="65">
        <v>33</v>
      </c>
      <c r="M20" s="65">
        <v>2307</v>
      </c>
      <c r="N20" s="80">
        <v>879</v>
      </c>
      <c r="O20" s="81"/>
      <c r="P20" s="81">
        <f t="shared" ref="P20:P31" si="13">SUM(M20:N20)</f>
        <v>3186</v>
      </c>
      <c r="Q20" s="79" t="s">
        <v>22</v>
      </c>
      <c r="R20" s="63">
        <f t="shared" si="8"/>
        <v>555</v>
      </c>
      <c r="S20" s="63">
        <f t="shared" si="9"/>
        <v>811</v>
      </c>
      <c r="T20" s="63">
        <f t="shared" si="10"/>
        <v>57955</v>
      </c>
      <c r="U20" s="80">
        <f t="shared" si="11"/>
        <v>104.42342342342343</v>
      </c>
      <c r="V20" s="82"/>
    </row>
    <row r="21" spans="1:22" ht="18" x14ac:dyDescent="0.25">
      <c r="A21" s="56" t="s">
        <v>23</v>
      </c>
      <c r="B21" s="84">
        <v>403</v>
      </c>
      <c r="C21" s="85">
        <v>642</v>
      </c>
      <c r="D21" s="137">
        <v>44804</v>
      </c>
      <c r="E21" s="138">
        <v>871</v>
      </c>
      <c r="F21" s="139">
        <v>-55</v>
      </c>
      <c r="G21" s="135">
        <f t="shared" si="7"/>
        <v>111.17617866004963</v>
      </c>
      <c r="H21" s="83">
        <f t="shared" si="12"/>
        <v>45620</v>
      </c>
      <c r="I21" s="121"/>
      <c r="J21" s="136"/>
      <c r="K21" s="81">
        <v>10</v>
      </c>
      <c r="L21" s="85">
        <v>17</v>
      </c>
      <c r="M21" s="85">
        <v>1069</v>
      </c>
      <c r="N21" s="80">
        <v>128</v>
      </c>
      <c r="O21" s="81"/>
      <c r="P21" s="81">
        <f t="shared" si="13"/>
        <v>1197</v>
      </c>
      <c r="Q21" s="56" t="s">
        <v>23</v>
      </c>
      <c r="R21" s="63">
        <f t="shared" si="8"/>
        <v>413</v>
      </c>
      <c r="S21" s="63">
        <f t="shared" si="9"/>
        <v>659</v>
      </c>
      <c r="T21" s="63">
        <f t="shared" si="10"/>
        <v>46817</v>
      </c>
      <c r="U21" s="80">
        <f t="shared" si="11"/>
        <v>113.35835351089588</v>
      </c>
    </row>
    <row r="22" spans="1:22" ht="18" x14ac:dyDescent="0.25">
      <c r="A22" s="64" t="s">
        <v>24</v>
      </c>
      <c r="B22" s="86">
        <v>553</v>
      </c>
      <c r="C22" s="87">
        <v>750</v>
      </c>
      <c r="D22" s="140">
        <v>51737</v>
      </c>
      <c r="E22" s="141">
        <v>991</v>
      </c>
      <c r="F22" s="142">
        <v>-14</v>
      </c>
      <c r="G22" s="135">
        <f t="shared" si="7"/>
        <v>93.556962025316452</v>
      </c>
      <c r="H22" s="83">
        <f t="shared" si="12"/>
        <v>52714</v>
      </c>
      <c r="I22" s="135"/>
      <c r="J22" s="143"/>
      <c r="K22" s="88">
        <v>17</v>
      </c>
      <c r="L22" s="87">
        <v>29</v>
      </c>
      <c r="M22" s="87">
        <v>1965</v>
      </c>
      <c r="N22" s="80">
        <v>1747</v>
      </c>
      <c r="O22" s="81"/>
      <c r="P22" s="81">
        <f t="shared" si="13"/>
        <v>3712</v>
      </c>
      <c r="Q22" s="64" t="s">
        <v>24</v>
      </c>
      <c r="R22" s="63">
        <f t="shared" si="8"/>
        <v>570</v>
      </c>
      <c r="S22" s="63">
        <f t="shared" si="9"/>
        <v>779</v>
      </c>
      <c r="T22" s="63">
        <f t="shared" si="10"/>
        <v>56426</v>
      </c>
      <c r="U22" s="80">
        <f t="shared" si="11"/>
        <v>98.992982456140354</v>
      </c>
    </row>
    <row r="23" spans="1:22" ht="18" x14ac:dyDescent="0.25">
      <c r="A23" s="64" t="s">
        <v>25</v>
      </c>
      <c r="B23" s="86">
        <v>325</v>
      </c>
      <c r="C23" s="87">
        <v>448</v>
      </c>
      <c r="D23" s="140">
        <v>32110</v>
      </c>
      <c r="E23" s="141">
        <v>64</v>
      </c>
      <c r="F23" s="142">
        <v>-14</v>
      </c>
      <c r="G23" s="135">
        <f t="shared" si="7"/>
        <v>98.8</v>
      </c>
      <c r="H23" s="83">
        <f t="shared" si="12"/>
        <v>32160</v>
      </c>
      <c r="I23" s="135"/>
      <c r="J23" s="143"/>
      <c r="K23" s="88">
        <v>10</v>
      </c>
      <c r="L23" s="87">
        <v>18</v>
      </c>
      <c r="M23" s="87">
        <v>1334</v>
      </c>
      <c r="N23" s="80">
        <v>452</v>
      </c>
      <c r="O23" s="81"/>
      <c r="P23" s="81">
        <f t="shared" si="13"/>
        <v>1786</v>
      </c>
      <c r="Q23" s="64" t="s">
        <v>25</v>
      </c>
      <c r="R23" s="63">
        <f t="shared" si="8"/>
        <v>335</v>
      </c>
      <c r="S23" s="63">
        <f t="shared" si="9"/>
        <v>466</v>
      </c>
      <c r="T23" s="63">
        <f t="shared" si="10"/>
        <v>33946</v>
      </c>
      <c r="U23" s="80">
        <f t="shared" si="11"/>
        <v>101.33134328358209</v>
      </c>
    </row>
    <row r="24" spans="1:22" ht="18" x14ac:dyDescent="0.25">
      <c r="A24" s="64" t="s">
        <v>26</v>
      </c>
      <c r="B24" s="86">
        <v>251</v>
      </c>
      <c r="C24" s="87">
        <v>407</v>
      </c>
      <c r="D24" s="140">
        <v>29093</v>
      </c>
      <c r="E24" s="141">
        <v>0</v>
      </c>
      <c r="F24" s="142">
        <v>-48</v>
      </c>
      <c r="G24" s="135">
        <f t="shared" si="7"/>
        <v>115.90836653386454</v>
      </c>
      <c r="H24" s="83">
        <f t="shared" si="12"/>
        <v>29045</v>
      </c>
      <c r="I24" s="135"/>
      <c r="J24" s="143"/>
      <c r="K24" s="88">
        <v>13</v>
      </c>
      <c r="L24" s="87">
        <v>23</v>
      </c>
      <c r="M24" s="87">
        <v>1591</v>
      </c>
      <c r="N24" s="80">
        <v>1921</v>
      </c>
      <c r="O24" s="81"/>
      <c r="P24" s="81">
        <f t="shared" si="13"/>
        <v>3512</v>
      </c>
      <c r="Q24" s="64" t="s">
        <v>26</v>
      </c>
      <c r="R24" s="63">
        <f t="shared" si="8"/>
        <v>264</v>
      </c>
      <c r="S24" s="63">
        <f t="shared" si="9"/>
        <v>430</v>
      </c>
      <c r="T24" s="63">
        <f t="shared" si="10"/>
        <v>32557</v>
      </c>
      <c r="U24" s="80">
        <f t="shared" si="11"/>
        <v>123.3219696969697</v>
      </c>
    </row>
    <row r="25" spans="1:22" ht="18" x14ac:dyDescent="0.25">
      <c r="A25" s="64" t="s">
        <v>27</v>
      </c>
      <c r="B25" s="86">
        <v>583</v>
      </c>
      <c r="C25" s="87">
        <v>831</v>
      </c>
      <c r="D25" s="140">
        <v>60424</v>
      </c>
      <c r="E25" s="141">
        <v>390</v>
      </c>
      <c r="F25" s="142">
        <v>0</v>
      </c>
      <c r="G25" s="135">
        <f t="shared" si="7"/>
        <v>103.64322469982848</v>
      </c>
      <c r="H25" s="83">
        <f t="shared" si="12"/>
        <v>60814</v>
      </c>
      <c r="I25" s="135"/>
      <c r="J25" s="143"/>
      <c r="K25" s="88">
        <v>12</v>
      </c>
      <c r="L25" s="87">
        <v>24</v>
      </c>
      <c r="M25" s="87">
        <v>1820</v>
      </c>
      <c r="N25" s="80">
        <v>348</v>
      </c>
      <c r="O25" s="81"/>
      <c r="P25" s="81">
        <f t="shared" si="13"/>
        <v>2168</v>
      </c>
      <c r="Q25" s="64" t="s">
        <v>27</v>
      </c>
      <c r="R25" s="63">
        <f t="shared" si="8"/>
        <v>595</v>
      </c>
      <c r="S25" s="63">
        <f t="shared" si="9"/>
        <v>855</v>
      </c>
      <c r="T25" s="63">
        <f t="shared" si="10"/>
        <v>62982</v>
      </c>
      <c r="U25" s="80">
        <f t="shared" si="11"/>
        <v>105.85210084033613</v>
      </c>
    </row>
    <row r="26" spans="1:22" ht="18" x14ac:dyDescent="0.25">
      <c r="A26" s="64" t="s">
        <v>28</v>
      </c>
      <c r="B26" s="86">
        <v>611</v>
      </c>
      <c r="C26" s="87">
        <v>839</v>
      </c>
      <c r="D26" s="140">
        <v>62812</v>
      </c>
      <c r="E26" s="141">
        <v>621</v>
      </c>
      <c r="F26" s="142">
        <v>-108</v>
      </c>
      <c r="G26" s="135">
        <f t="shared" si="7"/>
        <v>102.80196399345336</v>
      </c>
      <c r="H26" s="83">
        <f t="shared" si="12"/>
        <v>63325</v>
      </c>
      <c r="I26" s="135"/>
      <c r="J26" s="143"/>
      <c r="K26" s="88">
        <v>17</v>
      </c>
      <c r="L26" s="87">
        <v>36</v>
      </c>
      <c r="M26" s="87">
        <v>2812</v>
      </c>
      <c r="N26" s="80">
        <v>1150</v>
      </c>
      <c r="O26" s="81"/>
      <c r="P26" s="81">
        <f t="shared" si="13"/>
        <v>3962</v>
      </c>
      <c r="Q26" s="64" t="s">
        <v>28</v>
      </c>
      <c r="R26" s="63">
        <f t="shared" si="8"/>
        <v>628</v>
      </c>
      <c r="S26" s="63">
        <f t="shared" si="9"/>
        <v>875</v>
      </c>
      <c r="T26" s="63">
        <f t="shared" si="10"/>
        <v>67287</v>
      </c>
      <c r="U26" s="80">
        <f t="shared" si="11"/>
        <v>107.14490445859873</v>
      </c>
    </row>
    <row r="27" spans="1:22" ht="18" x14ac:dyDescent="0.25">
      <c r="A27" s="64" t="s">
        <v>29</v>
      </c>
      <c r="B27" s="86">
        <v>846</v>
      </c>
      <c r="C27" s="87">
        <v>1328</v>
      </c>
      <c r="D27" s="140">
        <v>94550</v>
      </c>
      <c r="E27" s="141">
        <v>337</v>
      </c>
      <c r="F27" s="142">
        <v>-43</v>
      </c>
      <c r="G27" s="135">
        <f t="shared" si="7"/>
        <v>111.7612293144208</v>
      </c>
      <c r="H27" s="83">
        <f t="shared" si="12"/>
        <v>94844</v>
      </c>
      <c r="I27" s="135"/>
      <c r="J27" s="143"/>
      <c r="K27" s="88">
        <v>26</v>
      </c>
      <c r="L27" s="87">
        <v>48</v>
      </c>
      <c r="M27" s="87">
        <v>3109</v>
      </c>
      <c r="N27" s="80">
        <v>1664</v>
      </c>
      <c r="O27" s="81"/>
      <c r="P27" s="81">
        <f t="shared" si="13"/>
        <v>4773</v>
      </c>
      <c r="Q27" s="64" t="s">
        <v>29</v>
      </c>
      <c r="R27" s="63">
        <f t="shared" si="8"/>
        <v>872</v>
      </c>
      <c r="S27" s="63">
        <f t="shared" si="9"/>
        <v>1376</v>
      </c>
      <c r="T27" s="63">
        <f t="shared" si="10"/>
        <v>99617</v>
      </c>
      <c r="U27" s="80">
        <f t="shared" si="11"/>
        <v>114.23967889908256</v>
      </c>
    </row>
    <row r="28" spans="1:22" ht="18" x14ac:dyDescent="0.25">
      <c r="A28" s="64" t="s">
        <v>30</v>
      </c>
      <c r="B28" s="86">
        <v>502</v>
      </c>
      <c r="C28" s="87">
        <v>717</v>
      </c>
      <c r="D28" s="140">
        <v>48259</v>
      </c>
      <c r="E28" s="141">
        <v>256</v>
      </c>
      <c r="F28" s="142">
        <v>-40</v>
      </c>
      <c r="G28" s="135">
        <f t="shared" si="7"/>
        <v>96.133466135458164</v>
      </c>
      <c r="H28" s="83">
        <f t="shared" si="12"/>
        <v>48475</v>
      </c>
      <c r="I28" s="135"/>
      <c r="J28" s="143"/>
      <c r="K28" s="88">
        <v>20</v>
      </c>
      <c r="L28" s="87">
        <v>33</v>
      </c>
      <c r="M28" s="87">
        <v>2314</v>
      </c>
      <c r="N28" s="80">
        <v>2835</v>
      </c>
      <c r="O28" s="81"/>
      <c r="P28" s="81">
        <f t="shared" si="13"/>
        <v>5149</v>
      </c>
      <c r="Q28" s="64" t="s">
        <v>30</v>
      </c>
      <c r="R28" s="63">
        <f t="shared" si="8"/>
        <v>522</v>
      </c>
      <c r="S28" s="63">
        <f t="shared" si="9"/>
        <v>750</v>
      </c>
      <c r="T28" s="63">
        <f t="shared" si="10"/>
        <v>53624</v>
      </c>
      <c r="U28" s="80">
        <f t="shared" si="11"/>
        <v>102.727969348659</v>
      </c>
    </row>
    <row r="29" spans="1:22" ht="18" x14ac:dyDescent="0.25">
      <c r="A29" s="64" t="s">
        <v>31</v>
      </c>
      <c r="B29" s="86">
        <v>334</v>
      </c>
      <c r="C29" s="87">
        <v>522</v>
      </c>
      <c r="D29" s="140">
        <v>35382</v>
      </c>
      <c r="E29" s="141">
        <v>358</v>
      </c>
      <c r="F29" s="146">
        <v>-60</v>
      </c>
      <c r="G29" s="135">
        <f t="shared" si="7"/>
        <v>105.93413173652695</v>
      </c>
      <c r="H29" s="83">
        <f t="shared" si="12"/>
        <v>35680</v>
      </c>
      <c r="I29" s="135"/>
      <c r="J29" s="143"/>
      <c r="K29" s="88">
        <v>12</v>
      </c>
      <c r="L29" s="87">
        <v>17</v>
      </c>
      <c r="M29" s="87">
        <v>1297</v>
      </c>
      <c r="N29" s="80">
        <v>1417</v>
      </c>
      <c r="O29" s="81"/>
      <c r="P29" s="81">
        <f t="shared" si="13"/>
        <v>2714</v>
      </c>
      <c r="Q29" s="64" t="s">
        <v>31</v>
      </c>
      <c r="R29" s="63">
        <f t="shared" si="8"/>
        <v>346</v>
      </c>
      <c r="S29" s="63">
        <f t="shared" si="9"/>
        <v>539</v>
      </c>
      <c r="T29" s="63">
        <f t="shared" si="10"/>
        <v>38394</v>
      </c>
      <c r="U29" s="80">
        <f t="shared" si="11"/>
        <v>110.96531791907515</v>
      </c>
    </row>
    <row r="30" spans="1:22" ht="18" x14ac:dyDescent="0.25">
      <c r="A30" s="89" t="s">
        <v>32</v>
      </c>
      <c r="B30" s="86">
        <v>502</v>
      </c>
      <c r="C30" s="90">
        <v>694</v>
      </c>
      <c r="D30" s="144">
        <v>47102</v>
      </c>
      <c r="E30" s="145">
        <v>0</v>
      </c>
      <c r="F30" s="146">
        <v>-1</v>
      </c>
      <c r="G30" s="135">
        <f t="shared" si="7"/>
        <v>93.828685258964143</v>
      </c>
      <c r="H30" s="83">
        <f t="shared" si="12"/>
        <v>47101</v>
      </c>
      <c r="I30" s="147"/>
      <c r="J30" s="148"/>
      <c r="K30" s="91">
        <v>11</v>
      </c>
      <c r="L30" s="87">
        <v>18</v>
      </c>
      <c r="M30" s="87">
        <v>1199</v>
      </c>
      <c r="N30" s="80">
        <v>584</v>
      </c>
      <c r="O30" s="81"/>
      <c r="P30" s="81">
        <f t="shared" si="13"/>
        <v>1783</v>
      </c>
      <c r="Q30" s="89" t="s">
        <v>32</v>
      </c>
      <c r="R30" s="63">
        <f t="shared" si="8"/>
        <v>513</v>
      </c>
      <c r="S30" s="63">
        <f t="shared" si="9"/>
        <v>712</v>
      </c>
      <c r="T30" s="63">
        <f t="shared" si="10"/>
        <v>48884</v>
      </c>
      <c r="U30" s="80">
        <f t="shared" si="11"/>
        <v>95.290448343079916</v>
      </c>
    </row>
    <row r="31" spans="1:22" ht="18.75" thickBot="1" x14ac:dyDescent="0.3">
      <c r="A31" s="89" t="s">
        <v>33</v>
      </c>
      <c r="B31" s="92">
        <v>126</v>
      </c>
      <c r="C31" s="90">
        <v>168</v>
      </c>
      <c r="D31" s="144">
        <v>12185</v>
      </c>
      <c r="E31" s="145">
        <v>135</v>
      </c>
      <c r="F31" s="146">
        <v>-20</v>
      </c>
      <c r="G31" s="149">
        <f t="shared" si="7"/>
        <v>96.706349206349202</v>
      </c>
      <c r="H31" s="93">
        <f t="shared" si="12"/>
        <v>12300</v>
      </c>
      <c r="I31" s="147"/>
      <c r="J31" s="148"/>
      <c r="K31" s="91">
        <v>9</v>
      </c>
      <c r="L31" s="90">
        <v>19</v>
      </c>
      <c r="M31" s="90">
        <v>1291</v>
      </c>
      <c r="N31" s="187">
        <v>941</v>
      </c>
      <c r="O31" s="75"/>
      <c r="P31" s="75">
        <f t="shared" si="13"/>
        <v>2232</v>
      </c>
      <c r="Q31" s="89" t="s">
        <v>33</v>
      </c>
      <c r="R31" s="69">
        <f t="shared" si="8"/>
        <v>135</v>
      </c>
      <c r="S31" s="69">
        <f t="shared" si="9"/>
        <v>187</v>
      </c>
      <c r="T31" s="69">
        <f t="shared" si="10"/>
        <v>14532</v>
      </c>
      <c r="U31" s="187">
        <f t="shared" si="11"/>
        <v>107.64444444444445</v>
      </c>
    </row>
    <row r="32" spans="1:22" ht="18.75" thickBot="1" x14ac:dyDescent="0.3">
      <c r="A32" s="70" t="s">
        <v>34</v>
      </c>
      <c r="B32" s="94">
        <f>SUM(B19:B31)</f>
        <v>6603</v>
      </c>
      <c r="C32" s="94">
        <f>SUM(C19:C31)</f>
        <v>9579</v>
      </c>
      <c r="D32" s="150">
        <f>SUM(D19:D31)</f>
        <v>676453</v>
      </c>
      <c r="E32" s="94">
        <f>SUM(E19:E31)</f>
        <v>5157</v>
      </c>
      <c r="F32" s="103">
        <f>SUM(F19:F31)</f>
        <v>-403</v>
      </c>
      <c r="G32" s="131">
        <f t="shared" si="7"/>
        <v>102.44631228229592</v>
      </c>
      <c r="H32" s="197">
        <f t="shared" ref="H32:P32" si="14">SUM(H19:H31)</f>
        <v>681207</v>
      </c>
      <c r="I32" s="166">
        <f t="shared" si="14"/>
        <v>0</v>
      </c>
      <c r="J32" s="72">
        <f t="shared" si="14"/>
        <v>0</v>
      </c>
      <c r="K32" s="196">
        <f t="shared" si="14"/>
        <v>210</v>
      </c>
      <c r="L32" s="186">
        <f t="shared" si="14"/>
        <v>378</v>
      </c>
      <c r="M32" s="186">
        <f t="shared" si="14"/>
        <v>26610</v>
      </c>
      <c r="N32" s="186">
        <f t="shared" si="14"/>
        <v>16109</v>
      </c>
      <c r="O32" s="186">
        <f t="shared" si="14"/>
        <v>0</v>
      </c>
      <c r="P32" s="188">
        <f t="shared" si="14"/>
        <v>42719</v>
      </c>
      <c r="Q32" s="192" t="s">
        <v>34</v>
      </c>
      <c r="R32" s="175">
        <f>SUM(R19:R31)</f>
        <v>6813</v>
      </c>
      <c r="S32" s="175">
        <f>SUM(S19:S31)</f>
        <v>9957</v>
      </c>
      <c r="T32" s="175">
        <f>SUM(T19:T31)</f>
        <v>723926</v>
      </c>
      <c r="U32" s="72">
        <f t="shared" si="11"/>
        <v>106.25656832526053</v>
      </c>
    </row>
    <row r="33" spans="1:21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75"/>
      <c r="P33" s="75"/>
      <c r="Q33" s="74"/>
      <c r="R33" s="96"/>
      <c r="S33" s="96"/>
      <c r="T33" s="96"/>
      <c r="U33" s="75"/>
    </row>
    <row r="34" spans="1:21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7"/>
      <c r="P34" s="98"/>
      <c r="Q34" s="53" t="s">
        <v>35</v>
      </c>
      <c r="R34" s="97"/>
      <c r="S34" s="97"/>
      <c r="T34" s="97"/>
      <c r="U34" s="98"/>
    </row>
    <row r="35" spans="1:21" ht="18" x14ac:dyDescent="0.25">
      <c r="A35" s="64" t="s">
        <v>36</v>
      </c>
      <c r="B35" s="141">
        <v>849</v>
      </c>
      <c r="C35" s="87">
        <v>1321</v>
      </c>
      <c r="D35" s="142">
        <v>86861</v>
      </c>
      <c r="E35" s="138">
        <v>4321</v>
      </c>
      <c r="F35" s="137">
        <v>-6</v>
      </c>
      <c r="G35" s="124">
        <f t="shared" ref="G35:G47" si="15">D35/B35</f>
        <v>102.3097762073027</v>
      </c>
      <c r="H35" s="139">
        <f t="shared" ref="H35:H46" si="16">SUM(D35:F35)</f>
        <v>91176</v>
      </c>
      <c r="I35" s="88"/>
      <c r="J35" s="143"/>
      <c r="K35" s="81">
        <v>21</v>
      </c>
      <c r="L35" s="87">
        <v>41</v>
      </c>
      <c r="M35" s="85">
        <v>2706</v>
      </c>
      <c r="N35" s="62">
        <v>751</v>
      </c>
      <c r="O35" s="81"/>
      <c r="P35" s="81">
        <f>SUM(M35:N35)</f>
        <v>3457</v>
      </c>
      <c r="Q35" s="56" t="s">
        <v>36</v>
      </c>
      <c r="R35" s="59">
        <f t="shared" ref="R35:R46" si="17">B35+K35</f>
        <v>870</v>
      </c>
      <c r="S35" s="59">
        <f t="shared" ref="S35:S46" si="18">C35+L35</f>
        <v>1362</v>
      </c>
      <c r="T35" s="59">
        <f t="shared" ref="T35:T46" si="19">H35+P35</f>
        <v>94633</v>
      </c>
      <c r="U35" s="62">
        <f t="shared" ref="U35:U46" si="20">T35/R35</f>
        <v>108.77356321839081</v>
      </c>
    </row>
    <row r="36" spans="1:21" ht="18" x14ac:dyDescent="0.25">
      <c r="A36" s="64" t="s">
        <v>37</v>
      </c>
      <c r="B36" s="141">
        <v>851</v>
      </c>
      <c r="C36" s="87">
        <v>1311</v>
      </c>
      <c r="D36" s="142">
        <v>85010</v>
      </c>
      <c r="E36" s="141">
        <v>2368</v>
      </c>
      <c r="F36" s="140">
        <v>0</v>
      </c>
      <c r="G36" s="151">
        <f t="shared" si="15"/>
        <v>99.894242068155108</v>
      </c>
      <c r="H36" s="142">
        <f t="shared" si="16"/>
        <v>87378</v>
      </c>
      <c r="I36" s="88"/>
      <c r="J36" s="143"/>
      <c r="K36" s="88">
        <v>43</v>
      </c>
      <c r="L36" s="87">
        <v>87</v>
      </c>
      <c r="M36" s="87">
        <v>5575</v>
      </c>
      <c r="N36" s="80">
        <v>5128</v>
      </c>
      <c r="O36" s="88"/>
      <c r="P36" s="88">
        <f t="shared" ref="P36:P46" si="21">SUM(M36:N36)</f>
        <v>10703</v>
      </c>
      <c r="Q36" s="64" t="s">
        <v>37</v>
      </c>
      <c r="R36" s="63">
        <f t="shared" si="17"/>
        <v>894</v>
      </c>
      <c r="S36" s="63">
        <f t="shared" si="18"/>
        <v>1398</v>
      </c>
      <c r="T36" s="63">
        <f t="shared" si="19"/>
        <v>98081</v>
      </c>
      <c r="U36" s="80">
        <f t="shared" si="20"/>
        <v>109.71029082774049</v>
      </c>
    </row>
    <row r="37" spans="1:21" ht="18" x14ac:dyDescent="0.25">
      <c r="A37" s="64" t="s">
        <v>38</v>
      </c>
      <c r="B37" s="141">
        <v>410</v>
      </c>
      <c r="C37" s="87">
        <v>597</v>
      </c>
      <c r="D37" s="142">
        <v>40638</v>
      </c>
      <c r="E37" s="141">
        <v>1421</v>
      </c>
      <c r="F37" s="140">
        <v>-21</v>
      </c>
      <c r="G37" s="151">
        <f t="shared" si="15"/>
        <v>99.1170731707317</v>
      </c>
      <c r="H37" s="142">
        <f t="shared" si="16"/>
        <v>42038</v>
      </c>
      <c r="I37" s="88"/>
      <c r="J37" s="143"/>
      <c r="K37" s="88">
        <v>17</v>
      </c>
      <c r="L37" s="87">
        <v>41</v>
      </c>
      <c r="M37" s="87">
        <v>2625</v>
      </c>
      <c r="N37" s="80">
        <v>1414</v>
      </c>
      <c r="O37" s="88"/>
      <c r="P37" s="88">
        <f t="shared" si="21"/>
        <v>4039</v>
      </c>
      <c r="Q37" s="64" t="s">
        <v>38</v>
      </c>
      <c r="R37" s="63">
        <f t="shared" si="17"/>
        <v>427</v>
      </c>
      <c r="S37" s="63">
        <f t="shared" si="18"/>
        <v>638</v>
      </c>
      <c r="T37" s="63">
        <f t="shared" si="19"/>
        <v>46077</v>
      </c>
      <c r="U37" s="80">
        <f t="shared" si="20"/>
        <v>107.90866510538642</v>
      </c>
    </row>
    <row r="38" spans="1:21" ht="18" x14ac:dyDescent="0.25">
      <c r="A38" s="64" t="s">
        <v>39</v>
      </c>
      <c r="B38" s="141">
        <v>835</v>
      </c>
      <c r="C38" s="87">
        <v>1038</v>
      </c>
      <c r="D38" s="142">
        <v>71900</v>
      </c>
      <c r="E38" s="141">
        <v>688</v>
      </c>
      <c r="F38" s="140">
        <v>-23</v>
      </c>
      <c r="G38" s="151">
        <f t="shared" si="15"/>
        <v>86.107784431137731</v>
      </c>
      <c r="H38" s="142">
        <f t="shared" si="16"/>
        <v>72565</v>
      </c>
      <c r="I38" s="88"/>
      <c r="J38" s="143"/>
      <c r="K38" s="88">
        <v>16</v>
      </c>
      <c r="L38" s="87">
        <v>37</v>
      </c>
      <c r="M38" s="87">
        <v>2863</v>
      </c>
      <c r="N38" s="80">
        <v>1471</v>
      </c>
      <c r="O38" s="88"/>
      <c r="P38" s="88">
        <f t="shared" si="21"/>
        <v>4334</v>
      </c>
      <c r="Q38" s="64" t="s">
        <v>39</v>
      </c>
      <c r="R38" s="63">
        <f t="shared" si="17"/>
        <v>851</v>
      </c>
      <c r="S38" s="63">
        <f t="shared" si="18"/>
        <v>1075</v>
      </c>
      <c r="T38" s="63">
        <f t="shared" si="19"/>
        <v>76899</v>
      </c>
      <c r="U38" s="80">
        <f t="shared" si="20"/>
        <v>90.363102232667444</v>
      </c>
    </row>
    <row r="39" spans="1:21" ht="18" x14ac:dyDescent="0.25">
      <c r="A39" s="64" t="s">
        <v>40</v>
      </c>
      <c r="B39" s="141">
        <v>317</v>
      </c>
      <c r="C39" s="87">
        <v>471</v>
      </c>
      <c r="D39" s="142">
        <v>30768</v>
      </c>
      <c r="E39" s="141">
        <v>1696</v>
      </c>
      <c r="F39" s="140">
        <v>0</v>
      </c>
      <c r="G39" s="151">
        <f t="shared" si="15"/>
        <v>97.059936908517344</v>
      </c>
      <c r="H39" s="142">
        <f t="shared" si="16"/>
        <v>32464</v>
      </c>
      <c r="I39" s="88"/>
      <c r="J39" s="143"/>
      <c r="K39" s="88">
        <v>11</v>
      </c>
      <c r="L39" s="87">
        <v>23</v>
      </c>
      <c r="M39" s="87">
        <v>1409</v>
      </c>
      <c r="N39" s="80">
        <v>928</v>
      </c>
      <c r="O39" s="88"/>
      <c r="P39" s="88">
        <f t="shared" si="21"/>
        <v>2337</v>
      </c>
      <c r="Q39" s="64" t="s">
        <v>40</v>
      </c>
      <c r="R39" s="63">
        <f t="shared" si="17"/>
        <v>328</v>
      </c>
      <c r="S39" s="63">
        <f t="shared" si="18"/>
        <v>494</v>
      </c>
      <c r="T39" s="63">
        <f t="shared" si="19"/>
        <v>34801</v>
      </c>
      <c r="U39" s="80">
        <f t="shared" si="20"/>
        <v>106.10060975609755</v>
      </c>
    </row>
    <row r="40" spans="1:21" ht="18" x14ac:dyDescent="0.25">
      <c r="A40" s="64" t="s">
        <v>41</v>
      </c>
      <c r="B40" s="141">
        <v>515</v>
      </c>
      <c r="C40" s="87">
        <v>696</v>
      </c>
      <c r="D40" s="142">
        <v>48586</v>
      </c>
      <c r="E40" s="141">
        <v>2020</v>
      </c>
      <c r="F40" s="140">
        <v>0</v>
      </c>
      <c r="G40" s="151">
        <f t="shared" si="15"/>
        <v>94.341747572815535</v>
      </c>
      <c r="H40" s="142">
        <f t="shared" si="16"/>
        <v>50606</v>
      </c>
      <c r="I40" s="88"/>
      <c r="J40" s="143"/>
      <c r="K40" s="88">
        <v>17</v>
      </c>
      <c r="L40" s="87">
        <v>32</v>
      </c>
      <c r="M40" s="87">
        <v>2094</v>
      </c>
      <c r="N40" s="80">
        <v>1402</v>
      </c>
      <c r="O40" s="88"/>
      <c r="P40" s="88">
        <f t="shared" si="21"/>
        <v>3496</v>
      </c>
      <c r="Q40" s="64" t="s">
        <v>41</v>
      </c>
      <c r="R40" s="63">
        <f t="shared" si="17"/>
        <v>532</v>
      </c>
      <c r="S40" s="63">
        <f t="shared" si="18"/>
        <v>728</v>
      </c>
      <c r="T40" s="63">
        <f t="shared" si="19"/>
        <v>54102</v>
      </c>
      <c r="U40" s="80">
        <f t="shared" si="20"/>
        <v>101.69548872180451</v>
      </c>
    </row>
    <row r="41" spans="1:21" ht="18" x14ac:dyDescent="0.25">
      <c r="A41" s="64" t="s">
        <v>42</v>
      </c>
      <c r="B41" s="141">
        <v>757</v>
      </c>
      <c r="C41" s="87">
        <v>1088</v>
      </c>
      <c r="D41" s="142">
        <v>72756</v>
      </c>
      <c r="E41" s="141">
        <v>640</v>
      </c>
      <c r="F41" s="140">
        <v>0</v>
      </c>
      <c r="G41" s="151">
        <f t="shared" si="15"/>
        <v>96.110964332893005</v>
      </c>
      <c r="H41" s="142">
        <f t="shared" si="16"/>
        <v>73396</v>
      </c>
      <c r="I41" s="88"/>
      <c r="J41" s="143"/>
      <c r="K41" s="88">
        <v>22</v>
      </c>
      <c r="L41" s="87">
        <v>39</v>
      </c>
      <c r="M41" s="87">
        <v>2668</v>
      </c>
      <c r="N41" s="80">
        <v>768</v>
      </c>
      <c r="O41" s="88"/>
      <c r="P41" s="88">
        <f t="shared" si="21"/>
        <v>3436</v>
      </c>
      <c r="Q41" s="64" t="s">
        <v>42</v>
      </c>
      <c r="R41" s="63">
        <f t="shared" si="17"/>
        <v>779</v>
      </c>
      <c r="S41" s="63">
        <f t="shared" si="18"/>
        <v>1127</v>
      </c>
      <c r="T41" s="63">
        <f t="shared" si="19"/>
        <v>76832</v>
      </c>
      <c r="U41" s="80">
        <f t="shared" si="20"/>
        <v>98.629011553273429</v>
      </c>
    </row>
    <row r="42" spans="1:21" ht="18" x14ac:dyDescent="0.25">
      <c r="A42" s="64" t="s">
        <v>43</v>
      </c>
      <c r="B42" s="141">
        <v>528</v>
      </c>
      <c r="C42" s="87">
        <v>743</v>
      </c>
      <c r="D42" s="142">
        <v>48234</v>
      </c>
      <c r="E42" s="141">
        <v>783</v>
      </c>
      <c r="F42" s="140">
        <v>-20</v>
      </c>
      <c r="G42" s="151">
        <f t="shared" si="15"/>
        <v>91.352272727272734</v>
      </c>
      <c r="H42" s="142">
        <f t="shared" si="16"/>
        <v>48997</v>
      </c>
      <c r="I42" s="88"/>
      <c r="J42" s="143"/>
      <c r="K42" s="88">
        <v>27</v>
      </c>
      <c r="L42" s="87">
        <v>49</v>
      </c>
      <c r="M42" s="87">
        <v>3008</v>
      </c>
      <c r="N42" s="80">
        <v>3089</v>
      </c>
      <c r="O42" s="88"/>
      <c r="P42" s="88">
        <f t="shared" si="21"/>
        <v>6097</v>
      </c>
      <c r="Q42" s="64" t="s">
        <v>43</v>
      </c>
      <c r="R42" s="63">
        <f t="shared" si="17"/>
        <v>555</v>
      </c>
      <c r="S42" s="63">
        <f t="shared" si="18"/>
        <v>792</v>
      </c>
      <c r="T42" s="63">
        <f t="shared" si="19"/>
        <v>55094</v>
      </c>
      <c r="U42" s="80">
        <f t="shared" si="20"/>
        <v>99.26846846846847</v>
      </c>
    </row>
    <row r="43" spans="1:21" ht="18" x14ac:dyDescent="0.25">
      <c r="A43" s="64" t="s">
        <v>44</v>
      </c>
      <c r="B43" s="141">
        <v>338</v>
      </c>
      <c r="C43" s="87">
        <v>496</v>
      </c>
      <c r="D43" s="142">
        <v>34061</v>
      </c>
      <c r="E43" s="141">
        <v>384</v>
      </c>
      <c r="F43" s="140">
        <v>-21</v>
      </c>
      <c r="G43" s="151">
        <f t="shared" si="15"/>
        <v>100.77218934911242</v>
      </c>
      <c r="H43" s="142">
        <f t="shared" si="16"/>
        <v>34424</v>
      </c>
      <c r="I43" s="88"/>
      <c r="J43" s="143"/>
      <c r="K43" s="88">
        <v>8</v>
      </c>
      <c r="L43" s="87">
        <v>10</v>
      </c>
      <c r="M43" s="87">
        <v>623</v>
      </c>
      <c r="N43" s="80">
        <v>320</v>
      </c>
      <c r="O43" s="88"/>
      <c r="P43" s="88">
        <f t="shared" si="21"/>
        <v>943</v>
      </c>
      <c r="Q43" s="64" t="s">
        <v>44</v>
      </c>
      <c r="R43" s="63">
        <f t="shared" si="17"/>
        <v>346</v>
      </c>
      <c r="S43" s="63">
        <f t="shared" si="18"/>
        <v>506</v>
      </c>
      <c r="T43" s="63">
        <f t="shared" si="19"/>
        <v>35367</v>
      </c>
      <c r="U43" s="80">
        <f t="shared" si="20"/>
        <v>102.21676300578035</v>
      </c>
    </row>
    <row r="44" spans="1:21" ht="18" x14ac:dyDescent="0.25">
      <c r="A44" s="64" t="s">
        <v>45</v>
      </c>
      <c r="B44" s="141">
        <v>532</v>
      </c>
      <c r="C44" s="87">
        <v>880</v>
      </c>
      <c r="D44" s="142">
        <v>59554</v>
      </c>
      <c r="E44" s="141">
        <v>960</v>
      </c>
      <c r="F44" s="140">
        <v>0</v>
      </c>
      <c r="G44" s="151">
        <f t="shared" si="15"/>
        <v>111.94360902255639</v>
      </c>
      <c r="H44" s="142">
        <f t="shared" si="16"/>
        <v>60514</v>
      </c>
      <c r="I44" s="88"/>
      <c r="J44" s="143"/>
      <c r="K44" s="88">
        <v>9</v>
      </c>
      <c r="L44" s="90">
        <v>21</v>
      </c>
      <c r="M44" s="87">
        <v>1123</v>
      </c>
      <c r="N44" s="80">
        <v>480</v>
      </c>
      <c r="O44" s="88"/>
      <c r="P44" s="88">
        <f t="shared" si="21"/>
        <v>1603</v>
      </c>
      <c r="Q44" s="64" t="s">
        <v>45</v>
      </c>
      <c r="R44" s="63">
        <f t="shared" si="17"/>
        <v>541</v>
      </c>
      <c r="S44" s="63">
        <f t="shared" si="18"/>
        <v>901</v>
      </c>
      <c r="T44" s="63">
        <f t="shared" si="19"/>
        <v>62117</v>
      </c>
      <c r="U44" s="80">
        <f t="shared" si="20"/>
        <v>114.81885397412199</v>
      </c>
    </row>
    <row r="45" spans="1:21" ht="18" x14ac:dyDescent="0.25">
      <c r="A45" s="89" t="s">
        <v>46</v>
      </c>
      <c r="B45" s="141">
        <v>462</v>
      </c>
      <c r="C45" s="87">
        <v>689</v>
      </c>
      <c r="D45" s="142">
        <v>44414</v>
      </c>
      <c r="E45" s="141">
        <v>909</v>
      </c>
      <c r="F45" s="140">
        <v>-14</v>
      </c>
      <c r="G45" s="151">
        <f t="shared" si="15"/>
        <v>96.134199134199136</v>
      </c>
      <c r="H45" s="142">
        <f t="shared" si="16"/>
        <v>45309</v>
      </c>
      <c r="I45" s="91"/>
      <c r="J45" s="148"/>
      <c r="K45" s="91">
        <v>18</v>
      </c>
      <c r="L45" s="90">
        <v>24</v>
      </c>
      <c r="M45" s="90">
        <v>1519</v>
      </c>
      <c r="N45" s="80">
        <v>1877</v>
      </c>
      <c r="O45" s="88"/>
      <c r="P45" s="88">
        <f t="shared" si="21"/>
        <v>3396</v>
      </c>
      <c r="Q45" s="89" t="s">
        <v>46</v>
      </c>
      <c r="R45" s="63">
        <f t="shared" si="17"/>
        <v>480</v>
      </c>
      <c r="S45" s="63">
        <f t="shared" si="18"/>
        <v>713</v>
      </c>
      <c r="T45" s="63">
        <f t="shared" si="19"/>
        <v>48705</v>
      </c>
      <c r="U45" s="80">
        <f t="shared" si="20"/>
        <v>101.46875</v>
      </c>
    </row>
    <row r="46" spans="1:21" ht="18.75" thickBot="1" x14ac:dyDescent="0.3">
      <c r="A46" s="89" t="s">
        <v>47</v>
      </c>
      <c r="B46" s="152">
        <v>292</v>
      </c>
      <c r="C46" s="108">
        <v>422</v>
      </c>
      <c r="D46" s="153">
        <v>28091</v>
      </c>
      <c r="E46" s="145">
        <v>478</v>
      </c>
      <c r="F46" s="144">
        <v>-20</v>
      </c>
      <c r="G46" s="154">
        <f t="shared" si="15"/>
        <v>96.202054794520549</v>
      </c>
      <c r="H46" s="153">
        <f t="shared" si="16"/>
        <v>28549</v>
      </c>
      <c r="I46" s="91"/>
      <c r="J46" s="148"/>
      <c r="K46" s="91">
        <v>2</v>
      </c>
      <c r="L46" s="90">
        <v>6</v>
      </c>
      <c r="M46" s="90">
        <v>395</v>
      </c>
      <c r="N46" s="187"/>
      <c r="O46" s="91"/>
      <c r="P46" s="91">
        <f t="shared" si="21"/>
        <v>395</v>
      </c>
      <c r="Q46" s="89" t="s">
        <v>47</v>
      </c>
      <c r="R46" s="69">
        <f t="shared" si="17"/>
        <v>294</v>
      </c>
      <c r="S46" s="69">
        <f t="shared" si="18"/>
        <v>428</v>
      </c>
      <c r="T46" s="69">
        <f t="shared" si="19"/>
        <v>28944</v>
      </c>
      <c r="U46" s="187">
        <f t="shared" si="20"/>
        <v>98.448979591836732</v>
      </c>
    </row>
    <row r="47" spans="1:21" ht="18.75" thickBot="1" x14ac:dyDescent="0.3">
      <c r="A47" s="70" t="s">
        <v>48</v>
      </c>
      <c r="B47" s="94">
        <f>SUM(B35:B46)</f>
        <v>6686</v>
      </c>
      <c r="C47" s="94">
        <f>SUM(C35:C46)</f>
        <v>9752</v>
      </c>
      <c r="D47" s="150">
        <f>SUM(D35:D46)</f>
        <v>650873</v>
      </c>
      <c r="E47" s="94">
        <f>SUM(E35:E46)</f>
        <v>16668</v>
      </c>
      <c r="F47" s="103">
        <f>SUM(F35:F46)</f>
        <v>-125</v>
      </c>
      <c r="G47" s="131">
        <f t="shared" si="15"/>
        <v>97.348638947053544</v>
      </c>
      <c r="H47" s="197">
        <f t="shared" ref="H47:P47" si="22">SUM(H35:H46)</f>
        <v>667416</v>
      </c>
      <c r="I47" s="166">
        <f t="shared" si="22"/>
        <v>0</v>
      </c>
      <c r="J47" s="72">
        <f t="shared" si="22"/>
        <v>0</v>
      </c>
      <c r="K47" s="196">
        <f t="shared" si="22"/>
        <v>211</v>
      </c>
      <c r="L47" s="186">
        <f t="shared" si="22"/>
        <v>410</v>
      </c>
      <c r="M47" s="186">
        <f t="shared" si="22"/>
        <v>26608</v>
      </c>
      <c r="N47" s="186">
        <f t="shared" si="22"/>
        <v>17628</v>
      </c>
      <c r="O47" s="186">
        <f t="shared" si="22"/>
        <v>0</v>
      </c>
      <c r="P47" s="188">
        <f t="shared" si="22"/>
        <v>44236</v>
      </c>
      <c r="Q47" s="192" t="s">
        <v>48</v>
      </c>
      <c r="R47" s="175">
        <f>SUM(R35:R46)</f>
        <v>6897</v>
      </c>
      <c r="S47" s="175">
        <f>SUM(S35:S46)</f>
        <v>10162</v>
      </c>
      <c r="T47" s="175">
        <f>SUM(T35:T46)</f>
        <v>711652</v>
      </c>
      <c r="U47" s="72">
        <f>T47/R47</f>
        <v>103.18283311584747</v>
      </c>
    </row>
    <row r="48" spans="1:21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75"/>
      <c r="P48" s="75"/>
      <c r="Q48" s="191"/>
      <c r="R48" s="96"/>
      <c r="S48" s="96"/>
      <c r="T48" s="96"/>
      <c r="U48" s="75"/>
    </row>
    <row r="49" spans="1:21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7"/>
      <c r="P49" s="98"/>
      <c r="Q49" s="53" t="s">
        <v>49</v>
      </c>
      <c r="R49" s="97"/>
      <c r="S49" s="97"/>
      <c r="T49" s="97"/>
      <c r="U49" s="98"/>
    </row>
    <row r="50" spans="1:21" ht="18" x14ac:dyDescent="0.25">
      <c r="A50" s="56" t="s">
        <v>50</v>
      </c>
      <c r="B50" s="156">
        <v>409</v>
      </c>
      <c r="C50" s="157">
        <v>622</v>
      </c>
      <c r="D50" s="156">
        <v>43025</v>
      </c>
      <c r="E50" s="84">
        <v>3010</v>
      </c>
      <c r="F50" s="139">
        <v>-34</v>
      </c>
      <c r="G50" s="177">
        <f t="shared" ref="G50:G57" si="23">D50/B50</f>
        <v>105.19559902200488</v>
      </c>
      <c r="H50" s="159">
        <f>SUM(D50:F50)</f>
        <v>46001</v>
      </c>
      <c r="I50" s="132"/>
      <c r="J50" s="133"/>
      <c r="K50" s="81">
        <v>16</v>
      </c>
      <c r="L50" s="85">
        <v>29</v>
      </c>
      <c r="M50" s="85">
        <v>2074</v>
      </c>
      <c r="N50" s="62">
        <v>2806</v>
      </c>
      <c r="O50" s="81"/>
      <c r="P50" s="81">
        <f>SUM(M50:N50)</f>
        <v>4880</v>
      </c>
      <c r="Q50" s="56" t="s">
        <v>50</v>
      </c>
      <c r="R50" s="59">
        <f t="shared" ref="R50:S56" si="24">B50+K50</f>
        <v>425</v>
      </c>
      <c r="S50" s="59">
        <f t="shared" si="24"/>
        <v>651</v>
      </c>
      <c r="T50" s="59">
        <f t="shared" ref="T50:T56" si="25">H50+P50</f>
        <v>50881</v>
      </c>
      <c r="U50" s="62">
        <f t="shared" ref="U50:U56" si="26">T50/R50</f>
        <v>119.72</v>
      </c>
    </row>
    <row r="51" spans="1:21" ht="18" x14ac:dyDescent="0.25">
      <c r="A51" s="64" t="s">
        <v>51</v>
      </c>
      <c r="B51" s="141">
        <v>672</v>
      </c>
      <c r="C51" s="160">
        <v>862</v>
      </c>
      <c r="D51" s="141">
        <v>64698</v>
      </c>
      <c r="E51" s="86">
        <v>271</v>
      </c>
      <c r="F51" s="142">
        <v>0</v>
      </c>
      <c r="G51" s="158">
        <f t="shared" si="23"/>
        <v>96.276785714285708</v>
      </c>
      <c r="H51" s="159">
        <f t="shared" ref="H51:H56" si="27">SUM(D51:F51)</f>
        <v>64969</v>
      </c>
      <c r="I51" s="135"/>
      <c r="J51" s="143"/>
      <c r="K51" s="88">
        <v>30</v>
      </c>
      <c r="L51" s="87">
        <v>46</v>
      </c>
      <c r="M51" s="87">
        <v>3541</v>
      </c>
      <c r="N51" s="80">
        <v>1536</v>
      </c>
      <c r="O51" s="81"/>
      <c r="P51" s="81">
        <f t="shared" ref="P51:P56" si="28">SUM(M51:N51)</f>
        <v>5077</v>
      </c>
      <c r="Q51" s="64" t="s">
        <v>51</v>
      </c>
      <c r="R51" s="63">
        <f t="shared" si="24"/>
        <v>702</v>
      </c>
      <c r="S51" s="63">
        <f t="shared" si="24"/>
        <v>908</v>
      </c>
      <c r="T51" s="63">
        <f t="shared" si="25"/>
        <v>70046</v>
      </c>
      <c r="U51" s="80">
        <f t="shared" si="26"/>
        <v>99.780626780626775</v>
      </c>
    </row>
    <row r="52" spans="1:21" ht="18" x14ac:dyDescent="0.25">
      <c r="A52" s="64" t="s">
        <v>52</v>
      </c>
      <c r="B52" s="141">
        <v>1422</v>
      </c>
      <c r="C52" s="160">
        <v>1958</v>
      </c>
      <c r="D52" s="141">
        <v>130436</v>
      </c>
      <c r="E52" s="86">
        <v>4445</v>
      </c>
      <c r="F52" s="142">
        <v>-60</v>
      </c>
      <c r="G52" s="158">
        <f t="shared" si="23"/>
        <v>91.727144866385373</v>
      </c>
      <c r="H52" s="159">
        <f t="shared" si="27"/>
        <v>134821</v>
      </c>
      <c r="I52" s="135"/>
      <c r="J52" s="143"/>
      <c r="K52" s="88">
        <v>47</v>
      </c>
      <c r="L52" s="87">
        <v>82</v>
      </c>
      <c r="M52" s="87">
        <v>5502</v>
      </c>
      <c r="N52" s="80">
        <v>3648</v>
      </c>
      <c r="O52" s="81"/>
      <c r="P52" s="81">
        <f t="shared" si="28"/>
        <v>9150</v>
      </c>
      <c r="Q52" s="64" t="s">
        <v>52</v>
      </c>
      <c r="R52" s="63">
        <f t="shared" si="24"/>
        <v>1469</v>
      </c>
      <c r="S52" s="63">
        <f t="shared" si="24"/>
        <v>2040</v>
      </c>
      <c r="T52" s="63">
        <f t="shared" si="25"/>
        <v>143971</v>
      </c>
      <c r="U52" s="80">
        <f t="shared" si="26"/>
        <v>98.006126616746087</v>
      </c>
    </row>
    <row r="53" spans="1:21" ht="18" x14ac:dyDescent="0.25">
      <c r="A53" s="64" t="s">
        <v>53</v>
      </c>
      <c r="B53" s="141">
        <v>391</v>
      </c>
      <c r="C53" s="160">
        <v>548</v>
      </c>
      <c r="D53" s="141">
        <v>37952</v>
      </c>
      <c r="E53" s="86">
        <v>972</v>
      </c>
      <c r="F53" s="142">
        <v>-20</v>
      </c>
      <c r="G53" s="158">
        <f t="shared" si="23"/>
        <v>97.063938618925832</v>
      </c>
      <c r="H53" s="159">
        <f t="shared" si="27"/>
        <v>38904</v>
      </c>
      <c r="I53" s="135"/>
      <c r="J53" s="143"/>
      <c r="K53" s="88">
        <v>41</v>
      </c>
      <c r="L53" s="87">
        <v>69</v>
      </c>
      <c r="M53" s="87">
        <v>4630</v>
      </c>
      <c r="N53" s="80">
        <v>5771</v>
      </c>
      <c r="O53" s="81">
        <v>-21</v>
      </c>
      <c r="P53" s="81">
        <f t="shared" si="28"/>
        <v>10401</v>
      </c>
      <c r="Q53" s="64" t="s">
        <v>53</v>
      </c>
      <c r="R53" s="63">
        <f t="shared" si="24"/>
        <v>432</v>
      </c>
      <c r="S53" s="63">
        <f t="shared" si="24"/>
        <v>617</v>
      </c>
      <c r="T53" s="63">
        <f t="shared" si="25"/>
        <v>49305</v>
      </c>
      <c r="U53" s="80">
        <f t="shared" si="26"/>
        <v>114.13194444444444</v>
      </c>
    </row>
    <row r="54" spans="1:21" ht="18" x14ac:dyDescent="0.25">
      <c r="A54" s="64" t="s">
        <v>54</v>
      </c>
      <c r="B54" s="141">
        <v>467</v>
      </c>
      <c r="C54" s="160">
        <v>614</v>
      </c>
      <c r="D54" s="141">
        <v>43653</v>
      </c>
      <c r="E54" s="86">
        <v>192</v>
      </c>
      <c r="F54" s="142">
        <v>-14</v>
      </c>
      <c r="G54" s="158">
        <f t="shared" si="23"/>
        <v>93.475374732334046</v>
      </c>
      <c r="H54" s="159">
        <f t="shared" si="27"/>
        <v>43831</v>
      </c>
      <c r="I54" s="135"/>
      <c r="J54" s="143"/>
      <c r="K54" s="88">
        <v>22</v>
      </c>
      <c r="L54" s="87">
        <v>39</v>
      </c>
      <c r="M54" s="87">
        <v>3017</v>
      </c>
      <c r="N54" s="80">
        <v>874</v>
      </c>
      <c r="O54" s="81"/>
      <c r="P54" s="81">
        <f t="shared" si="28"/>
        <v>3891</v>
      </c>
      <c r="Q54" s="64" t="s">
        <v>54</v>
      </c>
      <c r="R54" s="63">
        <f t="shared" si="24"/>
        <v>489</v>
      </c>
      <c r="S54" s="63">
        <f t="shared" si="24"/>
        <v>653</v>
      </c>
      <c r="T54" s="63">
        <f t="shared" si="25"/>
        <v>47722</v>
      </c>
      <c r="U54" s="80">
        <f t="shared" si="26"/>
        <v>97.591002044989779</v>
      </c>
    </row>
    <row r="55" spans="1:21" ht="18" x14ac:dyDescent="0.25">
      <c r="A55" s="64" t="s">
        <v>55</v>
      </c>
      <c r="B55" s="141">
        <v>332</v>
      </c>
      <c r="C55" s="160">
        <v>448</v>
      </c>
      <c r="D55" s="141">
        <v>30115</v>
      </c>
      <c r="E55" s="86">
        <v>461</v>
      </c>
      <c r="F55" s="142">
        <v>0</v>
      </c>
      <c r="G55" s="158">
        <f t="shared" si="23"/>
        <v>90.7078313253012</v>
      </c>
      <c r="H55" s="159">
        <f t="shared" si="27"/>
        <v>30576</v>
      </c>
      <c r="I55" s="135"/>
      <c r="J55" s="143"/>
      <c r="K55" s="88">
        <v>15</v>
      </c>
      <c r="L55" s="87">
        <v>19</v>
      </c>
      <c r="M55" s="87">
        <v>1245</v>
      </c>
      <c r="N55" s="80">
        <v>960</v>
      </c>
      <c r="O55" s="81"/>
      <c r="P55" s="81">
        <f t="shared" si="28"/>
        <v>2205</v>
      </c>
      <c r="Q55" s="64" t="s">
        <v>55</v>
      </c>
      <c r="R55" s="63">
        <f t="shared" si="24"/>
        <v>347</v>
      </c>
      <c r="S55" s="63">
        <f t="shared" si="24"/>
        <v>467</v>
      </c>
      <c r="T55" s="63">
        <f t="shared" si="25"/>
        <v>32781</v>
      </c>
      <c r="U55" s="80">
        <f t="shared" si="26"/>
        <v>94.46974063400576</v>
      </c>
    </row>
    <row r="56" spans="1:21" ht="18.75" thickBot="1" x14ac:dyDescent="0.3">
      <c r="A56" s="64" t="s">
        <v>56</v>
      </c>
      <c r="B56" s="161">
        <v>690</v>
      </c>
      <c r="C56" s="162">
        <v>929</v>
      </c>
      <c r="D56" s="161">
        <v>61072</v>
      </c>
      <c r="E56" s="107">
        <v>576</v>
      </c>
      <c r="F56" s="153">
        <v>0</v>
      </c>
      <c r="G56" s="158">
        <f t="shared" si="23"/>
        <v>88.510144927536231</v>
      </c>
      <c r="H56" s="159">
        <f t="shared" si="27"/>
        <v>61648</v>
      </c>
      <c r="I56" s="147"/>
      <c r="J56" s="148"/>
      <c r="K56" s="91">
        <v>10</v>
      </c>
      <c r="L56" s="90">
        <v>16</v>
      </c>
      <c r="M56" s="90">
        <v>890</v>
      </c>
      <c r="N56" s="187">
        <v>503</v>
      </c>
      <c r="O56" s="75"/>
      <c r="P56" s="75">
        <f t="shared" si="28"/>
        <v>1393</v>
      </c>
      <c r="Q56" s="89" t="s">
        <v>56</v>
      </c>
      <c r="R56" s="69">
        <f t="shared" si="24"/>
        <v>700</v>
      </c>
      <c r="S56" s="69">
        <f t="shared" si="24"/>
        <v>945</v>
      </c>
      <c r="T56" s="69">
        <f t="shared" si="25"/>
        <v>63041</v>
      </c>
      <c r="U56" s="187">
        <f t="shared" si="26"/>
        <v>90.058571428571426</v>
      </c>
    </row>
    <row r="57" spans="1:21" ht="18.75" thickBot="1" x14ac:dyDescent="0.3">
      <c r="A57" s="70" t="s">
        <v>48</v>
      </c>
      <c r="B57" s="94">
        <f>SUM(B50:B56)</f>
        <v>4383</v>
      </c>
      <c r="C57" s="94">
        <f>SUM(C50:C56)</f>
        <v>5981</v>
      </c>
      <c r="D57" s="95">
        <f>SUM(D50:D56)</f>
        <v>410951</v>
      </c>
      <c r="E57" s="95">
        <f>SUM(E50:E56)</f>
        <v>9927</v>
      </c>
      <c r="F57" s="95">
        <f>SUM(F50:F56)</f>
        <v>-128</v>
      </c>
      <c r="G57" s="72">
        <f t="shared" si="23"/>
        <v>93.760209901893674</v>
      </c>
      <c r="H57" s="150">
        <v>0</v>
      </c>
      <c r="I57" s="166">
        <f t="shared" ref="I57:P57" si="29">SUM(I50:I56)</f>
        <v>0</v>
      </c>
      <c r="J57" s="72">
        <f t="shared" si="29"/>
        <v>0</v>
      </c>
      <c r="K57" s="196">
        <f t="shared" si="29"/>
        <v>181</v>
      </c>
      <c r="L57" s="186">
        <f t="shared" si="29"/>
        <v>300</v>
      </c>
      <c r="M57" s="186">
        <f t="shared" si="29"/>
        <v>20899</v>
      </c>
      <c r="N57" s="186">
        <f t="shared" si="29"/>
        <v>16098</v>
      </c>
      <c r="O57" s="186">
        <f t="shared" si="29"/>
        <v>-21</v>
      </c>
      <c r="P57" s="188">
        <f t="shared" si="29"/>
        <v>36997</v>
      </c>
      <c r="Q57" s="192" t="s">
        <v>48</v>
      </c>
      <c r="R57" s="175">
        <f>SUM(R50:R56)</f>
        <v>4564</v>
      </c>
      <c r="S57" s="175">
        <f>SUM(S50:S56)</f>
        <v>6281</v>
      </c>
      <c r="T57" s="175">
        <f>SUM(T50:T56)</f>
        <v>457747</v>
      </c>
      <c r="U57" s="72">
        <f>T57/R57</f>
        <v>100.29513584574934</v>
      </c>
    </row>
    <row r="58" spans="1:21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75"/>
      <c r="P58" s="75"/>
      <c r="Q58" s="191"/>
      <c r="R58" s="96"/>
      <c r="S58" s="96"/>
      <c r="T58" s="96"/>
      <c r="U58" s="75"/>
    </row>
    <row r="59" spans="1:21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7"/>
      <c r="P59" s="98"/>
      <c r="Q59" s="53" t="s">
        <v>57</v>
      </c>
      <c r="R59" s="97"/>
      <c r="S59" s="97"/>
      <c r="T59" s="97"/>
      <c r="U59" s="98"/>
    </row>
    <row r="60" spans="1:21" ht="18" x14ac:dyDescent="0.25">
      <c r="A60" s="56" t="s">
        <v>58</v>
      </c>
      <c r="B60" s="156">
        <v>647</v>
      </c>
      <c r="C60" s="101">
        <v>1071</v>
      </c>
      <c r="D60" s="156">
        <v>73739</v>
      </c>
      <c r="E60" s="84">
        <v>476</v>
      </c>
      <c r="F60" s="139">
        <v>0</v>
      </c>
      <c r="G60" s="124">
        <f t="shared" ref="G60:G67" si="30">D60/B60</f>
        <v>113.97063369397218</v>
      </c>
      <c r="H60" s="163">
        <f>SUM(D60:F60)</f>
        <v>74215</v>
      </c>
      <c r="I60" s="132"/>
      <c r="J60" s="133"/>
      <c r="K60" s="81">
        <v>34</v>
      </c>
      <c r="L60" s="85">
        <v>57</v>
      </c>
      <c r="M60" s="85">
        <v>4056</v>
      </c>
      <c r="N60" s="62">
        <v>1016</v>
      </c>
      <c r="O60" s="81"/>
      <c r="P60" s="81">
        <f>SUM(M60:N60)</f>
        <v>5072</v>
      </c>
      <c r="Q60" s="56" t="s">
        <v>58</v>
      </c>
      <c r="R60" s="59">
        <f t="shared" ref="R60:S66" si="31">B60+K60</f>
        <v>681</v>
      </c>
      <c r="S60" s="59">
        <f t="shared" si="31"/>
        <v>1128</v>
      </c>
      <c r="T60" s="59">
        <f t="shared" ref="T60:T66" si="32">H60+P60</f>
        <v>79287</v>
      </c>
      <c r="U60" s="62">
        <f t="shared" ref="U60:U66" si="33">T60/R60</f>
        <v>116.42731277533039</v>
      </c>
    </row>
    <row r="61" spans="1:21" ht="18" x14ac:dyDescent="0.25">
      <c r="A61" s="64" t="s">
        <v>59</v>
      </c>
      <c r="B61" s="141">
        <v>574</v>
      </c>
      <c r="C61" s="102">
        <v>924</v>
      </c>
      <c r="D61" s="141">
        <v>61564</v>
      </c>
      <c r="E61" s="86">
        <v>868</v>
      </c>
      <c r="F61" s="142">
        <v>-29</v>
      </c>
      <c r="G61" s="151">
        <f t="shared" si="30"/>
        <v>107.25435540069687</v>
      </c>
      <c r="H61" s="163">
        <f t="shared" ref="H61:H66" si="34">SUM(D61:F61)</f>
        <v>62403</v>
      </c>
      <c r="I61" s="135"/>
      <c r="J61" s="143"/>
      <c r="K61" s="88">
        <v>21</v>
      </c>
      <c r="L61" s="87">
        <v>56</v>
      </c>
      <c r="M61" s="87">
        <v>3840</v>
      </c>
      <c r="N61" s="80">
        <v>815</v>
      </c>
      <c r="O61" s="81"/>
      <c r="P61" s="81">
        <f t="shared" ref="P61:P66" si="35">SUM(M61:N61)</f>
        <v>4655</v>
      </c>
      <c r="Q61" s="64" t="s">
        <v>60</v>
      </c>
      <c r="R61" s="63">
        <f t="shared" si="31"/>
        <v>595</v>
      </c>
      <c r="S61" s="63">
        <f t="shared" si="31"/>
        <v>980</v>
      </c>
      <c r="T61" s="63">
        <f t="shared" si="32"/>
        <v>67058</v>
      </c>
      <c r="U61" s="80">
        <f t="shared" si="33"/>
        <v>112.70252100840337</v>
      </c>
    </row>
    <row r="62" spans="1:21" ht="18" x14ac:dyDescent="0.25">
      <c r="A62" s="64" t="s">
        <v>61</v>
      </c>
      <c r="B62" s="141">
        <v>709</v>
      </c>
      <c r="C62" s="102">
        <v>1200</v>
      </c>
      <c r="D62" s="141">
        <v>80758</v>
      </c>
      <c r="E62" s="86">
        <v>0</v>
      </c>
      <c r="F62" s="142">
        <v>0</v>
      </c>
      <c r="G62" s="151">
        <f t="shared" si="30"/>
        <v>113.90409026798308</v>
      </c>
      <c r="H62" s="163">
        <f t="shared" si="34"/>
        <v>80758</v>
      </c>
      <c r="I62" s="135"/>
      <c r="J62" s="143"/>
      <c r="K62" s="88">
        <v>25</v>
      </c>
      <c r="L62" s="87">
        <v>49</v>
      </c>
      <c r="M62" s="87">
        <v>3452</v>
      </c>
      <c r="N62" s="80">
        <v>1156</v>
      </c>
      <c r="O62" s="81"/>
      <c r="P62" s="81">
        <f t="shared" si="35"/>
        <v>4608</v>
      </c>
      <c r="Q62" s="64"/>
      <c r="R62" s="63">
        <f t="shared" si="31"/>
        <v>734</v>
      </c>
      <c r="S62" s="63">
        <f t="shared" si="31"/>
        <v>1249</v>
      </c>
      <c r="T62" s="63">
        <f t="shared" si="32"/>
        <v>85366</v>
      </c>
      <c r="U62" s="80">
        <f t="shared" si="33"/>
        <v>116.3024523160763</v>
      </c>
    </row>
    <row r="63" spans="1:21" ht="18" x14ac:dyDescent="0.25">
      <c r="A63" s="64" t="s">
        <v>62</v>
      </c>
      <c r="B63" s="141">
        <v>486</v>
      </c>
      <c r="C63" s="102">
        <v>769</v>
      </c>
      <c r="D63" s="141">
        <v>49363</v>
      </c>
      <c r="E63" s="86">
        <v>64</v>
      </c>
      <c r="F63" s="142">
        <v>-26</v>
      </c>
      <c r="G63" s="151">
        <f t="shared" si="30"/>
        <v>101.56995884773663</v>
      </c>
      <c r="H63" s="163">
        <f t="shared" si="34"/>
        <v>49401</v>
      </c>
      <c r="I63" s="135"/>
      <c r="J63" s="143"/>
      <c r="K63" s="88">
        <v>13</v>
      </c>
      <c r="L63" s="87">
        <v>28</v>
      </c>
      <c r="M63" s="87">
        <v>1958</v>
      </c>
      <c r="N63" s="80">
        <v>320</v>
      </c>
      <c r="O63" s="81"/>
      <c r="P63" s="81">
        <f t="shared" si="35"/>
        <v>2278</v>
      </c>
      <c r="Q63" s="64" t="s">
        <v>62</v>
      </c>
      <c r="R63" s="63">
        <f t="shared" si="31"/>
        <v>499</v>
      </c>
      <c r="S63" s="63">
        <f t="shared" si="31"/>
        <v>797</v>
      </c>
      <c r="T63" s="63">
        <f t="shared" si="32"/>
        <v>51679</v>
      </c>
      <c r="U63" s="80">
        <f t="shared" si="33"/>
        <v>103.56513026052104</v>
      </c>
    </row>
    <row r="64" spans="1:21" ht="18" x14ac:dyDescent="0.25">
      <c r="A64" s="64" t="s">
        <v>63</v>
      </c>
      <c r="B64" s="141">
        <v>278</v>
      </c>
      <c r="C64" s="102">
        <v>452</v>
      </c>
      <c r="D64" s="141">
        <v>30610</v>
      </c>
      <c r="E64" s="86">
        <v>0</v>
      </c>
      <c r="F64" s="142">
        <v>0</v>
      </c>
      <c r="G64" s="151">
        <f t="shared" si="30"/>
        <v>110.10791366906474</v>
      </c>
      <c r="H64" s="163">
        <f t="shared" si="34"/>
        <v>30610</v>
      </c>
      <c r="I64" s="135"/>
      <c r="J64" s="143"/>
      <c r="K64" s="88">
        <v>9</v>
      </c>
      <c r="L64" s="87">
        <v>16</v>
      </c>
      <c r="M64" s="87">
        <v>986</v>
      </c>
      <c r="N64" s="80">
        <v>320</v>
      </c>
      <c r="O64" s="81"/>
      <c r="P64" s="81">
        <f t="shared" si="35"/>
        <v>1306</v>
      </c>
      <c r="Q64" s="64" t="s">
        <v>63</v>
      </c>
      <c r="R64" s="63">
        <f t="shared" si="31"/>
        <v>287</v>
      </c>
      <c r="S64" s="63">
        <f t="shared" si="31"/>
        <v>468</v>
      </c>
      <c r="T64" s="63">
        <f t="shared" si="32"/>
        <v>31916</v>
      </c>
      <c r="U64" s="80">
        <f t="shared" si="33"/>
        <v>111.20557491289199</v>
      </c>
    </row>
    <row r="65" spans="1:21" ht="18" x14ac:dyDescent="0.25">
      <c r="A65" s="64" t="s">
        <v>64</v>
      </c>
      <c r="B65" s="141">
        <v>671</v>
      </c>
      <c r="C65" s="102">
        <v>1068</v>
      </c>
      <c r="D65" s="141">
        <v>72632</v>
      </c>
      <c r="E65" s="86">
        <v>1664</v>
      </c>
      <c r="F65" s="142">
        <v>-20</v>
      </c>
      <c r="G65" s="151">
        <f t="shared" si="30"/>
        <v>108.24441132637854</v>
      </c>
      <c r="H65" s="163">
        <f t="shared" si="34"/>
        <v>74276</v>
      </c>
      <c r="I65" s="135"/>
      <c r="J65" s="143"/>
      <c r="K65" s="88">
        <v>19</v>
      </c>
      <c r="L65" s="87">
        <v>44</v>
      </c>
      <c r="M65" s="87">
        <v>3273</v>
      </c>
      <c r="N65" s="80">
        <v>926</v>
      </c>
      <c r="O65" s="81"/>
      <c r="P65" s="81">
        <f t="shared" si="35"/>
        <v>4199</v>
      </c>
      <c r="Q65" s="64" t="s">
        <v>65</v>
      </c>
      <c r="R65" s="63">
        <f t="shared" si="31"/>
        <v>690</v>
      </c>
      <c r="S65" s="63">
        <f t="shared" si="31"/>
        <v>1112</v>
      </c>
      <c r="T65" s="63">
        <f t="shared" si="32"/>
        <v>78475</v>
      </c>
      <c r="U65" s="80">
        <f t="shared" si="33"/>
        <v>113.73188405797102</v>
      </c>
    </row>
    <row r="66" spans="1:21" ht="18.75" thickBot="1" x14ac:dyDescent="0.3">
      <c r="A66" s="64" t="s">
        <v>66</v>
      </c>
      <c r="B66" s="161">
        <v>787</v>
      </c>
      <c r="C66" s="102">
        <v>1112</v>
      </c>
      <c r="D66" s="161">
        <v>74456</v>
      </c>
      <c r="E66" s="107">
        <v>712</v>
      </c>
      <c r="F66" s="153">
        <v>0</v>
      </c>
      <c r="G66" s="154">
        <f t="shared" si="30"/>
        <v>94.60736975857688</v>
      </c>
      <c r="H66" s="165">
        <f t="shared" si="34"/>
        <v>75168</v>
      </c>
      <c r="I66" s="147"/>
      <c r="J66" s="148"/>
      <c r="K66" s="91">
        <v>26</v>
      </c>
      <c r="L66" s="90">
        <v>39</v>
      </c>
      <c r="M66" s="90">
        <v>2615</v>
      </c>
      <c r="N66" s="187">
        <v>1408</v>
      </c>
      <c r="O66" s="75"/>
      <c r="P66" s="75">
        <f t="shared" si="35"/>
        <v>4023</v>
      </c>
      <c r="Q66" s="89" t="s">
        <v>67</v>
      </c>
      <c r="R66" s="69">
        <f t="shared" si="31"/>
        <v>813</v>
      </c>
      <c r="S66" s="69">
        <f t="shared" si="31"/>
        <v>1151</v>
      </c>
      <c r="T66" s="69">
        <f t="shared" si="32"/>
        <v>79191</v>
      </c>
      <c r="U66" s="187">
        <f t="shared" si="33"/>
        <v>97.405904059040594</v>
      </c>
    </row>
    <row r="67" spans="1:21" ht="18.75" thickBot="1" x14ac:dyDescent="0.3">
      <c r="A67" s="70" t="s">
        <v>48</v>
      </c>
      <c r="B67" s="94">
        <f>SUM(B60:B66)</f>
        <v>4152</v>
      </c>
      <c r="C67" s="94">
        <f>SUM(C60:C66)</f>
        <v>6596</v>
      </c>
      <c r="D67" s="94">
        <f>SUM(D60:D66)</f>
        <v>443122</v>
      </c>
      <c r="E67" s="94">
        <f>SUM(E60:E66)</f>
        <v>3784</v>
      </c>
      <c r="F67" s="150">
        <f>SUM(F60:F66)</f>
        <v>-75</v>
      </c>
      <c r="G67" s="130">
        <f t="shared" si="30"/>
        <v>106.72495183044316</v>
      </c>
      <c r="H67" s="150">
        <f t="shared" ref="H67:P67" si="36">SUM(H60:H66)</f>
        <v>446831</v>
      </c>
      <c r="I67" s="166">
        <f t="shared" si="36"/>
        <v>0</v>
      </c>
      <c r="J67" s="188">
        <f t="shared" si="36"/>
        <v>0</v>
      </c>
      <c r="K67" s="166">
        <f t="shared" si="36"/>
        <v>147</v>
      </c>
      <c r="L67" s="186">
        <f t="shared" si="36"/>
        <v>289</v>
      </c>
      <c r="M67" s="186">
        <f t="shared" si="36"/>
        <v>20180</v>
      </c>
      <c r="N67" s="186">
        <f t="shared" si="36"/>
        <v>5961</v>
      </c>
      <c r="O67" s="186">
        <f t="shared" si="36"/>
        <v>0</v>
      </c>
      <c r="P67" s="188">
        <f t="shared" si="36"/>
        <v>26141</v>
      </c>
      <c r="Q67" s="192" t="s">
        <v>48</v>
      </c>
      <c r="R67" s="175">
        <f>SUM(R60:R66)</f>
        <v>4299</v>
      </c>
      <c r="S67" s="175">
        <f>SUM(S60:S66)</f>
        <v>6885</v>
      </c>
      <c r="T67" s="175">
        <f>SUM(T60:T66)</f>
        <v>472972</v>
      </c>
      <c r="U67" s="72">
        <f>T67/R67</f>
        <v>110.01907420330309</v>
      </c>
    </row>
    <row r="68" spans="1:21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75"/>
      <c r="P68" s="75"/>
      <c r="Q68" s="191"/>
      <c r="R68" s="96"/>
      <c r="S68" s="96"/>
      <c r="T68" s="96"/>
      <c r="U68" s="75"/>
    </row>
    <row r="69" spans="1:21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7"/>
      <c r="P69" s="98"/>
      <c r="Q69" s="53" t="s">
        <v>68</v>
      </c>
      <c r="R69" s="97"/>
      <c r="S69" s="97"/>
      <c r="T69" s="97"/>
      <c r="U69" s="98"/>
    </row>
    <row r="70" spans="1:21" ht="18" x14ac:dyDescent="0.25">
      <c r="A70" s="56" t="s">
        <v>69</v>
      </c>
      <c r="B70" s="156">
        <v>362</v>
      </c>
      <c r="C70" s="101">
        <v>622</v>
      </c>
      <c r="D70" s="156">
        <v>41427</v>
      </c>
      <c r="E70" s="84">
        <v>320</v>
      </c>
      <c r="F70" s="139">
        <v>-172</v>
      </c>
      <c r="G70" s="177">
        <f t="shared" ref="G70:G76" si="37">D70/B70</f>
        <v>114.43922651933701</v>
      </c>
      <c r="H70" s="159">
        <f t="shared" ref="H70:H75" si="38">SUM(D70:F70)</f>
        <v>41575</v>
      </c>
      <c r="I70" s="132"/>
      <c r="J70" s="133"/>
      <c r="K70" s="81">
        <v>11</v>
      </c>
      <c r="L70" s="85">
        <v>14</v>
      </c>
      <c r="M70" s="85">
        <v>985</v>
      </c>
      <c r="N70" s="62">
        <v>640</v>
      </c>
      <c r="O70" s="81"/>
      <c r="P70" s="81">
        <f t="shared" ref="P70:P75" si="39">SUM(M70:N70)</f>
        <v>1625</v>
      </c>
      <c r="Q70" s="56" t="s">
        <v>69</v>
      </c>
      <c r="R70" s="59">
        <f t="shared" ref="R70:S75" si="40">B70+K70</f>
        <v>373</v>
      </c>
      <c r="S70" s="59">
        <f t="shared" si="40"/>
        <v>636</v>
      </c>
      <c r="T70" s="59">
        <f t="shared" ref="T70:T75" si="41">H70+P70</f>
        <v>43200</v>
      </c>
      <c r="U70" s="62">
        <f t="shared" ref="U70:U76" si="42">T70/R70</f>
        <v>115.8176943699732</v>
      </c>
    </row>
    <row r="71" spans="1:21" ht="18" x14ac:dyDescent="0.25">
      <c r="A71" s="64" t="s">
        <v>70</v>
      </c>
      <c r="B71" s="141">
        <v>632</v>
      </c>
      <c r="C71" s="102">
        <v>892</v>
      </c>
      <c r="D71" s="141">
        <v>60518</v>
      </c>
      <c r="E71" s="86">
        <v>320</v>
      </c>
      <c r="F71" s="142">
        <v>-32</v>
      </c>
      <c r="G71" s="158">
        <f t="shared" si="37"/>
        <v>95.756329113924053</v>
      </c>
      <c r="H71" s="159">
        <f t="shared" si="38"/>
        <v>60806</v>
      </c>
      <c r="I71" s="135"/>
      <c r="J71" s="143"/>
      <c r="K71" s="88">
        <v>20</v>
      </c>
      <c r="L71" s="87">
        <v>38</v>
      </c>
      <c r="M71" s="87">
        <v>2531</v>
      </c>
      <c r="N71" s="80">
        <v>2315</v>
      </c>
      <c r="O71" s="81"/>
      <c r="P71" s="81">
        <f t="shared" si="39"/>
        <v>4846</v>
      </c>
      <c r="Q71" s="64" t="s">
        <v>70</v>
      </c>
      <c r="R71" s="63">
        <f t="shared" si="40"/>
        <v>652</v>
      </c>
      <c r="S71" s="63">
        <f t="shared" si="40"/>
        <v>930</v>
      </c>
      <c r="T71" s="63">
        <f t="shared" si="41"/>
        <v>65652</v>
      </c>
      <c r="U71" s="80">
        <f t="shared" si="42"/>
        <v>100.69325153374233</v>
      </c>
    </row>
    <row r="72" spans="1:21" ht="18" x14ac:dyDescent="0.25">
      <c r="A72" s="64" t="s">
        <v>68</v>
      </c>
      <c r="B72" s="141">
        <v>772</v>
      </c>
      <c r="C72" s="102">
        <v>1337</v>
      </c>
      <c r="D72" s="141">
        <v>90324</v>
      </c>
      <c r="E72" s="86">
        <v>2227</v>
      </c>
      <c r="F72" s="142">
        <v>-247</v>
      </c>
      <c r="G72" s="158">
        <f t="shared" si="37"/>
        <v>117</v>
      </c>
      <c r="H72" s="159">
        <f t="shared" si="38"/>
        <v>92304</v>
      </c>
      <c r="I72" s="135"/>
      <c r="J72" s="143"/>
      <c r="K72" s="88">
        <v>33</v>
      </c>
      <c r="L72" s="87">
        <v>70</v>
      </c>
      <c r="M72" s="87">
        <v>4608</v>
      </c>
      <c r="N72" s="80">
        <v>2041</v>
      </c>
      <c r="O72" s="81">
        <v>-26</v>
      </c>
      <c r="P72" s="81">
        <f t="shared" si="39"/>
        <v>6649</v>
      </c>
      <c r="Q72" s="64" t="s">
        <v>68</v>
      </c>
      <c r="R72" s="63">
        <f t="shared" si="40"/>
        <v>805</v>
      </c>
      <c r="S72" s="63">
        <f t="shared" si="40"/>
        <v>1407</v>
      </c>
      <c r="T72" s="63">
        <f t="shared" si="41"/>
        <v>98953</v>
      </c>
      <c r="U72" s="80">
        <f t="shared" si="42"/>
        <v>122.92298136645962</v>
      </c>
    </row>
    <row r="73" spans="1:21" ht="18" x14ac:dyDescent="0.25">
      <c r="A73" s="64" t="s">
        <v>71</v>
      </c>
      <c r="B73" s="141">
        <v>389</v>
      </c>
      <c r="C73" s="102">
        <v>563</v>
      </c>
      <c r="D73" s="141">
        <v>38316</v>
      </c>
      <c r="E73" s="86">
        <v>192</v>
      </c>
      <c r="F73" s="142">
        <v>0</v>
      </c>
      <c r="G73" s="158">
        <f t="shared" si="37"/>
        <v>98.498714652956295</v>
      </c>
      <c r="H73" s="159">
        <f t="shared" si="38"/>
        <v>38508</v>
      </c>
      <c r="I73" s="135"/>
      <c r="J73" s="143"/>
      <c r="K73" s="88">
        <v>5</v>
      </c>
      <c r="L73" s="87">
        <v>13</v>
      </c>
      <c r="M73" s="87">
        <v>967</v>
      </c>
      <c r="N73" s="80">
        <v>64</v>
      </c>
      <c r="O73" s="81">
        <v>-20</v>
      </c>
      <c r="P73" s="81">
        <f t="shared" si="39"/>
        <v>1031</v>
      </c>
      <c r="Q73" s="64" t="s">
        <v>71</v>
      </c>
      <c r="R73" s="63">
        <f t="shared" si="40"/>
        <v>394</v>
      </c>
      <c r="S73" s="63">
        <f t="shared" si="40"/>
        <v>576</v>
      </c>
      <c r="T73" s="63">
        <f t="shared" si="41"/>
        <v>39539</v>
      </c>
      <c r="U73" s="80">
        <f t="shared" si="42"/>
        <v>100.3527918781726</v>
      </c>
    </row>
    <row r="74" spans="1:21" ht="18" x14ac:dyDescent="0.25">
      <c r="A74" s="64" t="s">
        <v>72</v>
      </c>
      <c r="B74" s="141">
        <v>425</v>
      </c>
      <c r="C74" s="102">
        <v>710</v>
      </c>
      <c r="D74" s="141">
        <v>48009</v>
      </c>
      <c r="E74" s="86">
        <v>546</v>
      </c>
      <c r="F74" s="142">
        <v>-122</v>
      </c>
      <c r="G74" s="158">
        <f t="shared" si="37"/>
        <v>112.96235294117648</v>
      </c>
      <c r="H74" s="159">
        <f t="shared" si="38"/>
        <v>48433</v>
      </c>
      <c r="I74" s="135"/>
      <c r="J74" s="143"/>
      <c r="K74" s="88">
        <v>31</v>
      </c>
      <c r="L74" s="87">
        <v>74</v>
      </c>
      <c r="M74" s="87">
        <v>4529</v>
      </c>
      <c r="N74" s="80">
        <v>6518</v>
      </c>
      <c r="O74" s="81"/>
      <c r="P74" s="81">
        <f t="shared" si="39"/>
        <v>11047</v>
      </c>
      <c r="Q74" s="64" t="s">
        <v>72</v>
      </c>
      <c r="R74" s="63">
        <f t="shared" si="40"/>
        <v>456</v>
      </c>
      <c r="S74" s="63">
        <f t="shared" si="40"/>
        <v>784</v>
      </c>
      <c r="T74" s="63">
        <f t="shared" si="41"/>
        <v>59480</v>
      </c>
      <c r="U74" s="80">
        <f t="shared" si="42"/>
        <v>130.43859649122808</v>
      </c>
    </row>
    <row r="75" spans="1:21" ht="18.75" thickBot="1" x14ac:dyDescent="0.3">
      <c r="A75" s="66" t="s">
        <v>73</v>
      </c>
      <c r="B75" s="161">
        <v>349</v>
      </c>
      <c r="C75" s="164">
        <v>563</v>
      </c>
      <c r="D75" s="161">
        <v>36521</v>
      </c>
      <c r="E75" s="107">
        <v>1892</v>
      </c>
      <c r="F75" s="153">
        <v>-70</v>
      </c>
      <c r="G75" s="158">
        <f t="shared" si="37"/>
        <v>104.64469914040114</v>
      </c>
      <c r="H75" s="159">
        <f t="shared" si="38"/>
        <v>38343</v>
      </c>
      <c r="I75" s="147"/>
      <c r="J75" s="148"/>
      <c r="K75" s="91">
        <v>11</v>
      </c>
      <c r="L75" s="90">
        <v>14</v>
      </c>
      <c r="M75" s="90">
        <v>951</v>
      </c>
      <c r="N75" s="187">
        <v>554</v>
      </c>
      <c r="O75" s="75"/>
      <c r="P75" s="75">
        <f t="shared" si="39"/>
        <v>1505</v>
      </c>
      <c r="Q75" s="89" t="s">
        <v>73</v>
      </c>
      <c r="R75" s="69">
        <f t="shared" si="40"/>
        <v>360</v>
      </c>
      <c r="S75" s="69">
        <f t="shared" si="40"/>
        <v>577</v>
      </c>
      <c r="T75" s="69">
        <f t="shared" si="41"/>
        <v>39848</v>
      </c>
      <c r="U75" s="187">
        <f t="shared" si="42"/>
        <v>110.68888888888888</v>
      </c>
    </row>
    <row r="76" spans="1:21" ht="18.75" thickBot="1" x14ac:dyDescent="0.3">
      <c r="A76" s="70" t="s">
        <v>48</v>
      </c>
      <c r="B76" s="94">
        <f>SUM(B70:B75)</f>
        <v>2929</v>
      </c>
      <c r="C76" s="94">
        <f>SUM(C70:C75)</f>
        <v>4687</v>
      </c>
      <c r="D76" s="94">
        <f>SUM(D70:D75)</f>
        <v>315115</v>
      </c>
      <c r="E76" s="94">
        <f>SUM(E70:E75)</f>
        <v>5497</v>
      </c>
      <c r="F76" s="94">
        <f>SUM(F70:F75)</f>
        <v>-643</v>
      </c>
      <c r="G76" s="72">
        <f t="shared" si="37"/>
        <v>107.58449982929328</v>
      </c>
      <c r="H76" s="150">
        <f t="shared" ref="H76:P76" si="43">SUM(H70:H75)</f>
        <v>319969</v>
      </c>
      <c r="I76" s="166">
        <f t="shared" si="43"/>
        <v>0</v>
      </c>
      <c r="J76" s="72">
        <f t="shared" si="43"/>
        <v>0</v>
      </c>
      <c r="K76" s="196">
        <f t="shared" si="43"/>
        <v>111</v>
      </c>
      <c r="L76" s="186">
        <f t="shared" si="43"/>
        <v>223</v>
      </c>
      <c r="M76" s="186">
        <f t="shared" si="43"/>
        <v>14571</v>
      </c>
      <c r="N76" s="186">
        <f t="shared" si="43"/>
        <v>12132</v>
      </c>
      <c r="O76" s="186">
        <f t="shared" si="43"/>
        <v>-46</v>
      </c>
      <c r="P76" s="188">
        <f t="shared" si="43"/>
        <v>26703</v>
      </c>
      <c r="Q76" s="192" t="s">
        <v>48</v>
      </c>
      <c r="R76" s="175">
        <f>SUM(R70:R75)</f>
        <v>3040</v>
      </c>
      <c r="S76" s="175">
        <f>SUM(S70:S75)</f>
        <v>4910</v>
      </c>
      <c r="T76" s="175">
        <f>SUM(T70:T75)</f>
        <v>346672</v>
      </c>
      <c r="U76" s="72">
        <f t="shared" si="42"/>
        <v>114.03684210526316</v>
      </c>
    </row>
    <row r="77" spans="1:21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75"/>
      <c r="P77" s="75"/>
      <c r="Q77" s="191"/>
      <c r="R77" s="96"/>
      <c r="S77" s="96"/>
      <c r="T77" s="96"/>
      <c r="U77" s="75"/>
    </row>
    <row r="78" spans="1:21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7"/>
      <c r="P78" s="98"/>
      <c r="Q78" s="53" t="s">
        <v>74</v>
      </c>
      <c r="R78" s="97"/>
      <c r="S78" s="97"/>
      <c r="T78" s="97"/>
      <c r="U78" s="98"/>
    </row>
    <row r="79" spans="1:21" ht="18" x14ac:dyDescent="0.25">
      <c r="A79" s="56" t="s">
        <v>75</v>
      </c>
      <c r="B79" s="156">
        <v>226</v>
      </c>
      <c r="C79" s="101">
        <v>403</v>
      </c>
      <c r="D79" s="156">
        <v>28635</v>
      </c>
      <c r="E79" s="84">
        <v>565</v>
      </c>
      <c r="F79" s="139">
        <v>0</v>
      </c>
      <c r="G79" s="177">
        <f t="shared" ref="G79:G89" si="44">D79/B79</f>
        <v>126.70353982300885</v>
      </c>
      <c r="H79" s="159">
        <f>SUM(D79:F79)</f>
        <v>29200</v>
      </c>
      <c r="I79" s="132"/>
      <c r="J79" s="133"/>
      <c r="K79" s="81">
        <v>9</v>
      </c>
      <c r="L79" s="85">
        <v>25</v>
      </c>
      <c r="M79" s="85">
        <v>1815</v>
      </c>
      <c r="N79" s="62">
        <v>352</v>
      </c>
      <c r="O79" s="81"/>
      <c r="P79" s="81">
        <f>SUM(M79:N79)</f>
        <v>2167</v>
      </c>
      <c r="Q79" s="56" t="s">
        <v>75</v>
      </c>
      <c r="R79" s="59">
        <f t="shared" ref="R79:R88" si="45">B79+K79</f>
        <v>235</v>
      </c>
      <c r="S79" s="59">
        <f t="shared" ref="S79:S88" si="46">C79+L79</f>
        <v>428</v>
      </c>
      <c r="T79" s="59">
        <f t="shared" ref="T79:T88" si="47">H79+P79</f>
        <v>31367</v>
      </c>
      <c r="U79" s="62">
        <f t="shared" ref="U79:U88" si="48">T79/R79</f>
        <v>133.47659574468085</v>
      </c>
    </row>
    <row r="80" spans="1:21" ht="18" x14ac:dyDescent="0.25">
      <c r="A80" s="64" t="s">
        <v>76</v>
      </c>
      <c r="B80" s="141">
        <v>12</v>
      </c>
      <c r="C80" s="102">
        <v>14</v>
      </c>
      <c r="D80" s="141">
        <v>930</v>
      </c>
      <c r="E80" s="86">
        <v>0</v>
      </c>
      <c r="F80" s="142">
        <v>0</v>
      </c>
      <c r="G80" s="158">
        <f t="shared" si="44"/>
        <v>77.5</v>
      </c>
      <c r="H80" s="159">
        <f t="shared" ref="H80:H88" si="49">SUM(D80:F80)</f>
        <v>930</v>
      </c>
      <c r="I80" s="135"/>
      <c r="J80" s="143"/>
      <c r="K80" s="88">
        <v>0</v>
      </c>
      <c r="L80" s="87">
        <v>0</v>
      </c>
      <c r="M80" s="87">
        <v>0</v>
      </c>
      <c r="N80" s="80">
        <v>0</v>
      </c>
      <c r="O80" s="81"/>
      <c r="P80" s="81">
        <f t="shared" ref="P80:P88" si="50">SUM(M80:N80)</f>
        <v>0</v>
      </c>
      <c r="Q80" s="64" t="s">
        <v>76</v>
      </c>
      <c r="R80" s="63">
        <f t="shared" si="45"/>
        <v>12</v>
      </c>
      <c r="S80" s="63">
        <f t="shared" si="46"/>
        <v>14</v>
      </c>
      <c r="T80" s="63">
        <f t="shared" si="47"/>
        <v>930</v>
      </c>
      <c r="U80" s="80">
        <f t="shared" si="48"/>
        <v>77.5</v>
      </c>
    </row>
    <row r="81" spans="1:21" ht="18" x14ac:dyDescent="0.25">
      <c r="A81" s="64" t="s">
        <v>77</v>
      </c>
      <c r="B81" s="141">
        <v>576</v>
      </c>
      <c r="C81" s="102">
        <v>1043</v>
      </c>
      <c r="D81" s="141">
        <v>73483</v>
      </c>
      <c r="E81" s="86">
        <v>242</v>
      </c>
      <c r="F81" s="142">
        <v>-72</v>
      </c>
      <c r="G81" s="158">
        <f t="shared" si="44"/>
        <v>127.57465277777777</v>
      </c>
      <c r="H81" s="159">
        <f t="shared" si="49"/>
        <v>73653</v>
      </c>
      <c r="I81" s="135"/>
      <c r="J81" s="143"/>
      <c r="K81" s="88">
        <v>29</v>
      </c>
      <c r="L81" s="87">
        <v>53</v>
      </c>
      <c r="M81" s="87">
        <v>3912</v>
      </c>
      <c r="N81" s="80">
        <v>1698</v>
      </c>
      <c r="O81" s="81"/>
      <c r="P81" s="81">
        <f t="shared" si="50"/>
        <v>5610</v>
      </c>
      <c r="Q81" s="64" t="s">
        <v>77</v>
      </c>
      <c r="R81" s="63">
        <f t="shared" si="45"/>
        <v>605</v>
      </c>
      <c r="S81" s="63">
        <f t="shared" si="46"/>
        <v>1096</v>
      </c>
      <c r="T81" s="63">
        <f t="shared" si="47"/>
        <v>79263</v>
      </c>
      <c r="U81" s="80">
        <f t="shared" si="48"/>
        <v>131.01322314049588</v>
      </c>
    </row>
    <row r="82" spans="1:21" ht="18" x14ac:dyDescent="0.25">
      <c r="A82" s="64" t="s">
        <v>74</v>
      </c>
      <c r="B82" s="141">
        <v>897</v>
      </c>
      <c r="C82" s="102">
        <v>1554</v>
      </c>
      <c r="D82" s="141">
        <v>106803</v>
      </c>
      <c r="E82" s="86">
        <v>798</v>
      </c>
      <c r="F82" s="142">
        <v>-14</v>
      </c>
      <c r="G82" s="158">
        <f t="shared" si="44"/>
        <v>119.06688963210702</v>
      </c>
      <c r="H82" s="159">
        <f t="shared" si="49"/>
        <v>107587</v>
      </c>
      <c r="I82" s="135"/>
      <c r="J82" s="143"/>
      <c r="K82" s="88">
        <v>53</v>
      </c>
      <c r="L82" s="87">
        <v>110</v>
      </c>
      <c r="M82" s="87">
        <v>7708</v>
      </c>
      <c r="N82" s="80">
        <v>3674</v>
      </c>
      <c r="O82" s="81"/>
      <c r="P82" s="81">
        <f t="shared" si="50"/>
        <v>11382</v>
      </c>
      <c r="Q82" s="64" t="s">
        <v>74</v>
      </c>
      <c r="R82" s="63">
        <f t="shared" si="45"/>
        <v>950</v>
      </c>
      <c r="S82" s="63">
        <f t="shared" si="46"/>
        <v>1664</v>
      </c>
      <c r="T82" s="63">
        <f t="shared" si="47"/>
        <v>118969</v>
      </c>
      <c r="U82" s="80">
        <f t="shared" si="48"/>
        <v>125.23052631578948</v>
      </c>
    </row>
    <row r="83" spans="1:21" ht="18" x14ac:dyDescent="0.25">
      <c r="A83" s="64" t="s">
        <v>78</v>
      </c>
      <c r="B83" s="141">
        <v>643</v>
      </c>
      <c r="C83" s="102">
        <v>927</v>
      </c>
      <c r="D83" s="141">
        <v>62627</v>
      </c>
      <c r="E83" s="86">
        <v>3010</v>
      </c>
      <c r="F83" s="142">
        <v>-14</v>
      </c>
      <c r="G83" s="158">
        <f t="shared" si="44"/>
        <v>97.398133748055983</v>
      </c>
      <c r="H83" s="159">
        <f t="shared" si="49"/>
        <v>65623</v>
      </c>
      <c r="I83" s="135"/>
      <c r="J83" s="143"/>
      <c r="K83" s="88">
        <v>26</v>
      </c>
      <c r="L83" s="87">
        <v>65</v>
      </c>
      <c r="M83" s="87">
        <v>4202</v>
      </c>
      <c r="N83" s="80">
        <v>3713</v>
      </c>
      <c r="O83" s="81"/>
      <c r="P83" s="81">
        <f t="shared" si="50"/>
        <v>7915</v>
      </c>
      <c r="Q83" s="64" t="s">
        <v>78</v>
      </c>
      <c r="R83" s="63">
        <f t="shared" si="45"/>
        <v>669</v>
      </c>
      <c r="S83" s="63">
        <f t="shared" si="46"/>
        <v>992</v>
      </c>
      <c r="T83" s="63">
        <f t="shared" si="47"/>
        <v>73538</v>
      </c>
      <c r="U83" s="80">
        <f t="shared" si="48"/>
        <v>109.92227204783259</v>
      </c>
    </row>
    <row r="84" spans="1:21" ht="18" x14ac:dyDescent="0.25">
      <c r="A84" s="64" t="s">
        <v>79</v>
      </c>
      <c r="B84" s="141">
        <v>720</v>
      </c>
      <c r="C84" s="102">
        <v>1125</v>
      </c>
      <c r="D84" s="141">
        <v>79708</v>
      </c>
      <c r="E84" s="86">
        <v>626</v>
      </c>
      <c r="F84" s="142">
        <v>-84</v>
      </c>
      <c r="G84" s="158">
        <f t="shared" si="44"/>
        <v>110.70555555555555</v>
      </c>
      <c r="H84" s="159">
        <f t="shared" si="49"/>
        <v>80250</v>
      </c>
      <c r="I84" s="135"/>
      <c r="J84" s="143"/>
      <c r="K84" s="88">
        <v>37</v>
      </c>
      <c r="L84" s="87">
        <v>58</v>
      </c>
      <c r="M84" s="87">
        <v>4261</v>
      </c>
      <c r="N84" s="80">
        <v>2299</v>
      </c>
      <c r="O84" s="81"/>
      <c r="P84" s="81">
        <f t="shared" si="50"/>
        <v>6560</v>
      </c>
      <c r="Q84" s="64" t="s">
        <v>79</v>
      </c>
      <c r="R84" s="63">
        <f t="shared" si="45"/>
        <v>757</v>
      </c>
      <c r="S84" s="63">
        <f t="shared" si="46"/>
        <v>1183</v>
      </c>
      <c r="T84" s="63">
        <f t="shared" si="47"/>
        <v>86810</v>
      </c>
      <c r="U84" s="80">
        <f t="shared" si="48"/>
        <v>114.67635402906208</v>
      </c>
    </row>
    <row r="85" spans="1:21" ht="18" x14ac:dyDescent="0.25">
      <c r="A85" s="64" t="s">
        <v>80</v>
      </c>
      <c r="B85" s="141">
        <v>243</v>
      </c>
      <c r="C85" s="102">
        <v>372</v>
      </c>
      <c r="D85" s="141">
        <v>25449</v>
      </c>
      <c r="E85" s="86">
        <v>0</v>
      </c>
      <c r="F85" s="142">
        <v>-28</v>
      </c>
      <c r="G85" s="158">
        <f t="shared" si="44"/>
        <v>104.72839506172839</v>
      </c>
      <c r="H85" s="159">
        <f t="shared" si="49"/>
        <v>25421</v>
      </c>
      <c r="I85" s="135"/>
      <c r="J85" s="143"/>
      <c r="K85" s="88">
        <v>8</v>
      </c>
      <c r="L85" s="87">
        <v>15</v>
      </c>
      <c r="M85" s="87">
        <v>1217</v>
      </c>
      <c r="N85" s="80">
        <v>128</v>
      </c>
      <c r="O85" s="81"/>
      <c r="P85" s="81">
        <f t="shared" si="50"/>
        <v>1345</v>
      </c>
      <c r="Q85" s="64" t="s">
        <v>80</v>
      </c>
      <c r="R85" s="63">
        <f t="shared" si="45"/>
        <v>251</v>
      </c>
      <c r="S85" s="63">
        <f t="shared" si="46"/>
        <v>387</v>
      </c>
      <c r="T85" s="63">
        <f t="shared" si="47"/>
        <v>26766</v>
      </c>
      <c r="U85" s="80">
        <f t="shared" si="48"/>
        <v>106.63745019920319</v>
      </c>
    </row>
    <row r="86" spans="1:21" ht="18" x14ac:dyDescent="0.25">
      <c r="A86" s="64" t="s">
        <v>81</v>
      </c>
      <c r="B86" s="141">
        <v>544</v>
      </c>
      <c r="C86" s="102">
        <v>900</v>
      </c>
      <c r="D86" s="141">
        <v>61455</v>
      </c>
      <c r="E86" s="86">
        <v>608</v>
      </c>
      <c r="F86" s="142">
        <v>-81</v>
      </c>
      <c r="G86" s="158">
        <f t="shared" si="44"/>
        <v>112.96875</v>
      </c>
      <c r="H86" s="159">
        <f t="shared" si="49"/>
        <v>61982</v>
      </c>
      <c r="I86" s="135"/>
      <c r="J86" s="143"/>
      <c r="K86" s="88">
        <v>26</v>
      </c>
      <c r="L86" s="87">
        <v>47</v>
      </c>
      <c r="M86" s="87">
        <v>3434</v>
      </c>
      <c r="N86" s="80">
        <v>1777</v>
      </c>
      <c r="O86" s="81"/>
      <c r="P86" s="81">
        <f t="shared" si="50"/>
        <v>5211</v>
      </c>
      <c r="Q86" s="64" t="s">
        <v>81</v>
      </c>
      <c r="R86" s="63">
        <f t="shared" si="45"/>
        <v>570</v>
      </c>
      <c r="S86" s="63">
        <f t="shared" si="46"/>
        <v>947</v>
      </c>
      <c r="T86" s="63">
        <f t="shared" si="47"/>
        <v>67193</v>
      </c>
      <c r="U86" s="80">
        <f t="shared" si="48"/>
        <v>117.88245614035088</v>
      </c>
    </row>
    <row r="87" spans="1:21" ht="18" x14ac:dyDescent="0.25">
      <c r="A87" s="64" t="s">
        <v>82</v>
      </c>
      <c r="B87" s="141">
        <v>205</v>
      </c>
      <c r="C87" s="102">
        <v>323</v>
      </c>
      <c r="D87" s="141">
        <v>21322</v>
      </c>
      <c r="E87" s="86">
        <v>0</v>
      </c>
      <c r="F87" s="142">
        <v>-20</v>
      </c>
      <c r="G87" s="158">
        <f t="shared" si="44"/>
        <v>104.00975609756098</v>
      </c>
      <c r="H87" s="159">
        <f t="shared" si="49"/>
        <v>21302</v>
      </c>
      <c r="I87" s="135"/>
      <c r="J87" s="143"/>
      <c r="K87" s="88">
        <v>7</v>
      </c>
      <c r="L87" s="87">
        <v>15</v>
      </c>
      <c r="M87" s="87">
        <v>1175</v>
      </c>
      <c r="N87" s="80">
        <v>0</v>
      </c>
      <c r="O87" s="81"/>
      <c r="P87" s="81">
        <f t="shared" si="50"/>
        <v>1175</v>
      </c>
      <c r="Q87" s="64" t="s">
        <v>82</v>
      </c>
      <c r="R87" s="63">
        <f t="shared" si="45"/>
        <v>212</v>
      </c>
      <c r="S87" s="63">
        <f t="shared" si="46"/>
        <v>338</v>
      </c>
      <c r="T87" s="63">
        <f t="shared" si="47"/>
        <v>22477</v>
      </c>
      <c r="U87" s="80">
        <f t="shared" si="48"/>
        <v>106.02358490566037</v>
      </c>
    </row>
    <row r="88" spans="1:21" ht="18.75" thickBot="1" x14ac:dyDescent="0.3">
      <c r="A88" s="66" t="s">
        <v>83</v>
      </c>
      <c r="B88" s="161">
        <v>942</v>
      </c>
      <c r="C88" s="164">
        <v>1363</v>
      </c>
      <c r="D88" s="161">
        <v>98328</v>
      </c>
      <c r="E88" s="107">
        <v>1039</v>
      </c>
      <c r="F88" s="153">
        <v>-20</v>
      </c>
      <c r="G88" s="167">
        <f t="shared" si="44"/>
        <v>104.38216560509554</v>
      </c>
      <c r="H88" s="168">
        <f t="shared" si="49"/>
        <v>99347</v>
      </c>
      <c r="I88" s="147"/>
      <c r="J88" s="148"/>
      <c r="K88" s="91">
        <v>18</v>
      </c>
      <c r="L88" s="90">
        <v>36</v>
      </c>
      <c r="M88" s="90">
        <v>2658</v>
      </c>
      <c r="N88" s="187">
        <v>320</v>
      </c>
      <c r="O88" s="75"/>
      <c r="P88" s="75">
        <f t="shared" si="50"/>
        <v>2978</v>
      </c>
      <c r="Q88" s="89" t="s">
        <v>83</v>
      </c>
      <c r="R88" s="69">
        <f t="shared" si="45"/>
        <v>960</v>
      </c>
      <c r="S88" s="69">
        <f t="shared" si="46"/>
        <v>1399</v>
      </c>
      <c r="T88" s="69">
        <f t="shared" si="47"/>
        <v>102325</v>
      </c>
      <c r="U88" s="187">
        <f t="shared" si="48"/>
        <v>106.58854166666667</v>
      </c>
    </row>
    <row r="89" spans="1:21" ht="18.75" thickBot="1" x14ac:dyDescent="0.3">
      <c r="A89" s="70" t="s">
        <v>48</v>
      </c>
      <c r="B89" s="94">
        <f>SUM(B79:B88)</f>
        <v>5008</v>
      </c>
      <c r="C89" s="94">
        <f>SUM(C79:C88)</f>
        <v>8024</v>
      </c>
      <c r="D89" s="94">
        <f>SUM(D79:D88)</f>
        <v>558740</v>
      </c>
      <c r="E89" s="94">
        <f>SUM(E79:E88)</f>
        <v>6888</v>
      </c>
      <c r="F89" s="150">
        <f>SUM(F79:F88)</f>
        <v>-333</v>
      </c>
      <c r="G89" s="166">
        <f t="shared" si="44"/>
        <v>111.56948881789137</v>
      </c>
      <c r="H89" s="169">
        <f t="shared" ref="H89:P89" si="51">SUM(H79:H88)</f>
        <v>565295</v>
      </c>
      <c r="I89" s="166">
        <f t="shared" si="51"/>
        <v>0</v>
      </c>
      <c r="J89" s="188">
        <f t="shared" si="51"/>
        <v>0</v>
      </c>
      <c r="K89" s="166">
        <f t="shared" si="51"/>
        <v>213</v>
      </c>
      <c r="L89" s="186">
        <f t="shared" si="51"/>
        <v>424</v>
      </c>
      <c r="M89" s="186">
        <f t="shared" si="51"/>
        <v>30382</v>
      </c>
      <c r="N89" s="186">
        <f t="shared" si="51"/>
        <v>13961</v>
      </c>
      <c r="O89" s="186">
        <f t="shared" si="51"/>
        <v>0</v>
      </c>
      <c r="P89" s="188">
        <f t="shared" si="51"/>
        <v>44343</v>
      </c>
      <c r="Q89" s="192" t="s">
        <v>48</v>
      </c>
      <c r="R89" s="175">
        <f>SUM(R79:R88)</f>
        <v>5221</v>
      </c>
      <c r="S89" s="175">
        <f>SUM(S79:S88)</f>
        <v>8448</v>
      </c>
      <c r="T89" s="175">
        <f>SUM(T79:T88)</f>
        <v>609638</v>
      </c>
      <c r="U89" s="72">
        <f>T89/R89</f>
        <v>116.76651982378854</v>
      </c>
    </row>
    <row r="90" spans="1:21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75"/>
      <c r="P90" s="75"/>
      <c r="Q90" s="191"/>
      <c r="R90" s="96"/>
      <c r="S90" s="96"/>
      <c r="T90" s="96"/>
      <c r="U90" s="75"/>
    </row>
    <row r="91" spans="1:21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7"/>
      <c r="P91" s="98"/>
      <c r="Q91" s="53" t="s">
        <v>84</v>
      </c>
      <c r="R91" s="97"/>
      <c r="S91" s="97"/>
      <c r="T91" s="97"/>
      <c r="U91" s="98"/>
    </row>
    <row r="92" spans="1:21" ht="18" x14ac:dyDescent="0.25">
      <c r="A92" s="56" t="s">
        <v>85</v>
      </c>
      <c r="B92" s="156">
        <v>336</v>
      </c>
      <c r="C92" s="101">
        <v>483</v>
      </c>
      <c r="D92" s="156">
        <v>31084</v>
      </c>
      <c r="E92" s="84">
        <v>397</v>
      </c>
      <c r="F92" s="139">
        <v>0</v>
      </c>
      <c r="G92" s="177">
        <f t="shared" ref="G92:G101" si="52">D92/B92</f>
        <v>92.511904761904759</v>
      </c>
      <c r="H92" s="159">
        <f>SUM(D92:F92)</f>
        <v>31481</v>
      </c>
      <c r="I92" s="132"/>
      <c r="J92" s="133"/>
      <c r="K92" s="81">
        <v>18</v>
      </c>
      <c r="L92" s="85">
        <v>30</v>
      </c>
      <c r="M92" s="85">
        <v>2429</v>
      </c>
      <c r="N92" s="62">
        <v>975</v>
      </c>
      <c r="O92" s="81"/>
      <c r="P92" s="81">
        <f>SUM(M92:N92)</f>
        <v>3404</v>
      </c>
      <c r="Q92" s="56" t="s">
        <v>85</v>
      </c>
      <c r="R92" s="59">
        <f t="shared" ref="R92:R100" si="53">B92+K92</f>
        <v>354</v>
      </c>
      <c r="S92" s="59">
        <f t="shared" ref="S92:S100" si="54">C92+L92</f>
        <v>513</v>
      </c>
      <c r="T92" s="59">
        <f t="shared" ref="T92:T100" si="55">H92+P92</f>
        <v>34885</v>
      </c>
      <c r="U92" s="62">
        <f t="shared" ref="U92:U100" si="56">T92/R92</f>
        <v>98.545197740112997</v>
      </c>
    </row>
    <row r="93" spans="1:21" ht="18" x14ac:dyDescent="0.25">
      <c r="A93" s="64" t="s">
        <v>86</v>
      </c>
      <c r="B93" s="141">
        <v>435</v>
      </c>
      <c r="C93" s="102">
        <v>548</v>
      </c>
      <c r="D93" s="141">
        <v>36614</v>
      </c>
      <c r="E93" s="86">
        <v>945</v>
      </c>
      <c r="F93" s="142">
        <v>-6</v>
      </c>
      <c r="G93" s="158">
        <f t="shared" si="52"/>
        <v>84.170114942528741</v>
      </c>
      <c r="H93" s="159">
        <f t="shared" ref="H93:H100" si="57">SUM(D93:F93)</f>
        <v>37553</v>
      </c>
      <c r="I93" s="135"/>
      <c r="J93" s="143"/>
      <c r="K93" s="88">
        <v>25</v>
      </c>
      <c r="L93" s="87">
        <v>37</v>
      </c>
      <c r="M93" s="87">
        <v>2501</v>
      </c>
      <c r="N93" s="80">
        <v>2356</v>
      </c>
      <c r="O93" s="81"/>
      <c r="P93" s="81">
        <f t="shared" ref="P93:P100" si="58">SUM(M93:N93)</f>
        <v>4857</v>
      </c>
      <c r="Q93" s="64" t="s">
        <v>86</v>
      </c>
      <c r="R93" s="63">
        <f t="shared" si="53"/>
        <v>460</v>
      </c>
      <c r="S93" s="63">
        <f t="shared" si="54"/>
        <v>585</v>
      </c>
      <c r="T93" s="63">
        <f t="shared" si="55"/>
        <v>42410</v>
      </c>
      <c r="U93" s="80">
        <f t="shared" si="56"/>
        <v>92.195652173913047</v>
      </c>
    </row>
    <row r="94" spans="1:21" ht="18" x14ac:dyDescent="0.25">
      <c r="A94" s="64" t="s">
        <v>87</v>
      </c>
      <c r="B94" s="141">
        <v>242</v>
      </c>
      <c r="C94" s="102">
        <v>343</v>
      </c>
      <c r="D94" s="141">
        <v>22280</v>
      </c>
      <c r="E94" s="86">
        <v>0</v>
      </c>
      <c r="F94" s="142">
        <v>-20</v>
      </c>
      <c r="G94" s="158">
        <f t="shared" si="52"/>
        <v>92.066115702479337</v>
      </c>
      <c r="H94" s="159">
        <f t="shared" si="57"/>
        <v>22260</v>
      </c>
      <c r="I94" s="135"/>
      <c r="J94" s="143"/>
      <c r="K94" s="88">
        <v>19</v>
      </c>
      <c r="L94" s="87">
        <v>39</v>
      </c>
      <c r="M94" s="87">
        <v>2646</v>
      </c>
      <c r="N94" s="80">
        <v>2600</v>
      </c>
      <c r="O94" s="81"/>
      <c r="P94" s="81">
        <f t="shared" si="58"/>
        <v>5246</v>
      </c>
      <c r="Q94" s="64" t="s">
        <v>87</v>
      </c>
      <c r="R94" s="63">
        <f t="shared" si="53"/>
        <v>261</v>
      </c>
      <c r="S94" s="63">
        <f t="shared" si="54"/>
        <v>382</v>
      </c>
      <c r="T94" s="63">
        <f t="shared" si="55"/>
        <v>27506</v>
      </c>
      <c r="U94" s="80">
        <f t="shared" si="56"/>
        <v>105.38697318007662</v>
      </c>
    </row>
    <row r="95" spans="1:21" ht="18" x14ac:dyDescent="0.25">
      <c r="A95" s="64" t="s">
        <v>88</v>
      </c>
      <c r="B95" s="141">
        <v>135</v>
      </c>
      <c r="C95" s="102">
        <v>163</v>
      </c>
      <c r="D95" s="141">
        <v>10698</v>
      </c>
      <c r="E95" s="86">
        <v>128</v>
      </c>
      <c r="F95" s="142">
        <v>0</v>
      </c>
      <c r="G95" s="158">
        <f t="shared" si="52"/>
        <v>79.24444444444444</v>
      </c>
      <c r="H95" s="159">
        <f t="shared" si="57"/>
        <v>10826</v>
      </c>
      <c r="I95" s="135"/>
      <c r="J95" s="143"/>
      <c r="K95" s="88">
        <v>7</v>
      </c>
      <c r="L95" s="87">
        <v>8</v>
      </c>
      <c r="M95" s="87">
        <v>529</v>
      </c>
      <c r="N95" s="80">
        <v>192</v>
      </c>
      <c r="O95" s="81"/>
      <c r="P95" s="81">
        <f t="shared" si="58"/>
        <v>721</v>
      </c>
      <c r="Q95" s="64" t="s">
        <v>88</v>
      </c>
      <c r="R95" s="63">
        <f t="shared" si="53"/>
        <v>142</v>
      </c>
      <c r="S95" s="63">
        <f t="shared" si="54"/>
        <v>171</v>
      </c>
      <c r="T95" s="63">
        <f t="shared" si="55"/>
        <v>11547</v>
      </c>
      <c r="U95" s="80">
        <f t="shared" si="56"/>
        <v>81.316901408450704</v>
      </c>
    </row>
    <row r="96" spans="1:21" ht="18" x14ac:dyDescent="0.25">
      <c r="A96" s="64" t="s">
        <v>89</v>
      </c>
      <c r="B96" s="141">
        <v>336</v>
      </c>
      <c r="C96" s="102">
        <v>462</v>
      </c>
      <c r="D96" s="141">
        <v>29207</v>
      </c>
      <c r="E96" s="86">
        <v>960</v>
      </c>
      <c r="F96" s="142">
        <v>-54</v>
      </c>
      <c r="G96" s="158">
        <f t="shared" si="52"/>
        <v>86.925595238095241</v>
      </c>
      <c r="H96" s="159">
        <f t="shared" si="57"/>
        <v>30113</v>
      </c>
      <c r="I96" s="135"/>
      <c r="J96" s="143"/>
      <c r="K96" s="88">
        <v>17</v>
      </c>
      <c r="L96" s="87">
        <v>22</v>
      </c>
      <c r="M96" s="87">
        <v>1376</v>
      </c>
      <c r="N96" s="80">
        <v>811</v>
      </c>
      <c r="O96" s="81"/>
      <c r="P96" s="81">
        <f t="shared" si="58"/>
        <v>2187</v>
      </c>
      <c r="Q96" s="64" t="s">
        <v>89</v>
      </c>
      <c r="R96" s="63">
        <f t="shared" si="53"/>
        <v>353</v>
      </c>
      <c r="S96" s="63">
        <f t="shared" si="54"/>
        <v>484</v>
      </c>
      <c r="T96" s="63">
        <f t="shared" si="55"/>
        <v>32300</v>
      </c>
      <c r="U96" s="80">
        <f t="shared" si="56"/>
        <v>91.501416430594901</v>
      </c>
    </row>
    <row r="97" spans="1:21" ht="18" x14ac:dyDescent="0.25">
      <c r="A97" s="64" t="s">
        <v>90</v>
      </c>
      <c r="B97" s="141">
        <v>88</v>
      </c>
      <c r="C97" s="102">
        <v>133</v>
      </c>
      <c r="D97" s="141">
        <v>9663</v>
      </c>
      <c r="E97" s="86">
        <v>0</v>
      </c>
      <c r="F97" s="142">
        <v>-81</v>
      </c>
      <c r="G97" s="158">
        <f t="shared" si="52"/>
        <v>109.80681818181819</v>
      </c>
      <c r="H97" s="159">
        <f t="shared" si="57"/>
        <v>9582</v>
      </c>
      <c r="I97" s="135"/>
      <c r="J97" s="143"/>
      <c r="K97" s="88">
        <v>4</v>
      </c>
      <c r="L97" s="87">
        <v>10</v>
      </c>
      <c r="M97" s="87">
        <v>785</v>
      </c>
      <c r="N97" s="80">
        <v>207</v>
      </c>
      <c r="O97" s="81">
        <v>-20</v>
      </c>
      <c r="P97" s="81">
        <f t="shared" si="58"/>
        <v>992</v>
      </c>
      <c r="Q97" s="64" t="s">
        <v>90</v>
      </c>
      <c r="R97" s="63">
        <f t="shared" si="53"/>
        <v>92</v>
      </c>
      <c r="S97" s="63">
        <f t="shared" si="54"/>
        <v>143</v>
      </c>
      <c r="T97" s="63">
        <f t="shared" si="55"/>
        <v>10574</v>
      </c>
      <c r="U97" s="80">
        <f t="shared" si="56"/>
        <v>114.93478260869566</v>
      </c>
    </row>
    <row r="98" spans="1:21" ht="18" x14ac:dyDescent="0.25">
      <c r="A98" s="64" t="s">
        <v>91</v>
      </c>
      <c r="B98" s="141">
        <v>1177</v>
      </c>
      <c r="C98" s="102">
        <v>1793</v>
      </c>
      <c r="D98" s="141">
        <v>123291</v>
      </c>
      <c r="E98" s="86">
        <v>2571</v>
      </c>
      <c r="F98" s="142">
        <v>-87</v>
      </c>
      <c r="G98" s="158">
        <f t="shared" si="52"/>
        <v>104.75021240441801</v>
      </c>
      <c r="H98" s="159">
        <f t="shared" si="57"/>
        <v>125775</v>
      </c>
      <c r="I98" s="135"/>
      <c r="J98" s="143"/>
      <c r="K98" s="88">
        <v>75</v>
      </c>
      <c r="L98" s="87">
        <v>124</v>
      </c>
      <c r="M98" s="87">
        <v>8519</v>
      </c>
      <c r="N98" s="80">
        <v>5947</v>
      </c>
      <c r="O98" s="81">
        <v>-12</v>
      </c>
      <c r="P98" s="81">
        <f t="shared" si="58"/>
        <v>14466</v>
      </c>
      <c r="Q98" s="64" t="s">
        <v>91</v>
      </c>
      <c r="R98" s="63">
        <f t="shared" si="53"/>
        <v>1252</v>
      </c>
      <c r="S98" s="63">
        <f t="shared" si="54"/>
        <v>1917</v>
      </c>
      <c r="T98" s="63">
        <f t="shared" si="55"/>
        <v>140241</v>
      </c>
      <c r="U98" s="80">
        <f t="shared" si="56"/>
        <v>112.01357827476038</v>
      </c>
    </row>
    <row r="99" spans="1:21" ht="18.75" customHeight="1" x14ac:dyDescent="0.25">
      <c r="A99" s="109" t="s">
        <v>92</v>
      </c>
      <c r="B99" s="141">
        <v>369</v>
      </c>
      <c r="C99" s="102">
        <v>542</v>
      </c>
      <c r="D99" s="141">
        <v>36657</v>
      </c>
      <c r="E99" s="86">
        <v>414</v>
      </c>
      <c r="F99" s="142">
        <v>-40</v>
      </c>
      <c r="G99" s="158">
        <f t="shared" si="52"/>
        <v>99.341463414634148</v>
      </c>
      <c r="H99" s="159">
        <f t="shared" si="57"/>
        <v>37031</v>
      </c>
      <c r="I99" s="135"/>
      <c r="J99" s="143"/>
      <c r="K99" s="88">
        <v>12</v>
      </c>
      <c r="L99" s="87">
        <v>28</v>
      </c>
      <c r="M99" s="87">
        <v>1928</v>
      </c>
      <c r="N99" s="80">
        <v>448</v>
      </c>
      <c r="O99" s="81"/>
      <c r="P99" s="81">
        <f t="shared" si="58"/>
        <v>2376</v>
      </c>
      <c r="Q99" s="109" t="s">
        <v>92</v>
      </c>
      <c r="R99" s="63">
        <f t="shared" si="53"/>
        <v>381</v>
      </c>
      <c r="S99" s="63">
        <f t="shared" si="54"/>
        <v>570</v>
      </c>
      <c r="T99" s="63">
        <f t="shared" si="55"/>
        <v>39407</v>
      </c>
      <c r="U99" s="80">
        <f t="shared" si="56"/>
        <v>103.43044619422572</v>
      </c>
    </row>
    <row r="100" spans="1:21" ht="18.75" thickBot="1" x14ac:dyDescent="0.3">
      <c r="A100" s="64" t="s">
        <v>93</v>
      </c>
      <c r="B100" s="161">
        <v>558</v>
      </c>
      <c r="C100" s="164">
        <v>709</v>
      </c>
      <c r="D100" s="161">
        <v>47343</v>
      </c>
      <c r="E100" s="107">
        <v>492</v>
      </c>
      <c r="F100" s="153">
        <v>-84</v>
      </c>
      <c r="G100" s="158">
        <f t="shared" si="52"/>
        <v>84.844086021505376</v>
      </c>
      <c r="H100" s="159">
        <f t="shared" si="57"/>
        <v>47751</v>
      </c>
      <c r="I100" s="147"/>
      <c r="J100" s="148"/>
      <c r="K100" s="91">
        <v>29</v>
      </c>
      <c r="L100" s="90">
        <v>43</v>
      </c>
      <c r="M100" s="90">
        <v>3010</v>
      </c>
      <c r="N100" s="187">
        <v>2492</v>
      </c>
      <c r="O100" s="75"/>
      <c r="P100" s="75">
        <f t="shared" si="58"/>
        <v>5502</v>
      </c>
      <c r="Q100" s="89" t="s">
        <v>93</v>
      </c>
      <c r="R100" s="69">
        <f t="shared" si="53"/>
        <v>587</v>
      </c>
      <c r="S100" s="69">
        <f t="shared" si="54"/>
        <v>752</v>
      </c>
      <c r="T100" s="69">
        <f t="shared" si="55"/>
        <v>53253</v>
      </c>
      <c r="U100" s="187">
        <f t="shared" si="56"/>
        <v>90.720613287904598</v>
      </c>
    </row>
    <row r="101" spans="1:21" ht="18.75" thickBot="1" x14ac:dyDescent="0.3">
      <c r="A101" s="70" t="s">
        <v>48</v>
      </c>
      <c r="B101" s="94">
        <f>SUM(B92:B100)</f>
        <v>3676</v>
      </c>
      <c r="C101" s="94">
        <f>SUM(C92:C100)</f>
        <v>5176</v>
      </c>
      <c r="D101" s="94">
        <f>SUM(D92:D100)</f>
        <v>346837</v>
      </c>
      <c r="E101" s="94">
        <f>SUM(E92:E100)</f>
        <v>5907</v>
      </c>
      <c r="F101" s="94">
        <f>SUM(F92:F100)</f>
        <v>-372</v>
      </c>
      <c r="G101" s="72">
        <f t="shared" si="52"/>
        <v>94.351741022850931</v>
      </c>
      <c r="H101" s="150">
        <f t="shared" ref="H101:P101" si="59">SUM(H92:H100)</f>
        <v>352372</v>
      </c>
      <c r="I101" s="166">
        <f t="shared" si="59"/>
        <v>0</v>
      </c>
      <c r="J101" s="72">
        <f t="shared" si="59"/>
        <v>0</v>
      </c>
      <c r="K101" s="196">
        <f t="shared" si="59"/>
        <v>206</v>
      </c>
      <c r="L101" s="186">
        <f t="shared" si="59"/>
        <v>341</v>
      </c>
      <c r="M101" s="186">
        <f t="shared" si="59"/>
        <v>23723</v>
      </c>
      <c r="N101" s="186">
        <f t="shared" si="59"/>
        <v>16028</v>
      </c>
      <c r="O101" s="186">
        <f t="shared" si="59"/>
        <v>-32</v>
      </c>
      <c r="P101" s="188">
        <f t="shared" si="59"/>
        <v>39751</v>
      </c>
      <c r="Q101" s="192" t="s">
        <v>48</v>
      </c>
      <c r="R101" s="175">
        <f>SUM(R92:R100)</f>
        <v>3882</v>
      </c>
      <c r="S101" s="175">
        <f>SUM(S92:S100)</f>
        <v>5517</v>
      </c>
      <c r="T101" s="175">
        <f>SUM(T92:T100)</f>
        <v>392123</v>
      </c>
      <c r="U101" s="72">
        <f>T101/R101</f>
        <v>101.01056156620299</v>
      </c>
    </row>
    <row r="102" spans="1:21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75"/>
      <c r="P102" s="75"/>
      <c r="Q102" s="191"/>
      <c r="R102" s="96"/>
      <c r="S102" s="96"/>
      <c r="T102" s="96"/>
      <c r="U102" s="75"/>
    </row>
    <row r="103" spans="1:21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7"/>
      <c r="P103" s="98"/>
      <c r="Q103" s="76" t="s">
        <v>94</v>
      </c>
      <c r="R103" s="97"/>
      <c r="S103" s="97"/>
      <c r="T103" s="97"/>
      <c r="U103" s="98"/>
    </row>
    <row r="104" spans="1:21" ht="18" x14ac:dyDescent="0.25">
      <c r="A104" s="110" t="s">
        <v>95</v>
      </c>
      <c r="B104" s="170">
        <v>295</v>
      </c>
      <c r="C104" s="171">
        <v>383</v>
      </c>
      <c r="D104" s="170">
        <v>26171</v>
      </c>
      <c r="E104" s="201">
        <v>328</v>
      </c>
      <c r="F104" s="202">
        <v>0</v>
      </c>
      <c r="G104" s="177">
        <f t="shared" ref="G104:G118" si="60">D104/B104</f>
        <v>88.715254237288136</v>
      </c>
      <c r="H104" s="159">
        <f>SUM(D104:F104)</f>
        <v>26499</v>
      </c>
      <c r="I104" s="132"/>
      <c r="J104" s="133"/>
      <c r="K104" s="81">
        <v>2</v>
      </c>
      <c r="L104" s="85">
        <v>2</v>
      </c>
      <c r="M104" s="85">
        <v>128</v>
      </c>
      <c r="N104" s="62">
        <v>192</v>
      </c>
      <c r="O104" s="81"/>
      <c r="P104" s="81">
        <f>SUM(M104:N104)</f>
        <v>320</v>
      </c>
      <c r="Q104" s="110" t="s">
        <v>95</v>
      </c>
      <c r="R104" s="59">
        <f t="shared" ref="R104:R117" si="61">B104+K104</f>
        <v>297</v>
      </c>
      <c r="S104" s="59">
        <f t="shared" ref="S104:S117" si="62">C104+L104</f>
        <v>385</v>
      </c>
      <c r="T104" s="59">
        <f t="shared" ref="T104:T117" si="63">H104+P104</f>
        <v>26819</v>
      </c>
      <c r="U104" s="62">
        <f t="shared" ref="U104:U117" si="64">T104/R104</f>
        <v>90.299663299663294</v>
      </c>
    </row>
    <row r="105" spans="1:21" ht="18" x14ac:dyDescent="0.25">
      <c r="A105" s="111" t="s">
        <v>96</v>
      </c>
      <c r="B105" s="141">
        <v>374</v>
      </c>
      <c r="C105" s="142">
        <v>518</v>
      </c>
      <c r="D105" s="141">
        <v>36010</v>
      </c>
      <c r="E105" s="86">
        <v>978</v>
      </c>
      <c r="F105" s="142">
        <v>-6</v>
      </c>
      <c r="G105" s="158">
        <f t="shared" si="60"/>
        <v>96.283422459893046</v>
      </c>
      <c r="H105" s="159">
        <f t="shared" ref="H105:H117" si="65">SUM(D105:F105)</f>
        <v>36982</v>
      </c>
      <c r="I105" s="135"/>
      <c r="J105" s="143"/>
      <c r="K105" s="88">
        <v>30</v>
      </c>
      <c r="L105" s="87">
        <v>45</v>
      </c>
      <c r="M105" s="87">
        <v>3262</v>
      </c>
      <c r="N105" s="80">
        <v>2286</v>
      </c>
      <c r="O105" s="81"/>
      <c r="P105" s="81">
        <f t="shared" ref="P105:P117" si="66">SUM(M105:N105)</f>
        <v>5548</v>
      </c>
      <c r="Q105" s="111" t="s">
        <v>96</v>
      </c>
      <c r="R105" s="63">
        <f t="shared" si="61"/>
        <v>404</v>
      </c>
      <c r="S105" s="63">
        <f t="shared" si="62"/>
        <v>563</v>
      </c>
      <c r="T105" s="63">
        <f t="shared" si="63"/>
        <v>42530</v>
      </c>
      <c r="U105" s="80">
        <f t="shared" si="64"/>
        <v>105.27227722772277</v>
      </c>
    </row>
    <row r="106" spans="1:21" ht="18" x14ac:dyDescent="0.25">
      <c r="A106" s="111" t="s">
        <v>97</v>
      </c>
      <c r="B106" s="138">
        <v>45</v>
      </c>
      <c r="C106" s="163">
        <v>67</v>
      </c>
      <c r="D106" s="138">
        <v>4345</v>
      </c>
      <c r="E106" s="84">
        <v>0</v>
      </c>
      <c r="F106" s="139">
        <v>0</v>
      </c>
      <c r="G106" s="158">
        <f t="shared" si="60"/>
        <v>96.555555555555557</v>
      </c>
      <c r="H106" s="159">
        <f t="shared" si="65"/>
        <v>4345</v>
      </c>
      <c r="I106" s="135"/>
      <c r="J106" s="143"/>
      <c r="K106" s="88">
        <v>1</v>
      </c>
      <c r="L106" s="87">
        <v>1</v>
      </c>
      <c r="M106" s="87">
        <v>64</v>
      </c>
      <c r="N106" s="80"/>
      <c r="O106" s="81"/>
      <c r="P106" s="81">
        <f t="shared" si="66"/>
        <v>64</v>
      </c>
      <c r="Q106" s="111" t="s">
        <v>97</v>
      </c>
      <c r="R106" s="63">
        <f t="shared" si="61"/>
        <v>46</v>
      </c>
      <c r="S106" s="63">
        <f t="shared" si="62"/>
        <v>68</v>
      </c>
      <c r="T106" s="63">
        <f t="shared" si="63"/>
        <v>4409</v>
      </c>
      <c r="U106" s="80">
        <f t="shared" si="64"/>
        <v>95.847826086956516</v>
      </c>
    </row>
    <row r="107" spans="1:21" ht="18" x14ac:dyDescent="0.25">
      <c r="A107" s="111" t="s">
        <v>98</v>
      </c>
      <c r="B107" s="141">
        <v>504</v>
      </c>
      <c r="C107" s="102">
        <v>635</v>
      </c>
      <c r="D107" s="141">
        <v>42060</v>
      </c>
      <c r="E107" s="86">
        <v>529</v>
      </c>
      <c r="F107" s="142">
        <v>0</v>
      </c>
      <c r="G107" s="158">
        <f t="shared" si="60"/>
        <v>83.452380952380949</v>
      </c>
      <c r="H107" s="159">
        <f t="shared" si="65"/>
        <v>42589</v>
      </c>
      <c r="I107" s="135"/>
      <c r="J107" s="143"/>
      <c r="K107" s="88">
        <v>24</v>
      </c>
      <c r="L107" s="87">
        <v>42</v>
      </c>
      <c r="M107" s="87">
        <v>2799</v>
      </c>
      <c r="N107" s="80">
        <v>2985</v>
      </c>
      <c r="O107" s="81"/>
      <c r="P107" s="81">
        <f t="shared" si="66"/>
        <v>5784</v>
      </c>
      <c r="Q107" s="111" t="s">
        <v>98</v>
      </c>
      <c r="R107" s="63">
        <f t="shared" si="61"/>
        <v>528</v>
      </c>
      <c r="S107" s="63">
        <f t="shared" si="62"/>
        <v>677</v>
      </c>
      <c r="T107" s="63">
        <f t="shared" si="63"/>
        <v>48373</v>
      </c>
      <c r="U107" s="80">
        <f t="shared" si="64"/>
        <v>91.615530303030297</v>
      </c>
    </row>
    <row r="108" spans="1:21" ht="18" x14ac:dyDescent="0.25">
      <c r="A108" s="64" t="s">
        <v>99</v>
      </c>
      <c r="B108" s="141">
        <v>356</v>
      </c>
      <c r="C108" s="102">
        <v>478</v>
      </c>
      <c r="D108" s="141">
        <v>31585</v>
      </c>
      <c r="E108" s="86">
        <v>307</v>
      </c>
      <c r="F108" s="142">
        <v>0</v>
      </c>
      <c r="G108" s="158">
        <f t="shared" si="60"/>
        <v>88.721910112359552</v>
      </c>
      <c r="H108" s="159">
        <f t="shared" si="65"/>
        <v>31892</v>
      </c>
      <c r="I108" s="135"/>
      <c r="J108" s="143"/>
      <c r="K108" s="88">
        <v>9</v>
      </c>
      <c r="L108" s="87">
        <v>11</v>
      </c>
      <c r="M108" s="87">
        <v>695</v>
      </c>
      <c r="N108" s="80">
        <v>855</v>
      </c>
      <c r="O108" s="81"/>
      <c r="P108" s="81">
        <f t="shared" si="66"/>
        <v>1550</v>
      </c>
      <c r="Q108" s="64" t="s">
        <v>99</v>
      </c>
      <c r="R108" s="63">
        <f t="shared" si="61"/>
        <v>365</v>
      </c>
      <c r="S108" s="63">
        <f t="shared" si="62"/>
        <v>489</v>
      </c>
      <c r="T108" s="63">
        <f t="shared" si="63"/>
        <v>33442</v>
      </c>
      <c r="U108" s="80">
        <f t="shared" si="64"/>
        <v>91.62191780821918</v>
      </c>
    </row>
    <row r="109" spans="1:21" ht="18" x14ac:dyDescent="0.25">
      <c r="A109" s="64" t="s">
        <v>100</v>
      </c>
      <c r="B109" s="141">
        <v>418</v>
      </c>
      <c r="C109" s="102">
        <v>582</v>
      </c>
      <c r="D109" s="141">
        <v>42435</v>
      </c>
      <c r="E109" s="86">
        <v>1441</v>
      </c>
      <c r="F109" s="142">
        <v>-21</v>
      </c>
      <c r="G109" s="158">
        <f t="shared" si="60"/>
        <v>101.51913875598086</v>
      </c>
      <c r="H109" s="159">
        <f t="shared" si="65"/>
        <v>43855</v>
      </c>
      <c r="I109" s="135"/>
      <c r="J109" s="143"/>
      <c r="K109" s="88">
        <v>10</v>
      </c>
      <c r="L109" s="87">
        <v>16</v>
      </c>
      <c r="M109" s="87">
        <v>1045</v>
      </c>
      <c r="N109" s="80">
        <v>1150</v>
      </c>
      <c r="O109" s="81"/>
      <c r="P109" s="81">
        <f t="shared" si="66"/>
        <v>2195</v>
      </c>
      <c r="Q109" s="64" t="s">
        <v>100</v>
      </c>
      <c r="R109" s="63">
        <f t="shared" si="61"/>
        <v>428</v>
      </c>
      <c r="S109" s="63">
        <f t="shared" si="62"/>
        <v>598</v>
      </c>
      <c r="T109" s="63">
        <f t="shared" si="63"/>
        <v>46050</v>
      </c>
      <c r="U109" s="80">
        <f t="shared" si="64"/>
        <v>107.59345794392523</v>
      </c>
    </row>
    <row r="110" spans="1:21" ht="18" x14ac:dyDescent="0.25">
      <c r="A110" s="64" t="s">
        <v>101</v>
      </c>
      <c r="B110" s="141">
        <v>584</v>
      </c>
      <c r="C110" s="102">
        <v>836</v>
      </c>
      <c r="D110" s="141">
        <v>56605</v>
      </c>
      <c r="E110" s="86">
        <v>0</v>
      </c>
      <c r="F110" s="142">
        <v>-30</v>
      </c>
      <c r="G110" s="158">
        <f t="shared" si="60"/>
        <v>96.926369863013704</v>
      </c>
      <c r="H110" s="159">
        <f t="shared" si="65"/>
        <v>56575</v>
      </c>
      <c r="I110" s="135"/>
      <c r="J110" s="143"/>
      <c r="K110" s="88">
        <v>24</v>
      </c>
      <c r="L110" s="87">
        <v>50</v>
      </c>
      <c r="M110" s="87">
        <v>3269</v>
      </c>
      <c r="N110" s="80">
        <v>546</v>
      </c>
      <c r="O110" s="81"/>
      <c r="P110" s="81">
        <f t="shared" si="66"/>
        <v>3815</v>
      </c>
      <c r="Q110" s="64" t="s">
        <v>101</v>
      </c>
      <c r="R110" s="63">
        <f t="shared" si="61"/>
        <v>608</v>
      </c>
      <c r="S110" s="63">
        <f t="shared" si="62"/>
        <v>886</v>
      </c>
      <c r="T110" s="63">
        <f t="shared" si="63"/>
        <v>60390</v>
      </c>
      <c r="U110" s="80">
        <f t="shared" si="64"/>
        <v>99.325657894736835</v>
      </c>
    </row>
    <row r="111" spans="1:21" ht="18" x14ac:dyDescent="0.25">
      <c r="A111" s="64" t="s">
        <v>102</v>
      </c>
      <c r="B111" s="141">
        <v>538</v>
      </c>
      <c r="C111" s="102">
        <v>753</v>
      </c>
      <c r="D111" s="141">
        <v>51738</v>
      </c>
      <c r="E111" s="86">
        <v>320</v>
      </c>
      <c r="F111" s="142">
        <v>-14</v>
      </c>
      <c r="G111" s="158">
        <f t="shared" si="60"/>
        <v>96.167286245353154</v>
      </c>
      <c r="H111" s="159">
        <f t="shared" si="65"/>
        <v>52044</v>
      </c>
      <c r="I111" s="135"/>
      <c r="J111" s="143"/>
      <c r="K111" s="88">
        <v>14</v>
      </c>
      <c r="L111" s="87">
        <v>27</v>
      </c>
      <c r="M111" s="87">
        <v>2029</v>
      </c>
      <c r="N111" s="80">
        <v>1762</v>
      </c>
      <c r="O111" s="81"/>
      <c r="P111" s="81">
        <f t="shared" si="66"/>
        <v>3791</v>
      </c>
      <c r="Q111" s="64" t="s">
        <v>102</v>
      </c>
      <c r="R111" s="63">
        <f t="shared" si="61"/>
        <v>552</v>
      </c>
      <c r="S111" s="63">
        <f t="shared" si="62"/>
        <v>780</v>
      </c>
      <c r="T111" s="63">
        <f t="shared" si="63"/>
        <v>55835</v>
      </c>
      <c r="U111" s="80">
        <f t="shared" si="64"/>
        <v>101.15036231884058</v>
      </c>
    </row>
    <row r="112" spans="1:21" ht="18" x14ac:dyDescent="0.25">
      <c r="A112" s="64" t="s">
        <v>103</v>
      </c>
      <c r="B112" s="141">
        <v>465</v>
      </c>
      <c r="C112" s="102">
        <v>697</v>
      </c>
      <c r="D112" s="141">
        <v>45084</v>
      </c>
      <c r="E112" s="86">
        <v>0</v>
      </c>
      <c r="F112" s="142">
        <v>-8</v>
      </c>
      <c r="G112" s="158">
        <f t="shared" si="60"/>
        <v>96.954838709677418</v>
      </c>
      <c r="H112" s="159">
        <f t="shared" si="65"/>
        <v>45076</v>
      </c>
      <c r="I112" s="135"/>
      <c r="J112" s="143"/>
      <c r="K112" s="88">
        <v>19</v>
      </c>
      <c r="L112" s="87">
        <v>44</v>
      </c>
      <c r="M112" s="87">
        <v>3128</v>
      </c>
      <c r="N112" s="80">
        <v>1187</v>
      </c>
      <c r="O112" s="81"/>
      <c r="P112" s="81">
        <f t="shared" si="66"/>
        <v>4315</v>
      </c>
      <c r="Q112" s="64" t="s">
        <v>103</v>
      </c>
      <c r="R112" s="63">
        <f t="shared" si="61"/>
        <v>484</v>
      </c>
      <c r="S112" s="63">
        <f t="shared" si="62"/>
        <v>741</v>
      </c>
      <c r="T112" s="63">
        <f t="shared" si="63"/>
        <v>49391</v>
      </c>
      <c r="U112" s="80">
        <f t="shared" si="64"/>
        <v>102.04752066115702</v>
      </c>
    </row>
    <row r="113" spans="1:21" ht="18" x14ac:dyDescent="0.25">
      <c r="A113" s="64" t="s">
        <v>104</v>
      </c>
      <c r="B113" s="141">
        <v>565</v>
      </c>
      <c r="C113" s="102">
        <v>778</v>
      </c>
      <c r="D113" s="141">
        <v>52001</v>
      </c>
      <c r="E113" s="86">
        <v>497</v>
      </c>
      <c r="F113" s="142">
        <v>-14</v>
      </c>
      <c r="G113" s="158">
        <f t="shared" si="60"/>
        <v>92.037168141592915</v>
      </c>
      <c r="H113" s="159">
        <f t="shared" si="65"/>
        <v>52484</v>
      </c>
      <c r="I113" s="135"/>
      <c r="J113" s="143"/>
      <c r="K113" s="88">
        <v>18</v>
      </c>
      <c r="L113" s="87">
        <v>28</v>
      </c>
      <c r="M113" s="87">
        <v>1948</v>
      </c>
      <c r="N113" s="80">
        <v>768</v>
      </c>
      <c r="O113" s="81"/>
      <c r="P113" s="81">
        <f t="shared" si="66"/>
        <v>2716</v>
      </c>
      <c r="Q113" s="64" t="s">
        <v>104</v>
      </c>
      <c r="R113" s="63">
        <f t="shared" si="61"/>
        <v>583</v>
      </c>
      <c r="S113" s="63">
        <f t="shared" si="62"/>
        <v>806</v>
      </c>
      <c r="T113" s="63">
        <f t="shared" si="63"/>
        <v>55200</v>
      </c>
      <c r="U113" s="80">
        <f t="shared" si="64"/>
        <v>94.682675814751292</v>
      </c>
    </row>
    <row r="114" spans="1:21" ht="18" x14ac:dyDescent="0.25">
      <c r="A114" s="64" t="s">
        <v>105</v>
      </c>
      <c r="B114" s="141">
        <v>578</v>
      </c>
      <c r="C114" s="102">
        <v>822</v>
      </c>
      <c r="D114" s="141">
        <v>54587</v>
      </c>
      <c r="E114" s="86">
        <v>1364</v>
      </c>
      <c r="F114" s="142">
        <v>-26</v>
      </c>
      <c r="G114" s="158">
        <f t="shared" si="60"/>
        <v>94.441176470588232</v>
      </c>
      <c r="H114" s="159">
        <f t="shared" si="65"/>
        <v>55925</v>
      </c>
      <c r="I114" s="135"/>
      <c r="J114" s="143"/>
      <c r="K114" s="88">
        <v>27</v>
      </c>
      <c r="L114" s="87">
        <v>40</v>
      </c>
      <c r="M114" s="87">
        <v>2617</v>
      </c>
      <c r="N114" s="80">
        <v>1872</v>
      </c>
      <c r="O114" s="81"/>
      <c r="P114" s="81">
        <f t="shared" si="66"/>
        <v>4489</v>
      </c>
      <c r="Q114" s="64" t="s">
        <v>105</v>
      </c>
      <c r="R114" s="63">
        <f t="shared" si="61"/>
        <v>605</v>
      </c>
      <c r="S114" s="63">
        <f t="shared" si="62"/>
        <v>862</v>
      </c>
      <c r="T114" s="63">
        <f t="shared" si="63"/>
        <v>60414</v>
      </c>
      <c r="U114" s="80">
        <f t="shared" si="64"/>
        <v>99.857851239669415</v>
      </c>
    </row>
    <row r="115" spans="1:21" ht="18" x14ac:dyDescent="0.25">
      <c r="A115" s="64" t="s">
        <v>106</v>
      </c>
      <c r="B115" s="141">
        <v>1436</v>
      </c>
      <c r="C115" s="102">
        <v>1986</v>
      </c>
      <c r="D115" s="141">
        <v>134001</v>
      </c>
      <c r="E115" s="86">
        <v>1378</v>
      </c>
      <c r="F115" s="142">
        <v>0</v>
      </c>
      <c r="G115" s="158">
        <f t="shared" si="60"/>
        <v>93.315459610027858</v>
      </c>
      <c r="H115" s="159">
        <f t="shared" si="65"/>
        <v>135379</v>
      </c>
      <c r="I115" s="135"/>
      <c r="J115" s="143"/>
      <c r="K115" s="88">
        <v>56</v>
      </c>
      <c r="L115" s="87">
        <v>79</v>
      </c>
      <c r="M115" s="87">
        <v>5461</v>
      </c>
      <c r="N115" s="80">
        <v>3719</v>
      </c>
      <c r="O115" s="81"/>
      <c r="P115" s="81">
        <f t="shared" si="66"/>
        <v>9180</v>
      </c>
      <c r="Q115" s="64" t="s">
        <v>106</v>
      </c>
      <c r="R115" s="63">
        <f t="shared" si="61"/>
        <v>1492</v>
      </c>
      <c r="S115" s="63">
        <f t="shared" si="62"/>
        <v>2065</v>
      </c>
      <c r="T115" s="63">
        <f t="shared" si="63"/>
        <v>144559</v>
      </c>
      <c r="U115" s="80">
        <f t="shared" si="64"/>
        <v>96.889410187667565</v>
      </c>
    </row>
    <row r="116" spans="1:21" ht="18" x14ac:dyDescent="0.25">
      <c r="A116" s="64" t="s">
        <v>107</v>
      </c>
      <c r="B116" s="141">
        <v>309</v>
      </c>
      <c r="C116" s="102">
        <v>417</v>
      </c>
      <c r="D116" s="141">
        <v>27617</v>
      </c>
      <c r="E116" s="86">
        <v>922</v>
      </c>
      <c r="F116" s="142">
        <v>-14</v>
      </c>
      <c r="G116" s="158">
        <f t="shared" si="60"/>
        <v>89.375404530744333</v>
      </c>
      <c r="H116" s="159">
        <f t="shared" si="65"/>
        <v>28525</v>
      </c>
      <c r="I116" s="135"/>
      <c r="J116" s="143"/>
      <c r="K116" s="88">
        <v>6</v>
      </c>
      <c r="L116" s="87">
        <v>6</v>
      </c>
      <c r="M116" s="87">
        <v>277</v>
      </c>
      <c r="N116" s="80">
        <v>395</v>
      </c>
      <c r="O116" s="81"/>
      <c r="P116" s="81">
        <f t="shared" si="66"/>
        <v>672</v>
      </c>
      <c r="Q116" s="64" t="s">
        <v>107</v>
      </c>
      <c r="R116" s="63">
        <f t="shared" si="61"/>
        <v>315</v>
      </c>
      <c r="S116" s="63">
        <f t="shared" si="62"/>
        <v>423</v>
      </c>
      <c r="T116" s="63">
        <f t="shared" si="63"/>
        <v>29197</v>
      </c>
      <c r="U116" s="80">
        <f t="shared" si="64"/>
        <v>92.688888888888883</v>
      </c>
    </row>
    <row r="117" spans="1:21" ht="18.75" thickBot="1" x14ac:dyDescent="0.3">
      <c r="A117" s="64" t="s">
        <v>108</v>
      </c>
      <c r="B117" s="161">
        <v>590</v>
      </c>
      <c r="C117" s="164">
        <v>754</v>
      </c>
      <c r="D117" s="161">
        <v>50896</v>
      </c>
      <c r="E117" s="107">
        <v>256</v>
      </c>
      <c r="F117" s="153">
        <v>-14</v>
      </c>
      <c r="G117" s="158">
        <f t="shared" si="60"/>
        <v>86.264406779661016</v>
      </c>
      <c r="H117" s="159">
        <f t="shared" si="65"/>
        <v>51138</v>
      </c>
      <c r="I117" s="147"/>
      <c r="J117" s="148"/>
      <c r="K117" s="91">
        <v>4</v>
      </c>
      <c r="L117" s="90">
        <v>10</v>
      </c>
      <c r="M117" s="90">
        <v>749</v>
      </c>
      <c r="N117" s="187"/>
      <c r="O117" s="75"/>
      <c r="P117" s="75">
        <f t="shared" si="66"/>
        <v>749</v>
      </c>
      <c r="Q117" s="89" t="s">
        <v>108</v>
      </c>
      <c r="R117" s="69">
        <f t="shared" si="61"/>
        <v>594</v>
      </c>
      <c r="S117" s="69">
        <f t="shared" si="62"/>
        <v>764</v>
      </c>
      <c r="T117" s="69">
        <f t="shared" si="63"/>
        <v>51887</v>
      </c>
      <c r="U117" s="187">
        <f t="shared" si="64"/>
        <v>87.351851851851848</v>
      </c>
    </row>
    <row r="118" spans="1:21" ht="18.75" thickBot="1" x14ac:dyDescent="0.3">
      <c r="A118" s="70" t="s">
        <v>48</v>
      </c>
      <c r="B118" s="94">
        <f>SUM(B104:B117)</f>
        <v>7057</v>
      </c>
      <c r="C118" s="94">
        <f>SUM(C104:C117)</f>
        <v>9706</v>
      </c>
      <c r="D118" s="94">
        <f>SUM(D104:D117)</f>
        <v>655135</v>
      </c>
      <c r="E118" s="94">
        <f>SUM(E104:E117)</f>
        <v>8320</v>
      </c>
      <c r="F118" s="94">
        <f>SUM(F104:F117)</f>
        <v>-147</v>
      </c>
      <c r="G118" s="72">
        <f t="shared" si="60"/>
        <v>92.834773983279007</v>
      </c>
      <c r="H118" s="150">
        <f t="shared" ref="H118:P118" si="67">SUM(H104:H117)</f>
        <v>663308</v>
      </c>
      <c r="I118" s="166">
        <f t="shared" si="67"/>
        <v>0</v>
      </c>
      <c r="J118" s="72">
        <f t="shared" si="67"/>
        <v>0</v>
      </c>
      <c r="K118" s="196">
        <f t="shared" si="67"/>
        <v>244</v>
      </c>
      <c r="L118" s="186">
        <f t="shared" si="67"/>
        <v>401</v>
      </c>
      <c r="M118" s="186">
        <f t="shared" si="67"/>
        <v>27471</v>
      </c>
      <c r="N118" s="186">
        <f t="shared" si="67"/>
        <v>17717</v>
      </c>
      <c r="O118" s="186">
        <f t="shared" si="67"/>
        <v>0</v>
      </c>
      <c r="P118" s="188">
        <f t="shared" si="67"/>
        <v>45188</v>
      </c>
      <c r="Q118" s="192" t="s">
        <v>48</v>
      </c>
      <c r="R118" s="175">
        <f>SUM(R104:R117)</f>
        <v>7301</v>
      </c>
      <c r="S118" s="175">
        <f>SUM(S104:S117)</f>
        <v>10107</v>
      </c>
      <c r="T118" s="175">
        <f>SUM(T104:T117)</f>
        <v>708496</v>
      </c>
      <c r="U118" s="72">
        <f>T118/R118</f>
        <v>97.040953294069311</v>
      </c>
    </row>
    <row r="119" spans="1:21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75"/>
      <c r="P119" s="75"/>
      <c r="Q119" s="191"/>
      <c r="R119" s="96"/>
      <c r="S119" s="96"/>
      <c r="T119" s="96"/>
      <c r="U119" s="75"/>
    </row>
    <row r="120" spans="1:21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7"/>
      <c r="P120" s="98"/>
      <c r="Q120" s="53" t="s">
        <v>109</v>
      </c>
      <c r="R120" s="97"/>
      <c r="S120" s="97"/>
      <c r="T120" s="97"/>
      <c r="U120" s="98"/>
    </row>
    <row r="121" spans="1:21" ht="18" x14ac:dyDescent="0.25">
      <c r="A121" s="56" t="s">
        <v>110</v>
      </c>
      <c r="B121" s="156">
        <v>213</v>
      </c>
      <c r="C121" s="100">
        <v>353</v>
      </c>
      <c r="D121" s="100">
        <v>24281</v>
      </c>
      <c r="E121" s="84">
        <v>207</v>
      </c>
      <c r="F121" s="139">
        <v>-110</v>
      </c>
      <c r="G121" s="177">
        <f t="shared" ref="G121:G130" si="68">D121/B121</f>
        <v>113.99530516431925</v>
      </c>
      <c r="H121" s="159">
        <f>SUM(D121:F121)</f>
        <v>24378</v>
      </c>
      <c r="I121" s="132"/>
      <c r="J121" s="133"/>
      <c r="K121" s="81">
        <v>9</v>
      </c>
      <c r="L121" s="85">
        <v>22</v>
      </c>
      <c r="M121" s="85">
        <v>1476</v>
      </c>
      <c r="N121" s="62">
        <v>621</v>
      </c>
      <c r="O121" s="81"/>
      <c r="P121" s="81">
        <f>SUM(M121:N121)</f>
        <v>2097</v>
      </c>
      <c r="Q121" s="56" t="s">
        <v>110</v>
      </c>
      <c r="R121" s="59">
        <f t="shared" ref="R121:R129" si="69">B121+K121</f>
        <v>222</v>
      </c>
      <c r="S121" s="59">
        <f t="shared" ref="S121:S129" si="70">C121+L121</f>
        <v>375</v>
      </c>
      <c r="T121" s="59">
        <f t="shared" ref="T121:T129" si="71">H121+P121</f>
        <v>26475</v>
      </c>
      <c r="U121" s="62">
        <f t="shared" ref="U121:U129" si="72">T121/R121</f>
        <v>119.25675675675676</v>
      </c>
    </row>
    <row r="122" spans="1:21" ht="18" x14ac:dyDescent="0.25">
      <c r="A122" s="64" t="s">
        <v>111</v>
      </c>
      <c r="B122" s="138">
        <v>394</v>
      </c>
      <c r="C122" s="163">
        <v>558</v>
      </c>
      <c r="D122" s="138">
        <v>37253</v>
      </c>
      <c r="E122" s="84">
        <v>272</v>
      </c>
      <c r="F122" s="139">
        <v>0</v>
      </c>
      <c r="G122" s="158">
        <f t="shared" si="68"/>
        <v>94.550761421319791</v>
      </c>
      <c r="H122" s="159">
        <f t="shared" ref="H122:H129" si="73">SUM(D122:F122)</f>
        <v>37525</v>
      </c>
      <c r="I122" s="135"/>
      <c r="J122" s="143"/>
      <c r="K122" s="81">
        <v>19</v>
      </c>
      <c r="L122" s="85">
        <v>22</v>
      </c>
      <c r="M122" s="85">
        <v>1413</v>
      </c>
      <c r="N122" s="80">
        <v>320</v>
      </c>
      <c r="O122" s="81"/>
      <c r="P122" s="81">
        <f t="shared" ref="P122:P129" si="74">SUM(M122:N122)</f>
        <v>1733</v>
      </c>
      <c r="Q122" s="64" t="s">
        <v>111</v>
      </c>
      <c r="R122" s="63">
        <f t="shared" si="69"/>
        <v>413</v>
      </c>
      <c r="S122" s="63">
        <f t="shared" si="70"/>
        <v>580</v>
      </c>
      <c r="T122" s="63">
        <f t="shared" si="71"/>
        <v>39258</v>
      </c>
      <c r="U122" s="80">
        <f t="shared" si="72"/>
        <v>95.055690072639223</v>
      </c>
    </row>
    <row r="123" spans="1:21" ht="18" x14ac:dyDescent="0.25">
      <c r="A123" s="64" t="s">
        <v>112</v>
      </c>
      <c r="B123" s="141">
        <v>200</v>
      </c>
      <c r="C123" s="102">
        <v>293</v>
      </c>
      <c r="D123" s="141">
        <v>18463</v>
      </c>
      <c r="E123" s="86">
        <v>192</v>
      </c>
      <c r="F123" s="142">
        <v>-24</v>
      </c>
      <c r="G123" s="158">
        <f t="shared" si="68"/>
        <v>92.314999999999998</v>
      </c>
      <c r="H123" s="159">
        <f t="shared" si="73"/>
        <v>18631</v>
      </c>
      <c r="I123" s="135"/>
      <c r="J123" s="143"/>
      <c r="K123" s="81">
        <v>10</v>
      </c>
      <c r="L123" s="85">
        <v>14</v>
      </c>
      <c r="M123" s="85">
        <v>964</v>
      </c>
      <c r="N123" s="80">
        <v>128</v>
      </c>
      <c r="O123" s="81">
        <v>-24</v>
      </c>
      <c r="P123" s="81">
        <f t="shared" si="74"/>
        <v>1092</v>
      </c>
      <c r="Q123" s="64" t="s">
        <v>112</v>
      </c>
      <c r="R123" s="63">
        <f t="shared" si="69"/>
        <v>210</v>
      </c>
      <c r="S123" s="63">
        <f t="shared" si="70"/>
        <v>307</v>
      </c>
      <c r="T123" s="63">
        <f t="shared" si="71"/>
        <v>19723</v>
      </c>
      <c r="U123" s="80">
        <f t="shared" si="72"/>
        <v>93.919047619047618</v>
      </c>
    </row>
    <row r="124" spans="1:21" ht="18" x14ac:dyDescent="0.25">
      <c r="A124" s="64" t="s">
        <v>113</v>
      </c>
      <c r="B124" s="141">
        <v>391</v>
      </c>
      <c r="C124" s="102">
        <v>527</v>
      </c>
      <c r="D124" s="141">
        <v>36572</v>
      </c>
      <c r="E124" s="86">
        <v>352</v>
      </c>
      <c r="F124" s="142">
        <v>0</v>
      </c>
      <c r="G124" s="158">
        <f t="shared" si="68"/>
        <v>93.534526854219948</v>
      </c>
      <c r="H124" s="159">
        <f t="shared" si="73"/>
        <v>36924</v>
      </c>
      <c r="I124" s="135"/>
      <c r="J124" s="143"/>
      <c r="K124" s="88">
        <v>24</v>
      </c>
      <c r="L124" s="87">
        <v>43</v>
      </c>
      <c r="M124" s="87">
        <v>2934</v>
      </c>
      <c r="N124" s="80">
        <v>1795</v>
      </c>
      <c r="O124" s="81"/>
      <c r="P124" s="81">
        <f t="shared" si="74"/>
        <v>4729</v>
      </c>
      <c r="Q124" s="64" t="s">
        <v>113</v>
      </c>
      <c r="R124" s="63">
        <f t="shared" si="69"/>
        <v>415</v>
      </c>
      <c r="S124" s="63">
        <f t="shared" si="70"/>
        <v>570</v>
      </c>
      <c r="T124" s="63">
        <f t="shared" si="71"/>
        <v>41653</v>
      </c>
      <c r="U124" s="80">
        <f t="shared" si="72"/>
        <v>100.36867469879518</v>
      </c>
    </row>
    <row r="125" spans="1:21" ht="18" x14ac:dyDescent="0.25">
      <c r="A125" s="64" t="s">
        <v>114</v>
      </c>
      <c r="B125" s="141">
        <v>778</v>
      </c>
      <c r="C125" s="102">
        <v>1224</v>
      </c>
      <c r="D125" s="141">
        <v>82743</v>
      </c>
      <c r="E125" s="86">
        <v>4314</v>
      </c>
      <c r="F125" s="142">
        <v>-20</v>
      </c>
      <c r="G125" s="158">
        <f t="shared" si="68"/>
        <v>106.35347043701799</v>
      </c>
      <c r="H125" s="159">
        <f t="shared" si="73"/>
        <v>87037</v>
      </c>
      <c r="I125" s="135"/>
      <c r="J125" s="143"/>
      <c r="K125" s="88">
        <v>32</v>
      </c>
      <c r="L125" s="87">
        <v>47</v>
      </c>
      <c r="M125" s="87">
        <v>3254</v>
      </c>
      <c r="N125" s="80">
        <v>8250</v>
      </c>
      <c r="O125" s="81"/>
      <c r="P125" s="81">
        <f t="shared" si="74"/>
        <v>11504</v>
      </c>
      <c r="Q125" s="64" t="s">
        <v>114</v>
      </c>
      <c r="R125" s="63">
        <f t="shared" si="69"/>
        <v>810</v>
      </c>
      <c r="S125" s="63">
        <f t="shared" si="70"/>
        <v>1271</v>
      </c>
      <c r="T125" s="63">
        <f t="shared" si="71"/>
        <v>98541</v>
      </c>
      <c r="U125" s="80">
        <f t="shared" si="72"/>
        <v>121.65555555555555</v>
      </c>
    </row>
    <row r="126" spans="1:21" ht="18" x14ac:dyDescent="0.25">
      <c r="A126" s="64" t="s">
        <v>115</v>
      </c>
      <c r="B126" s="141">
        <v>1171</v>
      </c>
      <c r="C126" s="102">
        <v>1929</v>
      </c>
      <c r="D126" s="141">
        <v>128569</v>
      </c>
      <c r="E126" s="86">
        <v>2850</v>
      </c>
      <c r="F126" s="142">
        <v>-77</v>
      </c>
      <c r="G126" s="158">
        <f t="shared" si="68"/>
        <v>109.79419299743809</v>
      </c>
      <c r="H126" s="159">
        <f t="shared" si="73"/>
        <v>131342</v>
      </c>
      <c r="I126" s="135"/>
      <c r="J126" s="143"/>
      <c r="K126" s="88">
        <v>43</v>
      </c>
      <c r="L126" s="87">
        <v>86</v>
      </c>
      <c r="M126" s="87">
        <v>5711</v>
      </c>
      <c r="N126" s="80">
        <v>3636</v>
      </c>
      <c r="O126" s="81">
        <v>-14</v>
      </c>
      <c r="P126" s="81">
        <f t="shared" si="74"/>
        <v>9347</v>
      </c>
      <c r="Q126" s="64" t="s">
        <v>115</v>
      </c>
      <c r="R126" s="63">
        <f t="shared" si="69"/>
        <v>1214</v>
      </c>
      <c r="S126" s="63">
        <f t="shared" si="70"/>
        <v>2015</v>
      </c>
      <c r="T126" s="63">
        <f t="shared" si="71"/>
        <v>140689</v>
      </c>
      <c r="U126" s="80">
        <f t="shared" si="72"/>
        <v>115.88879736408566</v>
      </c>
    </row>
    <row r="127" spans="1:21" ht="18" x14ac:dyDescent="0.25">
      <c r="A127" s="64" t="s">
        <v>116</v>
      </c>
      <c r="B127" s="141">
        <v>1036</v>
      </c>
      <c r="C127" s="102">
        <v>1765</v>
      </c>
      <c r="D127" s="141">
        <v>120363</v>
      </c>
      <c r="E127" s="86">
        <v>1927</v>
      </c>
      <c r="F127" s="142">
        <v>-30</v>
      </c>
      <c r="G127" s="158">
        <f t="shared" si="68"/>
        <v>116.18050193050193</v>
      </c>
      <c r="H127" s="159">
        <f t="shared" si="73"/>
        <v>122260</v>
      </c>
      <c r="I127" s="135"/>
      <c r="J127" s="143"/>
      <c r="K127" s="88">
        <v>42</v>
      </c>
      <c r="L127" s="87">
        <v>74</v>
      </c>
      <c r="M127" s="87">
        <v>5442</v>
      </c>
      <c r="N127" s="80">
        <v>2858</v>
      </c>
      <c r="O127" s="81">
        <v>-7</v>
      </c>
      <c r="P127" s="81">
        <f t="shared" si="74"/>
        <v>8300</v>
      </c>
      <c r="Q127" s="64" t="s">
        <v>116</v>
      </c>
      <c r="R127" s="63">
        <f t="shared" si="69"/>
        <v>1078</v>
      </c>
      <c r="S127" s="63">
        <f t="shared" si="70"/>
        <v>1839</v>
      </c>
      <c r="T127" s="63">
        <f t="shared" si="71"/>
        <v>130560</v>
      </c>
      <c r="U127" s="80">
        <f t="shared" si="72"/>
        <v>121.11317254174396</v>
      </c>
    </row>
    <row r="128" spans="1:21" ht="18" x14ac:dyDescent="0.25">
      <c r="A128" s="64" t="s">
        <v>117</v>
      </c>
      <c r="B128" s="141">
        <v>781</v>
      </c>
      <c r="C128" s="102">
        <v>1248</v>
      </c>
      <c r="D128" s="141">
        <v>82386</v>
      </c>
      <c r="E128" s="86">
        <v>0</v>
      </c>
      <c r="F128" s="142">
        <v>0</v>
      </c>
      <c r="G128" s="158">
        <f t="shared" si="68"/>
        <v>105.48783610755441</v>
      </c>
      <c r="H128" s="159">
        <f t="shared" si="73"/>
        <v>82386</v>
      </c>
      <c r="I128" s="135"/>
      <c r="J128" s="143"/>
      <c r="K128" s="88">
        <v>32</v>
      </c>
      <c r="L128" s="87">
        <v>58</v>
      </c>
      <c r="M128" s="87">
        <v>3899</v>
      </c>
      <c r="N128" s="80">
        <v>2374</v>
      </c>
      <c r="O128" s="81"/>
      <c r="P128" s="81">
        <f t="shared" si="74"/>
        <v>6273</v>
      </c>
      <c r="Q128" s="64" t="s">
        <v>117</v>
      </c>
      <c r="R128" s="63">
        <f t="shared" si="69"/>
        <v>813</v>
      </c>
      <c r="S128" s="63">
        <f t="shared" si="70"/>
        <v>1306</v>
      </c>
      <c r="T128" s="63">
        <f t="shared" si="71"/>
        <v>88659</v>
      </c>
      <c r="U128" s="80">
        <f t="shared" si="72"/>
        <v>109.05166051660517</v>
      </c>
    </row>
    <row r="129" spans="1:21" ht="19.5" customHeight="1" thickBot="1" x14ac:dyDescent="0.3">
      <c r="A129" s="109" t="s">
        <v>118</v>
      </c>
      <c r="B129" s="161">
        <v>1444</v>
      </c>
      <c r="C129" s="164">
        <v>2372</v>
      </c>
      <c r="D129" s="161">
        <v>166755</v>
      </c>
      <c r="E129" s="107">
        <v>1826</v>
      </c>
      <c r="F129" s="153">
        <v>-20</v>
      </c>
      <c r="G129" s="158">
        <f t="shared" si="68"/>
        <v>115.48130193905817</v>
      </c>
      <c r="H129" s="159">
        <f t="shared" si="73"/>
        <v>168561</v>
      </c>
      <c r="I129" s="147"/>
      <c r="J129" s="148"/>
      <c r="K129" s="91">
        <v>81</v>
      </c>
      <c r="L129" s="90">
        <v>138</v>
      </c>
      <c r="M129" s="90">
        <v>9456</v>
      </c>
      <c r="N129" s="187">
        <v>11661</v>
      </c>
      <c r="O129" s="75"/>
      <c r="P129" s="75">
        <f t="shared" si="74"/>
        <v>21117</v>
      </c>
      <c r="Q129" s="190" t="s">
        <v>118</v>
      </c>
      <c r="R129" s="69">
        <f t="shared" si="69"/>
        <v>1525</v>
      </c>
      <c r="S129" s="69">
        <f t="shared" si="70"/>
        <v>2510</v>
      </c>
      <c r="T129" s="69">
        <f t="shared" si="71"/>
        <v>189678</v>
      </c>
      <c r="U129" s="187">
        <f t="shared" si="72"/>
        <v>124.37901639344263</v>
      </c>
    </row>
    <row r="130" spans="1:21" ht="18.75" thickBot="1" x14ac:dyDescent="0.3">
      <c r="A130" s="70" t="s">
        <v>48</v>
      </c>
      <c r="B130" s="94">
        <f>SUM(B121:B129)</f>
        <v>6408</v>
      </c>
      <c r="C130" s="94">
        <f>SUM(C121:C129)</f>
        <v>10269</v>
      </c>
      <c r="D130" s="94">
        <f>SUM(D121:D129)</f>
        <v>697385</v>
      </c>
      <c r="E130" s="94">
        <f>SUM(E121:E129)</f>
        <v>11940</v>
      </c>
      <c r="F130" s="94">
        <f>SUM(F121:F129)</f>
        <v>-281</v>
      </c>
      <c r="G130" s="72">
        <f t="shared" si="68"/>
        <v>108.83036828963795</v>
      </c>
      <c r="H130" s="150">
        <f t="shared" ref="H130:P130" si="75">SUM(H121:H129)</f>
        <v>709044</v>
      </c>
      <c r="I130" s="166">
        <f t="shared" si="75"/>
        <v>0</v>
      </c>
      <c r="J130" s="72">
        <f t="shared" si="75"/>
        <v>0</v>
      </c>
      <c r="K130" s="196">
        <f t="shared" si="75"/>
        <v>292</v>
      </c>
      <c r="L130" s="186">
        <f t="shared" si="75"/>
        <v>504</v>
      </c>
      <c r="M130" s="186">
        <f t="shared" si="75"/>
        <v>34549</v>
      </c>
      <c r="N130" s="186">
        <f t="shared" si="75"/>
        <v>31643</v>
      </c>
      <c r="O130" s="186">
        <f t="shared" si="75"/>
        <v>-45</v>
      </c>
      <c r="P130" s="188">
        <f t="shared" si="75"/>
        <v>66192</v>
      </c>
      <c r="Q130" s="192" t="s">
        <v>48</v>
      </c>
      <c r="R130" s="175">
        <f>SUM(R121:R129)</f>
        <v>6700</v>
      </c>
      <c r="S130" s="175">
        <f>SUM(S121:S129)</f>
        <v>10773</v>
      </c>
      <c r="T130" s="175">
        <f>SUM(T121:T129)</f>
        <v>775236</v>
      </c>
      <c r="U130" s="72">
        <f>T130/R130</f>
        <v>115.70686567164179</v>
      </c>
    </row>
    <row r="131" spans="1:21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75"/>
      <c r="P131" s="75"/>
      <c r="Q131" s="191"/>
      <c r="R131" s="96"/>
      <c r="S131" s="96"/>
      <c r="T131" s="96"/>
      <c r="U131" s="75"/>
    </row>
    <row r="132" spans="1:21" ht="18.75" thickBot="1" x14ac:dyDescent="0.3">
      <c r="A132" s="112" t="s">
        <v>119</v>
      </c>
      <c r="B132" s="103">
        <f>SUM(B130+B118+B101+B89+B76+B67+B57+B47+B32+B16)</f>
        <v>51108</v>
      </c>
      <c r="C132" s="103">
        <f>SUM(C130+C118+C101+C89+C76+C67+C57+C47+C32+C16)</f>
        <v>75563</v>
      </c>
      <c r="D132" s="103">
        <f>SUM(D130+D118+D101+D89+D76+D67+D57+D47+D32+D16)</f>
        <v>5155262</v>
      </c>
      <c r="E132" s="103">
        <f>SUM(E130+E118+E101+E89+E76+E67+E57+E47+E32+E16)</f>
        <v>84344</v>
      </c>
      <c r="F132" s="103">
        <f>SUM(F130+F118+F101+F89+F76+F67+F57+F47+F32+F16)</f>
        <v>-2667</v>
      </c>
      <c r="G132" s="103">
        <f>D132/B132</f>
        <v>100.86996164983955</v>
      </c>
      <c r="H132" s="150">
        <f>SUM(H130=H118=H101=H89=H76=H67=H57=H47=H32=H16)</f>
        <v>0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1981</v>
      </c>
      <c r="L132" s="175">
        <f t="shared" ref="L132:U132" si="76">SUM(L130+L118+L101+L89+L76+L67+L57+L47+L32+L16)</f>
        <v>3532</v>
      </c>
      <c r="M132" s="175">
        <f t="shared" si="76"/>
        <v>244191</v>
      </c>
      <c r="N132" s="175">
        <f t="shared" si="76"/>
        <v>168423</v>
      </c>
      <c r="O132" s="175">
        <f t="shared" si="76"/>
        <v>-144</v>
      </c>
      <c r="P132" s="169">
        <f t="shared" si="76"/>
        <v>412614</v>
      </c>
      <c r="Q132" s="189" t="s">
        <v>119</v>
      </c>
      <c r="R132" s="175">
        <f t="shared" si="76"/>
        <v>53089</v>
      </c>
      <c r="S132" s="175">
        <f t="shared" si="76"/>
        <v>79095</v>
      </c>
      <c r="T132" s="175">
        <f t="shared" si="76"/>
        <v>5649553</v>
      </c>
      <c r="U132" s="174">
        <f t="shared" si="76"/>
        <v>1067.4926183610073</v>
      </c>
    </row>
    <row r="135" spans="1:21" x14ac:dyDescent="0.2">
      <c r="B135" s="176"/>
    </row>
  </sheetData>
  <mergeCells count="11">
    <mergeCell ref="Q4:T4"/>
    <mergeCell ref="C5:F5"/>
    <mergeCell ref="K5:N5"/>
    <mergeCell ref="D1:F1"/>
    <mergeCell ref="K1:N1"/>
    <mergeCell ref="C2:F2"/>
    <mergeCell ref="K2:N2"/>
    <mergeCell ref="C3:F3"/>
    <mergeCell ref="K3:N3"/>
    <mergeCell ref="C4:F4"/>
    <mergeCell ref="K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34" sqref="K134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3.57031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3" width="19.28515625" style="42" customWidth="1"/>
    <col min="14" max="14" width="11.28515625" style="42" bestFit="1" customWidth="1"/>
    <col min="15" max="15" width="10.42578125" style="42" bestFit="1" customWidth="1"/>
    <col min="16" max="16" width="13.7109375" style="42" bestFit="1" customWidth="1"/>
    <col min="17" max="17" width="11.42578125" style="42" bestFit="1" customWidth="1"/>
    <col min="18" max="18" width="11.42578125" style="42" customWidth="1"/>
    <col min="19" max="19" width="11.28515625" style="42" bestFit="1" customWidth="1"/>
    <col min="20" max="20" width="13.5703125" style="42" bestFit="1" customWidth="1"/>
    <col min="21" max="21" width="11.42578125" style="42" bestFit="1" customWidth="1"/>
    <col min="22" max="260" width="9.140625" style="42"/>
    <col min="261" max="261" width="18.7109375" style="42" bestFit="1" customWidth="1"/>
    <col min="262" max="262" width="9.140625" style="42"/>
    <col min="263" max="263" width="10.28515625" style="42" customWidth="1"/>
    <col min="264" max="264" width="12.7109375" style="42" bestFit="1" customWidth="1"/>
    <col min="265" max="265" width="10.85546875" style="42" customWidth="1"/>
    <col min="266" max="266" width="19.140625" style="42" bestFit="1" customWidth="1"/>
    <col min="267" max="267" width="9.140625" style="42"/>
    <col min="268" max="268" width="9.42578125" style="42" customWidth="1"/>
    <col min="269" max="269" width="11.140625" style="42" customWidth="1"/>
    <col min="270" max="270" width="10.42578125" style="42" bestFit="1" customWidth="1"/>
    <col min="271" max="271" width="19.140625" style="42" bestFit="1" customWidth="1"/>
    <col min="272" max="272" width="9.140625" style="42"/>
    <col min="273" max="273" width="9.5703125" style="42" customWidth="1"/>
    <col min="274" max="274" width="9.140625" style="42"/>
    <col min="275" max="275" width="10.42578125" style="42" bestFit="1" customWidth="1"/>
    <col min="276" max="516" width="9.140625" style="42"/>
    <col min="517" max="517" width="18.7109375" style="42" bestFit="1" customWidth="1"/>
    <col min="518" max="518" width="9.140625" style="42"/>
    <col min="519" max="519" width="10.28515625" style="42" customWidth="1"/>
    <col min="520" max="520" width="12.7109375" style="42" bestFit="1" customWidth="1"/>
    <col min="521" max="521" width="10.85546875" style="42" customWidth="1"/>
    <col min="522" max="522" width="19.140625" style="42" bestFit="1" customWidth="1"/>
    <col min="523" max="523" width="9.140625" style="42"/>
    <col min="524" max="524" width="9.42578125" style="42" customWidth="1"/>
    <col min="525" max="525" width="11.140625" style="42" customWidth="1"/>
    <col min="526" max="526" width="10.42578125" style="42" bestFit="1" customWidth="1"/>
    <col min="527" max="527" width="19.140625" style="42" bestFit="1" customWidth="1"/>
    <col min="528" max="528" width="9.140625" style="42"/>
    <col min="529" max="529" width="9.5703125" style="42" customWidth="1"/>
    <col min="530" max="530" width="9.140625" style="42"/>
    <col min="531" max="531" width="10.42578125" style="42" bestFit="1" customWidth="1"/>
    <col min="532" max="772" width="9.140625" style="42"/>
    <col min="773" max="773" width="18.7109375" style="42" bestFit="1" customWidth="1"/>
    <col min="774" max="774" width="9.140625" style="42"/>
    <col min="775" max="775" width="10.28515625" style="42" customWidth="1"/>
    <col min="776" max="776" width="12.7109375" style="42" bestFit="1" customWidth="1"/>
    <col min="777" max="777" width="10.85546875" style="42" customWidth="1"/>
    <col min="778" max="778" width="19.140625" style="42" bestFit="1" customWidth="1"/>
    <col min="779" max="779" width="9.140625" style="42"/>
    <col min="780" max="780" width="9.42578125" style="42" customWidth="1"/>
    <col min="781" max="781" width="11.140625" style="42" customWidth="1"/>
    <col min="782" max="782" width="10.42578125" style="42" bestFit="1" customWidth="1"/>
    <col min="783" max="783" width="19.140625" style="42" bestFit="1" customWidth="1"/>
    <col min="784" max="784" width="9.140625" style="42"/>
    <col min="785" max="785" width="9.5703125" style="42" customWidth="1"/>
    <col min="786" max="786" width="9.140625" style="42"/>
    <col min="787" max="787" width="10.42578125" style="42" bestFit="1" customWidth="1"/>
    <col min="788" max="1028" width="9.140625" style="42"/>
    <col min="1029" max="1029" width="18.7109375" style="42" bestFit="1" customWidth="1"/>
    <col min="1030" max="1030" width="9.140625" style="42"/>
    <col min="1031" max="1031" width="10.28515625" style="42" customWidth="1"/>
    <col min="1032" max="1032" width="12.7109375" style="42" bestFit="1" customWidth="1"/>
    <col min="1033" max="1033" width="10.85546875" style="42" customWidth="1"/>
    <col min="1034" max="1034" width="19.140625" style="42" bestFit="1" customWidth="1"/>
    <col min="1035" max="1035" width="9.140625" style="42"/>
    <col min="1036" max="1036" width="9.42578125" style="42" customWidth="1"/>
    <col min="1037" max="1037" width="11.140625" style="42" customWidth="1"/>
    <col min="1038" max="1038" width="10.42578125" style="42" bestFit="1" customWidth="1"/>
    <col min="1039" max="1039" width="19.140625" style="42" bestFit="1" customWidth="1"/>
    <col min="1040" max="1040" width="9.140625" style="42"/>
    <col min="1041" max="1041" width="9.5703125" style="42" customWidth="1"/>
    <col min="1042" max="1042" width="9.140625" style="42"/>
    <col min="1043" max="1043" width="10.42578125" style="42" bestFit="1" customWidth="1"/>
    <col min="1044" max="1284" width="9.140625" style="42"/>
    <col min="1285" max="1285" width="18.7109375" style="42" bestFit="1" customWidth="1"/>
    <col min="1286" max="1286" width="9.140625" style="42"/>
    <col min="1287" max="1287" width="10.28515625" style="42" customWidth="1"/>
    <col min="1288" max="1288" width="12.7109375" style="42" bestFit="1" customWidth="1"/>
    <col min="1289" max="1289" width="10.85546875" style="42" customWidth="1"/>
    <col min="1290" max="1290" width="19.140625" style="42" bestFit="1" customWidth="1"/>
    <col min="1291" max="1291" width="9.140625" style="42"/>
    <col min="1292" max="1292" width="9.42578125" style="42" customWidth="1"/>
    <col min="1293" max="1293" width="11.140625" style="42" customWidth="1"/>
    <col min="1294" max="1294" width="10.42578125" style="42" bestFit="1" customWidth="1"/>
    <col min="1295" max="1295" width="19.140625" style="42" bestFit="1" customWidth="1"/>
    <col min="1296" max="1296" width="9.140625" style="42"/>
    <col min="1297" max="1297" width="9.5703125" style="42" customWidth="1"/>
    <col min="1298" max="1298" width="9.140625" style="42"/>
    <col min="1299" max="1299" width="10.42578125" style="42" bestFit="1" customWidth="1"/>
    <col min="1300" max="1540" width="9.140625" style="42"/>
    <col min="1541" max="1541" width="18.7109375" style="42" bestFit="1" customWidth="1"/>
    <col min="1542" max="1542" width="9.140625" style="42"/>
    <col min="1543" max="1543" width="10.28515625" style="42" customWidth="1"/>
    <col min="1544" max="1544" width="12.7109375" style="42" bestFit="1" customWidth="1"/>
    <col min="1545" max="1545" width="10.85546875" style="42" customWidth="1"/>
    <col min="1546" max="1546" width="19.140625" style="42" bestFit="1" customWidth="1"/>
    <col min="1547" max="1547" width="9.140625" style="42"/>
    <col min="1548" max="1548" width="9.42578125" style="42" customWidth="1"/>
    <col min="1549" max="1549" width="11.140625" style="42" customWidth="1"/>
    <col min="1550" max="1550" width="10.42578125" style="42" bestFit="1" customWidth="1"/>
    <col min="1551" max="1551" width="19.140625" style="42" bestFit="1" customWidth="1"/>
    <col min="1552" max="1552" width="9.140625" style="42"/>
    <col min="1553" max="1553" width="9.5703125" style="42" customWidth="1"/>
    <col min="1554" max="1554" width="9.140625" style="42"/>
    <col min="1555" max="1555" width="10.42578125" style="42" bestFit="1" customWidth="1"/>
    <col min="1556" max="1796" width="9.140625" style="42"/>
    <col min="1797" max="1797" width="18.7109375" style="42" bestFit="1" customWidth="1"/>
    <col min="1798" max="1798" width="9.140625" style="42"/>
    <col min="1799" max="1799" width="10.28515625" style="42" customWidth="1"/>
    <col min="1800" max="1800" width="12.7109375" style="42" bestFit="1" customWidth="1"/>
    <col min="1801" max="1801" width="10.85546875" style="42" customWidth="1"/>
    <col min="1802" max="1802" width="19.140625" style="42" bestFit="1" customWidth="1"/>
    <col min="1803" max="1803" width="9.140625" style="42"/>
    <col min="1804" max="1804" width="9.42578125" style="42" customWidth="1"/>
    <col min="1805" max="1805" width="11.140625" style="42" customWidth="1"/>
    <col min="1806" max="1806" width="10.42578125" style="42" bestFit="1" customWidth="1"/>
    <col min="1807" max="1807" width="19.140625" style="42" bestFit="1" customWidth="1"/>
    <col min="1808" max="1808" width="9.140625" style="42"/>
    <col min="1809" max="1809" width="9.5703125" style="42" customWidth="1"/>
    <col min="1810" max="1810" width="9.140625" style="42"/>
    <col min="1811" max="1811" width="10.42578125" style="42" bestFit="1" customWidth="1"/>
    <col min="1812" max="2052" width="9.140625" style="42"/>
    <col min="2053" max="2053" width="18.7109375" style="42" bestFit="1" customWidth="1"/>
    <col min="2054" max="2054" width="9.140625" style="42"/>
    <col min="2055" max="2055" width="10.28515625" style="42" customWidth="1"/>
    <col min="2056" max="2056" width="12.7109375" style="42" bestFit="1" customWidth="1"/>
    <col min="2057" max="2057" width="10.85546875" style="42" customWidth="1"/>
    <col min="2058" max="2058" width="19.140625" style="42" bestFit="1" customWidth="1"/>
    <col min="2059" max="2059" width="9.140625" style="42"/>
    <col min="2060" max="2060" width="9.42578125" style="42" customWidth="1"/>
    <col min="2061" max="2061" width="11.140625" style="42" customWidth="1"/>
    <col min="2062" max="2062" width="10.42578125" style="42" bestFit="1" customWidth="1"/>
    <col min="2063" max="2063" width="19.140625" style="42" bestFit="1" customWidth="1"/>
    <col min="2064" max="2064" width="9.140625" style="42"/>
    <col min="2065" max="2065" width="9.5703125" style="42" customWidth="1"/>
    <col min="2066" max="2066" width="9.140625" style="42"/>
    <col min="2067" max="2067" width="10.42578125" style="42" bestFit="1" customWidth="1"/>
    <col min="2068" max="2308" width="9.140625" style="42"/>
    <col min="2309" max="2309" width="18.7109375" style="42" bestFit="1" customWidth="1"/>
    <col min="2310" max="2310" width="9.140625" style="42"/>
    <col min="2311" max="2311" width="10.28515625" style="42" customWidth="1"/>
    <col min="2312" max="2312" width="12.7109375" style="42" bestFit="1" customWidth="1"/>
    <col min="2313" max="2313" width="10.85546875" style="42" customWidth="1"/>
    <col min="2314" max="2314" width="19.140625" style="42" bestFit="1" customWidth="1"/>
    <col min="2315" max="2315" width="9.140625" style="42"/>
    <col min="2316" max="2316" width="9.42578125" style="42" customWidth="1"/>
    <col min="2317" max="2317" width="11.140625" style="42" customWidth="1"/>
    <col min="2318" max="2318" width="10.42578125" style="42" bestFit="1" customWidth="1"/>
    <col min="2319" max="2319" width="19.140625" style="42" bestFit="1" customWidth="1"/>
    <col min="2320" max="2320" width="9.140625" style="42"/>
    <col min="2321" max="2321" width="9.5703125" style="42" customWidth="1"/>
    <col min="2322" max="2322" width="9.140625" style="42"/>
    <col min="2323" max="2323" width="10.42578125" style="42" bestFit="1" customWidth="1"/>
    <col min="2324" max="2564" width="9.140625" style="42"/>
    <col min="2565" max="2565" width="18.7109375" style="42" bestFit="1" customWidth="1"/>
    <col min="2566" max="2566" width="9.140625" style="42"/>
    <col min="2567" max="2567" width="10.28515625" style="42" customWidth="1"/>
    <col min="2568" max="2568" width="12.7109375" style="42" bestFit="1" customWidth="1"/>
    <col min="2569" max="2569" width="10.85546875" style="42" customWidth="1"/>
    <col min="2570" max="2570" width="19.140625" style="42" bestFit="1" customWidth="1"/>
    <col min="2571" max="2571" width="9.140625" style="42"/>
    <col min="2572" max="2572" width="9.42578125" style="42" customWidth="1"/>
    <col min="2573" max="2573" width="11.140625" style="42" customWidth="1"/>
    <col min="2574" max="2574" width="10.42578125" style="42" bestFit="1" customWidth="1"/>
    <col min="2575" max="2575" width="19.140625" style="42" bestFit="1" customWidth="1"/>
    <col min="2576" max="2576" width="9.140625" style="42"/>
    <col min="2577" max="2577" width="9.5703125" style="42" customWidth="1"/>
    <col min="2578" max="2578" width="9.140625" style="42"/>
    <col min="2579" max="2579" width="10.42578125" style="42" bestFit="1" customWidth="1"/>
    <col min="2580" max="2820" width="9.140625" style="42"/>
    <col min="2821" max="2821" width="18.7109375" style="42" bestFit="1" customWidth="1"/>
    <col min="2822" max="2822" width="9.140625" style="42"/>
    <col min="2823" max="2823" width="10.28515625" style="42" customWidth="1"/>
    <col min="2824" max="2824" width="12.7109375" style="42" bestFit="1" customWidth="1"/>
    <col min="2825" max="2825" width="10.85546875" style="42" customWidth="1"/>
    <col min="2826" max="2826" width="19.140625" style="42" bestFit="1" customWidth="1"/>
    <col min="2827" max="2827" width="9.140625" style="42"/>
    <col min="2828" max="2828" width="9.42578125" style="42" customWidth="1"/>
    <col min="2829" max="2829" width="11.140625" style="42" customWidth="1"/>
    <col min="2830" max="2830" width="10.42578125" style="42" bestFit="1" customWidth="1"/>
    <col min="2831" max="2831" width="19.140625" style="42" bestFit="1" customWidth="1"/>
    <col min="2832" max="2832" width="9.140625" style="42"/>
    <col min="2833" max="2833" width="9.5703125" style="42" customWidth="1"/>
    <col min="2834" max="2834" width="9.140625" style="42"/>
    <col min="2835" max="2835" width="10.42578125" style="42" bestFit="1" customWidth="1"/>
    <col min="2836" max="3076" width="9.140625" style="42"/>
    <col min="3077" max="3077" width="18.7109375" style="42" bestFit="1" customWidth="1"/>
    <col min="3078" max="3078" width="9.140625" style="42"/>
    <col min="3079" max="3079" width="10.28515625" style="42" customWidth="1"/>
    <col min="3080" max="3080" width="12.7109375" style="42" bestFit="1" customWidth="1"/>
    <col min="3081" max="3081" width="10.85546875" style="42" customWidth="1"/>
    <col min="3082" max="3082" width="19.140625" style="42" bestFit="1" customWidth="1"/>
    <col min="3083" max="3083" width="9.140625" style="42"/>
    <col min="3084" max="3084" width="9.42578125" style="42" customWidth="1"/>
    <col min="3085" max="3085" width="11.140625" style="42" customWidth="1"/>
    <col min="3086" max="3086" width="10.42578125" style="42" bestFit="1" customWidth="1"/>
    <col min="3087" max="3087" width="19.140625" style="42" bestFit="1" customWidth="1"/>
    <col min="3088" max="3088" width="9.140625" style="42"/>
    <col min="3089" max="3089" width="9.5703125" style="42" customWidth="1"/>
    <col min="3090" max="3090" width="9.140625" style="42"/>
    <col min="3091" max="3091" width="10.42578125" style="42" bestFit="1" customWidth="1"/>
    <col min="3092" max="3332" width="9.140625" style="42"/>
    <col min="3333" max="3333" width="18.7109375" style="42" bestFit="1" customWidth="1"/>
    <col min="3334" max="3334" width="9.140625" style="42"/>
    <col min="3335" max="3335" width="10.28515625" style="42" customWidth="1"/>
    <col min="3336" max="3336" width="12.7109375" style="42" bestFit="1" customWidth="1"/>
    <col min="3337" max="3337" width="10.85546875" style="42" customWidth="1"/>
    <col min="3338" max="3338" width="19.140625" style="42" bestFit="1" customWidth="1"/>
    <col min="3339" max="3339" width="9.140625" style="42"/>
    <col min="3340" max="3340" width="9.42578125" style="42" customWidth="1"/>
    <col min="3341" max="3341" width="11.140625" style="42" customWidth="1"/>
    <col min="3342" max="3342" width="10.42578125" style="42" bestFit="1" customWidth="1"/>
    <col min="3343" max="3343" width="19.140625" style="42" bestFit="1" customWidth="1"/>
    <col min="3344" max="3344" width="9.140625" style="42"/>
    <col min="3345" max="3345" width="9.5703125" style="42" customWidth="1"/>
    <col min="3346" max="3346" width="9.140625" style="42"/>
    <col min="3347" max="3347" width="10.42578125" style="42" bestFit="1" customWidth="1"/>
    <col min="3348" max="3588" width="9.140625" style="42"/>
    <col min="3589" max="3589" width="18.7109375" style="42" bestFit="1" customWidth="1"/>
    <col min="3590" max="3590" width="9.140625" style="42"/>
    <col min="3591" max="3591" width="10.28515625" style="42" customWidth="1"/>
    <col min="3592" max="3592" width="12.7109375" style="42" bestFit="1" customWidth="1"/>
    <col min="3593" max="3593" width="10.85546875" style="42" customWidth="1"/>
    <col min="3594" max="3594" width="19.140625" style="42" bestFit="1" customWidth="1"/>
    <col min="3595" max="3595" width="9.140625" style="42"/>
    <col min="3596" max="3596" width="9.42578125" style="42" customWidth="1"/>
    <col min="3597" max="3597" width="11.140625" style="42" customWidth="1"/>
    <col min="3598" max="3598" width="10.42578125" style="42" bestFit="1" customWidth="1"/>
    <col min="3599" max="3599" width="19.140625" style="42" bestFit="1" customWidth="1"/>
    <col min="3600" max="3600" width="9.140625" style="42"/>
    <col min="3601" max="3601" width="9.5703125" style="42" customWidth="1"/>
    <col min="3602" max="3602" width="9.140625" style="42"/>
    <col min="3603" max="3603" width="10.42578125" style="42" bestFit="1" customWidth="1"/>
    <col min="3604" max="3844" width="9.140625" style="42"/>
    <col min="3845" max="3845" width="18.7109375" style="42" bestFit="1" customWidth="1"/>
    <col min="3846" max="3846" width="9.140625" style="42"/>
    <col min="3847" max="3847" width="10.28515625" style="42" customWidth="1"/>
    <col min="3848" max="3848" width="12.7109375" style="42" bestFit="1" customWidth="1"/>
    <col min="3849" max="3849" width="10.85546875" style="42" customWidth="1"/>
    <col min="3850" max="3850" width="19.140625" style="42" bestFit="1" customWidth="1"/>
    <col min="3851" max="3851" width="9.140625" style="42"/>
    <col min="3852" max="3852" width="9.42578125" style="42" customWidth="1"/>
    <col min="3853" max="3853" width="11.140625" style="42" customWidth="1"/>
    <col min="3854" max="3854" width="10.42578125" style="42" bestFit="1" customWidth="1"/>
    <col min="3855" max="3855" width="19.140625" style="42" bestFit="1" customWidth="1"/>
    <col min="3856" max="3856" width="9.140625" style="42"/>
    <col min="3857" max="3857" width="9.5703125" style="42" customWidth="1"/>
    <col min="3858" max="3858" width="9.140625" style="42"/>
    <col min="3859" max="3859" width="10.42578125" style="42" bestFit="1" customWidth="1"/>
    <col min="3860" max="4100" width="9.140625" style="42"/>
    <col min="4101" max="4101" width="18.7109375" style="42" bestFit="1" customWidth="1"/>
    <col min="4102" max="4102" width="9.140625" style="42"/>
    <col min="4103" max="4103" width="10.28515625" style="42" customWidth="1"/>
    <col min="4104" max="4104" width="12.7109375" style="42" bestFit="1" customWidth="1"/>
    <col min="4105" max="4105" width="10.85546875" style="42" customWidth="1"/>
    <col min="4106" max="4106" width="19.140625" style="42" bestFit="1" customWidth="1"/>
    <col min="4107" max="4107" width="9.140625" style="42"/>
    <col min="4108" max="4108" width="9.42578125" style="42" customWidth="1"/>
    <col min="4109" max="4109" width="11.140625" style="42" customWidth="1"/>
    <col min="4110" max="4110" width="10.42578125" style="42" bestFit="1" customWidth="1"/>
    <col min="4111" max="4111" width="19.140625" style="42" bestFit="1" customWidth="1"/>
    <col min="4112" max="4112" width="9.140625" style="42"/>
    <col min="4113" max="4113" width="9.5703125" style="42" customWidth="1"/>
    <col min="4114" max="4114" width="9.140625" style="42"/>
    <col min="4115" max="4115" width="10.42578125" style="42" bestFit="1" customWidth="1"/>
    <col min="4116" max="4356" width="9.140625" style="42"/>
    <col min="4357" max="4357" width="18.7109375" style="42" bestFit="1" customWidth="1"/>
    <col min="4358" max="4358" width="9.140625" style="42"/>
    <col min="4359" max="4359" width="10.28515625" style="42" customWidth="1"/>
    <col min="4360" max="4360" width="12.7109375" style="42" bestFit="1" customWidth="1"/>
    <col min="4361" max="4361" width="10.85546875" style="42" customWidth="1"/>
    <col min="4362" max="4362" width="19.140625" style="42" bestFit="1" customWidth="1"/>
    <col min="4363" max="4363" width="9.140625" style="42"/>
    <col min="4364" max="4364" width="9.42578125" style="42" customWidth="1"/>
    <col min="4365" max="4365" width="11.140625" style="42" customWidth="1"/>
    <col min="4366" max="4366" width="10.42578125" style="42" bestFit="1" customWidth="1"/>
    <col min="4367" max="4367" width="19.140625" style="42" bestFit="1" customWidth="1"/>
    <col min="4368" max="4368" width="9.140625" style="42"/>
    <col min="4369" max="4369" width="9.5703125" style="42" customWidth="1"/>
    <col min="4370" max="4370" width="9.140625" style="42"/>
    <col min="4371" max="4371" width="10.42578125" style="42" bestFit="1" customWidth="1"/>
    <col min="4372" max="4612" width="9.140625" style="42"/>
    <col min="4613" max="4613" width="18.7109375" style="42" bestFit="1" customWidth="1"/>
    <col min="4614" max="4614" width="9.140625" style="42"/>
    <col min="4615" max="4615" width="10.28515625" style="42" customWidth="1"/>
    <col min="4616" max="4616" width="12.7109375" style="42" bestFit="1" customWidth="1"/>
    <col min="4617" max="4617" width="10.85546875" style="42" customWidth="1"/>
    <col min="4618" max="4618" width="19.140625" style="42" bestFit="1" customWidth="1"/>
    <col min="4619" max="4619" width="9.140625" style="42"/>
    <col min="4620" max="4620" width="9.42578125" style="42" customWidth="1"/>
    <col min="4621" max="4621" width="11.140625" style="42" customWidth="1"/>
    <col min="4622" max="4622" width="10.42578125" style="42" bestFit="1" customWidth="1"/>
    <col min="4623" max="4623" width="19.140625" style="42" bestFit="1" customWidth="1"/>
    <col min="4624" max="4624" width="9.140625" style="42"/>
    <col min="4625" max="4625" width="9.5703125" style="42" customWidth="1"/>
    <col min="4626" max="4626" width="9.140625" style="42"/>
    <col min="4627" max="4627" width="10.42578125" style="42" bestFit="1" customWidth="1"/>
    <col min="4628" max="4868" width="9.140625" style="42"/>
    <col min="4869" max="4869" width="18.7109375" style="42" bestFit="1" customWidth="1"/>
    <col min="4870" max="4870" width="9.140625" style="42"/>
    <col min="4871" max="4871" width="10.28515625" style="42" customWidth="1"/>
    <col min="4872" max="4872" width="12.7109375" style="42" bestFit="1" customWidth="1"/>
    <col min="4873" max="4873" width="10.85546875" style="42" customWidth="1"/>
    <col min="4874" max="4874" width="19.140625" style="42" bestFit="1" customWidth="1"/>
    <col min="4875" max="4875" width="9.140625" style="42"/>
    <col min="4876" max="4876" width="9.42578125" style="42" customWidth="1"/>
    <col min="4877" max="4877" width="11.140625" style="42" customWidth="1"/>
    <col min="4878" max="4878" width="10.42578125" style="42" bestFit="1" customWidth="1"/>
    <col min="4879" max="4879" width="19.140625" style="42" bestFit="1" customWidth="1"/>
    <col min="4880" max="4880" width="9.140625" style="42"/>
    <col min="4881" max="4881" width="9.5703125" style="42" customWidth="1"/>
    <col min="4882" max="4882" width="9.140625" style="42"/>
    <col min="4883" max="4883" width="10.42578125" style="42" bestFit="1" customWidth="1"/>
    <col min="4884" max="5124" width="9.140625" style="42"/>
    <col min="5125" max="5125" width="18.7109375" style="42" bestFit="1" customWidth="1"/>
    <col min="5126" max="5126" width="9.140625" style="42"/>
    <col min="5127" max="5127" width="10.28515625" style="42" customWidth="1"/>
    <col min="5128" max="5128" width="12.7109375" style="42" bestFit="1" customWidth="1"/>
    <col min="5129" max="5129" width="10.85546875" style="42" customWidth="1"/>
    <col min="5130" max="5130" width="19.140625" style="42" bestFit="1" customWidth="1"/>
    <col min="5131" max="5131" width="9.140625" style="42"/>
    <col min="5132" max="5132" width="9.42578125" style="42" customWidth="1"/>
    <col min="5133" max="5133" width="11.140625" style="42" customWidth="1"/>
    <col min="5134" max="5134" width="10.42578125" style="42" bestFit="1" customWidth="1"/>
    <col min="5135" max="5135" width="19.140625" style="42" bestFit="1" customWidth="1"/>
    <col min="5136" max="5136" width="9.140625" style="42"/>
    <col min="5137" max="5137" width="9.5703125" style="42" customWidth="1"/>
    <col min="5138" max="5138" width="9.140625" style="42"/>
    <col min="5139" max="5139" width="10.42578125" style="42" bestFit="1" customWidth="1"/>
    <col min="5140" max="5380" width="9.140625" style="42"/>
    <col min="5381" max="5381" width="18.7109375" style="42" bestFit="1" customWidth="1"/>
    <col min="5382" max="5382" width="9.140625" style="42"/>
    <col min="5383" max="5383" width="10.28515625" style="42" customWidth="1"/>
    <col min="5384" max="5384" width="12.7109375" style="42" bestFit="1" customWidth="1"/>
    <col min="5385" max="5385" width="10.85546875" style="42" customWidth="1"/>
    <col min="5386" max="5386" width="19.140625" style="42" bestFit="1" customWidth="1"/>
    <col min="5387" max="5387" width="9.140625" style="42"/>
    <col min="5388" max="5388" width="9.42578125" style="42" customWidth="1"/>
    <col min="5389" max="5389" width="11.140625" style="42" customWidth="1"/>
    <col min="5390" max="5390" width="10.42578125" style="42" bestFit="1" customWidth="1"/>
    <col min="5391" max="5391" width="19.140625" style="42" bestFit="1" customWidth="1"/>
    <col min="5392" max="5392" width="9.140625" style="42"/>
    <col min="5393" max="5393" width="9.5703125" style="42" customWidth="1"/>
    <col min="5394" max="5394" width="9.140625" style="42"/>
    <col min="5395" max="5395" width="10.42578125" style="42" bestFit="1" customWidth="1"/>
    <col min="5396" max="5636" width="9.140625" style="42"/>
    <col min="5637" max="5637" width="18.7109375" style="42" bestFit="1" customWidth="1"/>
    <col min="5638" max="5638" width="9.140625" style="42"/>
    <col min="5639" max="5639" width="10.28515625" style="42" customWidth="1"/>
    <col min="5640" max="5640" width="12.7109375" style="42" bestFit="1" customWidth="1"/>
    <col min="5641" max="5641" width="10.85546875" style="42" customWidth="1"/>
    <col min="5642" max="5642" width="19.140625" style="42" bestFit="1" customWidth="1"/>
    <col min="5643" max="5643" width="9.140625" style="42"/>
    <col min="5644" max="5644" width="9.42578125" style="42" customWidth="1"/>
    <col min="5645" max="5645" width="11.140625" style="42" customWidth="1"/>
    <col min="5646" max="5646" width="10.42578125" style="42" bestFit="1" customWidth="1"/>
    <col min="5647" max="5647" width="19.140625" style="42" bestFit="1" customWidth="1"/>
    <col min="5648" max="5648" width="9.140625" style="42"/>
    <col min="5649" max="5649" width="9.5703125" style="42" customWidth="1"/>
    <col min="5650" max="5650" width="9.140625" style="42"/>
    <col min="5651" max="5651" width="10.42578125" style="42" bestFit="1" customWidth="1"/>
    <col min="5652" max="5892" width="9.140625" style="42"/>
    <col min="5893" max="5893" width="18.7109375" style="42" bestFit="1" customWidth="1"/>
    <col min="5894" max="5894" width="9.140625" style="42"/>
    <col min="5895" max="5895" width="10.28515625" style="42" customWidth="1"/>
    <col min="5896" max="5896" width="12.7109375" style="42" bestFit="1" customWidth="1"/>
    <col min="5897" max="5897" width="10.85546875" style="42" customWidth="1"/>
    <col min="5898" max="5898" width="19.140625" style="42" bestFit="1" customWidth="1"/>
    <col min="5899" max="5899" width="9.140625" style="42"/>
    <col min="5900" max="5900" width="9.42578125" style="42" customWidth="1"/>
    <col min="5901" max="5901" width="11.140625" style="42" customWidth="1"/>
    <col min="5902" max="5902" width="10.42578125" style="42" bestFit="1" customWidth="1"/>
    <col min="5903" max="5903" width="19.140625" style="42" bestFit="1" customWidth="1"/>
    <col min="5904" max="5904" width="9.140625" style="42"/>
    <col min="5905" max="5905" width="9.5703125" style="42" customWidth="1"/>
    <col min="5906" max="5906" width="9.140625" style="42"/>
    <col min="5907" max="5907" width="10.42578125" style="42" bestFit="1" customWidth="1"/>
    <col min="5908" max="6148" width="9.140625" style="42"/>
    <col min="6149" max="6149" width="18.7109375" style="42" bestFit="1" customWidth="1"/>
    <col min="6150" max="6150" width="9.140625" style="42"/>
    <col min="6151" max="6151" width="10.28515625" style="42" customWidth="1"/>
    <col min="6152" max="6152" width="12.7109375" style="42" bestFit="1" customWidth="1"/>
    <col min="6153" max="6153" width="10.85546875" style="42" customWidth="1"/>
    <col min="6154" max="6154" width="19.140625" style="42" bestFit="1" customWidth="1"/>
    <col min="6155" max="6155" width="9.140625" style="42"/>
    <col min="6156" max="6156" width="9.42578125" style="42" customWidth="1"/>
    <col min="6157" max="6157" width="11.140625" style="42" customWidth="1"/>
    <col min="6158" max="6158" width="10.42578125" style="42" bestFit="1" customWidth="1"/>
    <col min="6159" max="6159" width="19.140625" style="42" bestFit="1" customWidth="1"/>
    <col min="6160" max="6160" width="9.140625" style="42"/>
    <col min="6161" max="6161" width="9.5703125" style="42" customWidth="1"/>
    <col min="6162" max="6162" width="9.140625" style="42"/>
    <col min="6163" max="6163" width="10.42578125" style="42" bestFit="1" customWidth="1"/>
    <col min="6164" max="6404" width="9.140625" style="42"/>
    <col min="6405" max="6405" width="18.7109375" style="42" bestFit="1" customWidth="1"/>
    <col min="6406" max="6406" width="9.140625" style="42"/>
    <col min="6407" max="6407" width="10.28515625" style="42" customWidth="1"/>
    <col min="6408" max="6408" width="12.7109375" style="42" bestFit="1" customWidth="1"/>
    <col min="6409" max="6409" width="10.85546875" style="42" customWidth="1"/>
    <col min="6410" max="6410" width="19.140625" style="42" bestFit="1" customWidth="1"/>
    <col min="6411" max="6411" width="9.140625" style="42"/>
    <col min="6412" max="6412" width="9.42578125" style="42" customWidth="1"/>
    <col min="6413" max="6413" width="11.140625" style="42" customWidth="1"/>
    <col min="6414" max="6414" width="10.42578125" style="42" bestFit="1" customWidth="1"/>
    <col min="6415" max="6415" width="19.140625" style="42" bestFit="1" customWidth="1"/>
    <col min="6416" max="6416" width="9.140625" style="42"/>
    <col min="6417" max="6417" width="9.5703125" style="42" customWidth="1"/>
    <col min="6418" max="6418" width="9.140625" style="42"/>
    <col min="6419" max="6419" width="10.42578125" style="42" bestFit="1" customWidth="1"/>
    <col min="6420" max="6660" width="9.140625" style="42"/>
    <col min="6661" max="6661" width="18.7109375" style="42" bestFit="1" customWidth="1"/>
    <col min="6662" max="6662" width="9.140625" style="42"/>
    <col min="6663" max="6663" width="10.28515625" style="42" customWidth="1"/>
    <col min="6664" max="6664" width="12.7109375" style="42" bestFit="1" customWidth="1"/>
    <col min="6665" max="6665" width="10.85546875" style="42" customWidth="1"/>
    <col min="6666" max="6666" width="19.140625" style="42" bestFit="1" customWidth="1"/>
    <col min="6667" max="6667" width="9.140625" style="42"/>
    <col min="6668" max="6668" width="9.42578125" style="42" customWidth="1"/>
    <col min="6669" max="6669" width="11.140625" style="42" customWidth="1"/>
    <col min="6670" max="6670" width="10.42578125" style="42" bestFit="1" customWidth="1"/>
    <col min="6671" max="6671" width="19.140625" style="42" bestFit="1" customWidth="1"/>
    <col min="6672" max="6672" width="9.140625" style="42"/>
    <col min="6673" max="6673" width="9.5703125" style="42" customWidth="1"/>
    <col min="6674" max="6674" width="9.140625" style="42"/>
    <col min="6675" max="6675" width="10.42578125" style="42" bestFit="1" customWidth="1"/>
    <col min="6676" max="6916" width="9.140625" style="42"/>
    <col min="6917" max="6917" width="18.7109375" style="42" bestFit="1" customWidth="1"/>
    <col min="6918" max="6918" width="9.140625" style="42"/>
    <col min="6919" max="6919" width="10.28515625" style="42" customWidth="1"/>
    <col min="6920" max="6920" width="12.7109375" style="42" bestFit="1" customWidth="1"/>
    <col min="6921" max="6921" width="10.85546875" style="42" customWidth="1"/>
    <col min="6922" max="6922" width="19.140625" style="42" bestFit="1" customWidth="1"/>
    <col min="6923" max="6923" width="9.140625" style="42"/>
    <col min="6924" max="6924" width="9.42578125" style="42" customWidth="1"/>
    <col min="6925" max="6925" width="11.140625" style="42" customWidth="1"/>
    <col min="6926" max="6926" width="10.42578125" style="42" bestFit="1" customWidth="1"/>
    <col min="6927" max="6927" width="19.140625" style="42" bestFit="1" customWidth="1"/>
    <col min="6928" max="6928" width="9.140625" style="42"/>
    <col min="6929" max="6929" width="9.5703125" style="42" customWidth="1"/>
    <col min="6930" max="6930" width="9.140625" style="42"/>
    <col min="6931" max="6931" width="10.42578125" style="42" bestFit="1" customWidth="1"/>
    <col min="6932" max="7172" width="9.140625" style="42"/>
    <col min="7173" max="7173" width="18.7109375" style="42" bestFit="1" customWidth="1"/>
    <col min="7174" max="7174" width="9.140625" style="42"/>
    <col min="7175" max="7175" width="10.28515625" style="42" customWidth="1"/>
    <col min="7176" max="7176" width="12.7109375" style="42" bestFit="1" customWidth="1"/>
    <col min="7177" max="7177" width="10.85546875" style="42" customWidth="1"/>
    <col min="7178" max="7178" width="19.140625" style="42" bestFit="1" customWidth="1"/>
    <col min="7179" max="7179" width="9.140625" style="42"/>
    <col min="7180" max="7180" width="9.42578125" style="42" customWidth="1"/>
    <col min="7181" max="7181" width="11.140625" style="42" customWidth="1"/>
    <col min="7182" max="7182" width="10.42578125" style="42" bestFit="1" customWidth="1"/>
    <col min="7183" max="7183" width="19.140625" style="42" bestFit="1" customWidth="1"/>
    <col min="7184" max="7184" width="9.140625" style="42"/>
    <col min="7185" max="7185" width="9.5703125" style="42" customWidth="1"/>
    <col min="7186" max="7186" width="9.140625" style="42"/>
    <col min="7187" max="7187" width="10.42578125" style="42" bestFit="1" customWidth="1"/>
    <col min="7188" max="7428" width="9.140625" style="42"/>
    <col min="7429" max="7429" width="18.7109375" style="42" bestFit="1" customWidth="1"/>
    <col min="7430" max="7430" width="9.140625" style="42"/>
    <col min="7431" max="7431" width="10.28515625" style="42" customWidth="1"/>
    <col min="7432" max="7432" width="12.7109375" style="42" bestFit="1" customWidth="1"/>
    <col min="7433" max="7433" width="10.85546875" style="42" customWidth="1"/>
    <col min="7434" max="7434" width="19.140625" style="42" bestFit="1" customWidth="1"/>
    <col min="7435" max="7435" width="9.140625" style="42"/>
    <col min="7436" max="7436" width="9.42578125" style="42" customWidth="1"/>
    <col min="7437" max="7437" width="11.140625" style="42" customWidth="1"/>
    <col min="7438" max="7438" width="10.42578125" style="42" bestFit="1" customWidth="1"/>
    <col min="7439" max="7439" width="19.140625" style="42" bestFit="1" customWidth="1"/>
    <col min="7440" max="7440" width="9.140625" style="42"/>
    <col min="7441" max="7441" width="9.5703125" style="42" customWidth="1"/>
    <col min="7442" max="7442" width="9.140625" style="42"/>
    <col min="7443" max="7443" width="10.42578125" style="42" bestFit="1" customWidth="1"/>
    <col min="7444" max="7684" width="9.140625" style="42"/>
    <col min="7685" max="7685" width="18.7109375" style="42" bestFit="1" customWidth="1"/>
    <col min="7686" max="7686" width="9.140625" style="42"/>
    <col min="7687" max="7687" width="10.28515625" style="42" customWidth="1"/>
    <col min="7688" max="7688" width="12.7109375" style="42" bestFit="1" customWidth="1"/>
    <col min="7689" max="7689" width="10.85546875" style="42" customWidth="1"/>
    <col min="7690" max="7690" width="19.140625" style="42" bestFit="1" customWidth="1"/>
    <col min="7691" max="7691" width="9.140625" style="42"/>
    <col min="7692" max="7692" width="9.42578125" style="42" customWidth="1"/>
    <col min="7693" max="7693" width="11.140625" style="42" customWidth="1"/>
    <col min="7694" max="7694" width="10.42578125" style="42" bestFit="1" customWidth="1"/>
    <col min="7695" max="7695" width="19.140625" style="42" bestFit="1" customWidth="1"/>
    <col min="7696" max="7696" width="9.140625" style="42"/>
    <col min="7697" max="7697" width="9.5703125" style="42" customWidth="1"/>
    <col min="7698" max="7698" width="9.140625" style="42"/>
    <col min="7699" max="7699" width="10.42578125" style="42" bestFit="1" customWidth="1"/>
    <col min="7700" max="7940" width="9.140625" style="42"/>
    <col min="7941" max="7941" width="18.7109375" style="42" bestFit="1" customWidth="1"/>
    <col min="7942" max="7942" width="9.140625" style="42"/>
    <col min="7943" max="7943" width="10.28515625" style="42" customWidth="1"/>
    <col min="7944" max="7944" width="12.7109375" style="42" bestFit="1" customWidth="1"/>
    <col min="7945" max="7945" width="10.85546875" style="42" customWidth="1"/>
    <col min="7946" max="7946" width="19.140625" style="42" bestFit="1" customWidth="1"/>
    <col min="7947" max="7947" width="9.140625" style="42"/>
    <col min="7948" max="7948" width="9.42578125" style="42" customWidth="1"/>
    <col min="7949" max="7949" width="11.140625" style="42" customWidth="1"/>
    <col min="7950" max="7950" width="10.42578125" style="42" bestFit="1" customWidth="1"/>
    <col min="7951" max="7951" width="19.140625" style="42" bestFit="1" customWidth="1"/>
    <col min="7952" max="7952" width="9.140625" style="42"/>
    <col min="7953" max="7953" width="9.5703125" style="42" customWidth="1"/>
    <col min="7954" max="7954" width="9.140625" style="42"/>
    <col min="7955" max="7955" width="10.42578125" style="42" bestFit="1" customWidth="1"/>
    <col min="7956" max="8196" width="9.140625" style="42"/>
    <col min="8197" max="8197" width="18.7109375" style="42" bestFit="1" customWidth="1"/>
    <col min="8198" max="8198" width="9.140625" style="42"/>
    <col min="8199" max="8199" width="10.28515625" style="42" customWidth="1"/>
    <col min="8200" max="8200" width="12.7109375" style="42" bestFit="1" customWidth="1"/>
    <col min="8201" max="8201" width="10.85546875" style="42" customWidth="1"/>
    <col min="8202" max="8202" width="19.140625" style="42" bestFit="1" customWidth="1"/>
    <col min="8203" max="8203" width="9.140625" style="42"/>
    <col min="8204" max="8204" width="9.42578125" style="42" customWidth="1"/>
    <col min="8205" max="8205" width="11.140625" style="42" customWidth="1"/>
    <col min="8206" max="8206" width="10.42578125" style="42" bestFit="1" customWidth="1"/>
    <col min="8207" max="8207" width="19.140625" style="42" bestFit="1" customWidth="1"/>
    <col min="8208" max="8208" width="9.140625" style="42"/>
    <col min="8209" max="8209" width="9.5703125" style="42" customWidth="1"/>
    <col min="8210" max="8210" width="9.140625" style="42"/>
    <col min="8211" max="8211" width="10.42578125" style="42" bestFit="1" customWidth="1"/>
    <col min="8212" max="8452" width="9.140625" style="42"/>
    <col min="8453" max="8453" width="18.7109375" style="42" bestFit="1" customWidth="1"/>
    <col min="8454" max="8454" width="9.140625" style="42"/>
    <col min="8455" max="8455" width="10.28515625" style="42" customWidth="1"/>
    <col min="8456" max="8456" width="12.7109375" style="42" bestFit="1" customWidth="1"/>
    <col min="8457" max="8457" width="10.85546875" style="42" customWidth="1"/>
    <col min="8458" max="8458" width="19.140625" style="42" bestFit="1" customWidth="1"/>
    <col min="8459" max="8459" width="9.140625" style="42"/>
    <col min="8460" max="8460" width="9.42578125" style="42" customWidth="1"/>
    <col min="8461" max="8461" width="11.140625" style="42" customWidth="1"/>
    <col min="8462" max="8462" width="10.42578125" style="42" bestFit="1" customWidth="1"/>
    <col min="8463" max="8463" width="19.140625" style="42" bestFit="1" customWidth="1"/>
    <col min="8464" max="8464" width="9.140625" style="42"/>
    <col min="8465" max="8465" width="9.5703125" style="42" customWidth="1"/>
    <col min="8466" max="8466" width="9.140625" style="42"/>
    <col min="8467" max="8467" width="10.42578125" style="42" bestFit="1" customWidth="1"/>
    <col min="8468" max="8708" width="9.140625" style="42"/>
    <col min="8709" max="8709" width="18.7109375" style="42" bestFit="1" customWidth="1"/>
    <col min="8710" max="8710" width="9.140625" style="42"/>
    <col min="8711" max="8711" width="10.28515625" style="42" customWidth="1"/>
    <col min="8712" max="8712" width="12.7109375" style="42" bestFit="1" customWidth="1"/>
    <col min="8713" max="8713" width="10.85546875" style="42" customWidth="1"/>
    <col min="8714" max="8714" width="19.140625" style="42" bestFit="1" customWidth="1"/>
    <col min="8715" max="8715" width="9.140625" style="42"/>
    <col min="8716" max="8716" width="9.42578125" style="42" customWidth="1"/>
    <col min="8717" max="8717" width="11.140625" style="42" customWidth="1"/>
    <col min="8718" max="8718" width="10.42578125" style="42" bestFit="1" customWidth="1"/>
    <col min="8719" max="8719" width="19.140625" style="42" bestFit="1" customWidth="1"/>
    <col min="8720" max="8720" width="9.140625" style="42"/>
    <col min="8721" max="8721" width="9.5703125" style="42" customWidth="1"/>
    <col min="8722" max="8722" width="9.140625" style="42"/>
    <col min="8723" max="8723" width="10.42578125" style="42" bestFit="1" customWidth="1"/>
    <col min="8724" max="8964" width="9.140625" style="42"/>
    <col min="8965" max="8965" width="18.7109375" style="42" bestFit="1" customWidth="1"/>
    <col min="8966" max="8966" width="9.140625" style="42"/>
    <col min="8967" max="8967" width="10.28515625" style="42" customWidth="1"/>
    <col min="8968" max="8968" width="12.7109375" style="42" bestFit="1" customWidth="1"/>
    <col min="8969" max="8969" width="10.85546875" style="42" customWidth="1"/>
    <col min="8970" max="8970" width="19.140625" style="42" bestFit="1" customWidth="1"/>
    <col min="8971" max="8971" width="9.140625" style="42"/>
    <col min="8972" max="8972" width="9.42578125" style="42" customWidth="1"/>
    <col min="8973" max="8973" width="11.140625" style="42" customWidth="1"/>
    <col min="8974" max="8974" width="10.42578125" style="42" bestFit="1" customWidth="1"/>
    <col min="8975" max="8975" width="19.140625" style="42" bestFit="1" customWidth="1"/>
    <col min="8976" max="8976" width="9.140625" style="42"/>
    <col min="8977" max="8977" width="9.5703125" style="42" customWidth="1"/>
    <col min="8978" max="8978" width="9.140625" style="42"/>
    <col min="8979" max="8979" width="10.42578125" style="42" bestFit="1" customWidth="1"/>
    <col min="8980" max="9220" width="9.140625" style="42"/>
    <col min="9221" max="9221" width="18.7109375" style="42" bestFit="1" customWidth="1"/>
    <col min="9222" max="9222" width="9.140625" style="42"/>
    <col min="9223" max="9223" width="10.28515625" style="42" customWidth="1"/>
    <col min="9224" max="9224" width="12.7109375" style="42" bestFit="1" customWidth="1"/>
    <col min="9225" max="9225" width="10.85546875" style="42" customWidth="1"/>
    <col min="9226" max="9226" width="19.140625" style="42" bestFit="1" customWidth="1"/>
    <col min="9227" max="9227" width="9.140625" style="42"/>
    <col min="9228" max="9228" width="9.42578125" style="42" customWidth="1"/>
    <col min="9229" max="9229" width="11.140625" style="42" customWidth="1"/>
    <col min="9230" max="9230" width="10.42578125" style="42" bestFit="1" customWidth="1"/>
    <col min="9231" max="9231" width="19.140625" style="42" bestFit="1" customWidth="1"/>
    <col min="9232" max="9232" width="9.140625" style="42"/>
    <col min="9233" max="9233" width="9.5703125" style="42" customWidth="1"/>
    <col min="9234" max="9234" width="9.140625" style="42"/>
    <col min="9235" max="9235" width="10.42578125" style="42" bestFit="1" customWidth="1"/>
    <col min="9236" max="9476" width="9.140625" style="42"/>
    <col min="9477" max="9477" width="18.7109375" style="42" bestFit="1" customWidth="1"/>
    <col min="9478" max="9478" width="9.140625" style="42"/>
    <col min="9479" max="9479" width="10.28515625" style="42" customWidth="1"/>
    <col min="9480" max="9480" width="12.7109375" style="42" bestFit="1" customWidth="1"/>
    <col min="9481" max="9481" width="10.85546875" style="42" customWidth="1"/>
    <col min="9482" max="9482" width="19.140625" style="42" bestFit="1" customWidth="1"/>
    <col min="9483" max="9483" width="9.140625" style="42"/>
    <col min="9484" max="9484" width="9.42578125" style="42" customWidth="1"/>
    <col min="9485" max="9485" width="11.140625" style="42" customWidth="1"/>
    <col min="9486" max="9486" width="10.42578125" style="42" bestFit="1" customWidth="1"/>
    <col min="9487" max="9487" width="19.140625" style="42" bestFit="1" customWidth="1"/>
    <col min="9488" max="9488" width="9.140625" style="42"/>
    <col min="9489" max="9489" width="9.5703125" style="42" customWidth="1"/>
    <col min="9490" max="9490" width="9.140625" style="42"/>
    <col min="9491" max="9491" width="10.42578125" style="42" bestFit="1" customWidth="1"/>
    <col min="9492" max="9732" width="9.140625" style="42"/>
    <col min="9733" max="9733" width="18.7109375" style="42" bestFit="1" customWidth="1"/>
    <col min="9734" max="9734" width="9.140625" style="42"/>
    <col min="9735" max="9735" width="10.28515625" style="42" customWidth="1"/>
    <col min="9736" max="9736" width="12.7109375" style="42" bestFit="1" customWidth="1"/>
    <col min="9737" max="9737" width="10.85546875" style="42" customWidth="1"/>
    <col min="9738" max="9738" width="19.140625" style="42" bestFit="1" customWidth="1"/>
    <col min="9739" max="9739" width="9.140625" style="42"/>
    <col min="9740" max="9740" width="9.42578125" style="42" customWidth="1"/>
    <col min="9741" max="9741" width="11.140625" style="42" customWidth="1"/>
    <col min="9742" max="9742" width="10.42578125" style="42" bestFit="1" customWidth="1"/>
    <col min="9743" max="9743" width="19.140625" style="42" bestFit="1" customWidth="1"/>
    <col min="9744" max="9744" width="9.140625" style="42"/>
    <col min="9745" max="9745" width="9.5703125" style="42" customWidth="1"/>
    <col min="9746" max="9746" width="9.140625" style="42"/>
    <col min="9747" max="9747" width="10.42578125" style="42" bestFit="1" customWidth="1"/>
    <col min="9748" max="9988" width="9.140625" style="42"/>
    <col min="9989" max="9989" width="18.7109375" style="42" bestFit="1" customWidth="1"/>
    <col min="9990" max="9990" width="9.140625" style="42"/>
    <col min="9991" max="9991" width="10.28515625" style="42" customWidth="1"/>
    <col min="9992" max="9992" width="12.7109375" style="42" bestFit="1" customWidth="1"/>
    <col min="9993" max="9993" width="10.85546875" style="42" customWidth="1"/>
    <col min="9994" max="9994" width="19.140625" style="42" bestFit="1" customWidth="1"/>
    <col min="9995" max="9995" width="9.140625" style="42"/>
    <col min="9996" max="9996" width="9.42578125" style="42" customWidth="1"/>
    <col min="9997" max="9997" width="11.140625" style="42" customWidth="1"/>
    <col min="9998" max="9998" width="10.42578125" style="42" bestFit="1" customWidth="1"/>
    <col min="9999" max="9999" width="19.140625" style="42" bestFit="1" customWidth="1"/>
    <col min="10000" max="10000" width="9.140625" style="42"/>
    <col min="10001" max="10001" width="9.5703125" style="42" customWidth="1"/>
    <col min="10002" max="10002" width="9.140625" style="42"/>
    <col min="10003" max="10003" width="10.42578125" style="42" bestFit="1" customWidth="1"/>
    <col min="10004" max="10244" width="9.140625" style="42"/>
    <col min="10245" max="10245" width="18.7109375" style="42" bestFit="1" customWidth="1"/>
    <col min="10246" max="10246" width="9.140625" style="42"/>
    <col min="10247" max="10247" width="10.28515625" style="42" customWidth="1"/>
    <col min="10248" max="10248" width="12.7109375" style="42" bestFit="1" customWidth="1"/>
    <col min="10249" max="10249" width="10.85546875" style="42" customWidth="1"/>
    <col min="10250" max="10250" width="19.140625" style="42" bestFit="1" customWidth="1"/>
    <col min="10251" max="10251" width="9.140625" style="42"/>
    <col min="10252" max="10252" width="9.42578125" style="42" customWidth="1"/>
    <col min="10253" max="10253" width="11.140625" style="42" customWidth="1"/>
    <col min="10254" max="10254" width="10.42578125" style="42" bestFit="1" customWidth="1"/>
    <col min="10255" max="10255" width="19.140625" style="42" bestFit="1" customWidth="1"/>
    <col min="10256" max="10256" width="9.140625" style="42"/>
    <col min="10257" max="10257" width="9.5703125" style="42" customWidth="1"/>
    <col min="10258" max="10258" width="9.140625" style="42"/>
    <col min="10259" max="10259" width="10.42578125" style="42" bestFit="1" customWidth="1"/>
    <col min="10260" max="10500" width="9.140625" style="42"/>
    <col min="10501" max="10501" width="18.7109375" style="42" bestFit="1" customWidth="1"/>
    <col min="10502" max="10502" width="9.140625" style="42"/>
    <col min="10503" max="10503" width="10.28515625" style="42" customWidth="1"/>
    <col min="10504" max="10504" width="12.7109375" style="42" bestFit="1" customWidth="1"/>
    <col min="10505" max="10505" width="10.85546875" style="42" customWidth="1"/>
    <col min="10506" max="10506" width="19.140625" style="42" bestFit="1" customWidth="1"/>
    <col min="10507" max="10507" width="9.140625" style="42"/>
    <col min="10508" max="10508" width="9.42578125" style="42" customWidth="1"/>
    <col min="10509" max="10509" width="11.140625" style="42" customWidth="1"/>
    <col min="10510" max="10510" width="10.42578125" style="42" bestFit="1" customWidth="1"/>
    <col min="10511" max="10511" width="19.140625" style="42" bestFit="1" customWidth="1"/>
    <col min="10512" max="10512" width="9.140625" style="42"/>
    <col min="10513" max="10513" width="9.5703125" style="42" customWidth="1"/>
    <col min="10514" max="10514" width="9.140625" style="42"/>
    <col min="10515" max="10515" width="10.42578125" style="42" bestFit="1" customWidth="1"/>
    <col min="10516" max="10756" width="9.140625" style="42"/>
    <col min="10757" max="10757" width="18.7109375" style="42" bestFit="1" customWidth="1"/>
    <col min="10758" max="10758" width="9.140625" style="42"/>
    <col min="10759" max="10759" width="10.28515625" style="42" customWidth="1"/>
    <col min="10760" max="10760" width="12.7109375" style="42" bestFit="1" customWidth="1"/>
    <col min="10761" max="10761" width="10.85546875" style="42" customWidth="1"/>
    <col min="10762" max="10762" width="19.140625" style="42" bestFit="1" customWidth="1"/>
    <col min="10763" max="10763" width="9.140625" style="42"/>
    <col min="10764" max="10764" width="9.42578125" style="42" customWidth="1"/>
    <col min="10765" max="10765" width="11.140625" style="42" customWidth="1"/>
    <col min="10766" max="10766" width="10.42578125" style="42" bestFit="1" customWidth="1"/>
    <col min="10767" max="10767" width="19.140625" style="42" bestFit="1" customWidth="1"/>
    <col min="10768" max="10768" width="9.140625" style="42"/>
    <col min="10769" max="10769" width="9.5703125" style="42" customWidth="1"/>
    <col min="10770" max="10770" width="9.140625" style="42"/>
    <col min="10771" max="10771" width="10.42578125" style="42" bestFit="1" customWidth="1"/>
    <col min="10772" max="11012" width="9.140625" style="42"/>
    <col min="11013" max="11013" width="18.7109375" style="42" bestFit="1" customWidth="1"/>
    <col min="11014" max="11014" width="9.140625" style="42"/>
    <col min="11015" max="11015" width="10.28515625" style="42" customWidth="1"/>
    <col min="11016" max="11016" width="12.7109375" style="42" bestFit="1" customWidth="1"/>
    <col min="11017" max="11017" width="10.85546875" style="42" customWidth="1"/>
    <col min="11018" max="11018" width="19.140625" style="42" bestFit="1" customWidth="1"/>
    <col min="11019" max="11019" width="9.140625" style="42"/>
    <col min="11020" max="11020" width="9.42578125" style="42" customWidth="1"/>
    <col min="11021" max="11021" width="11.140625" style="42" customWidth="1"/>
    <col min="11022" max="11022" width="10.42578125" style="42" bestFit="1" customWidth="1"/>
    <col min="11023" max="11023" width="19.140625" style="42" bestFit="1" customWidth="1"/>
    <col min="11024" max="11024" width="9.140625" style="42"/>
    <col min="11025" max="11025" width="9.5703125" style="42" customWidth="1"/>
    <col min="11026" max="11026" width="9.140625" style="42"/>
    <col min="11027" max="11027" width="10.42578125" style="42" bestFit="1" customWidth="1"/>
    <col min="11028" max="11268" width="9.140625" style="42"/>
    <col min="11269" max="11269" width="18.7109375" style="42" bestFit="1" customWidth="1"/>
    <col min="11270" max="11270" width="9.140625" style="42"/>
    <col min="11271" max="11271" width="10.28515625" style="42" customWidth="1"/>
    <col min="11272" max="11272" width="12.7109375" style="42" bestFit="1" customWidth="1"/>
    <col min="11273" max="11273" width="10.85546875" style="42" customWidth="1"/>
    <col min="11274" max="11274" width="19.140625" style="42" bestFit="1" customWidth="1"/>
    <col min="11275" max="11275" width="9.140625" style="42"/>
    <col min="11276" max="11276" width="9.42578125" style="42" customWidth="1"/>
    <col min="11277" max="11277" width="11.140625" style="42" customWidth="1"/>
    <col min="11278" max="11278" width="10.42578125" style="42" bestFit="1" customWidth="1"/>
    <col min="11279" max="11279" width="19.140625" style="42" bestFit="1" customWidth="1"/>
    <col min="11280" max="11280" width="9.140625" style="42"/>
    <col min="11281" max="11281" width="9.5703125" style="42" customWidth="1"/>
    <col min="11282" max="11282" width="9.140625" style="42"/>
    <col min="11283" max="11283" width="10.42578125" style="42" bestFit="1" customWidth="1"/>
    <col min="11284" max="11524" width="9.140625" style="42"/>
    <col min="11525" max="11525" width="18.7109375" style="42" bestFit="1" customWidth="1"/>
    <col min="11526" max="11526" width="9.140625" style="42"/>
    <col min="11527" max="11527" width="10.28515625" style="42" customWidth="1"/>
    <col min="11528" max="11528" width="12.7109375" style="42" bestFit="1" customWidth="1"/>
    <col min="11529" max="11529" width="10.85546875" style="42" customWidth="1"/>
    <col min="11530" max="11530" width="19.140625" style="42" bestFit="1" customWidth="1"/>
    <col min="11531" max="11531" width="9.140625" style="42"/>
    <col min="11532" max="11532" width="9.42578125" style="42" customWidth="1"/>
    <col min="11533" max="11533" width="11.140625" style="42" customWidth="1"/>
    <col min="11534" max="11534" width="10.42578125" style="42" bestFit="1" customWidth="1"/>
    <col min="11535" max="11535" width="19.140625" style="42" bestFit="1" customWidth="1"/>
    <col min="11536" max="11536" width="9.140625" style="42"/>
    <col min="11537" max="11537" width="9.5703125" style="42" customWidth="1"/>
    <col min="11538" max="11538" width="9.140625" style="42"/>
    <col min="11539" max="11539" width="10.42578125" style="42" bestFit="1" customWidth="1"/>
    <col min="11540" max="11780" width="9.140625" style="42"/>
    <col min="11781" max="11781" width="18.7109375" style="42" bestFit="1" customWidth="1"/>
    <col min="11782" max="11782" width="9.140625" style="42"/>
    <col min="11783" max="11783" width="10.28515625" style="42" customWidth="1"/>
    <col min="11784" max="11784" width="12.7109375" style="42" bestFit="1" customWidth="1"/>
    <col min="11785" max="11785" width="10.85546875" style="42" customWidth="1"/>
    <col min="11786" max="11786" width="19.140625" style="42" bestFit="1" customWidth="1"/>
    <col min="11787" max="11787" width="9.140625" style="42"/>
    <col min="11788" max="11788" width="9.42578125" style="42" customWidth="1"/>
    <col min="11789" max="11789" width="11.140625" style="42" customWidth="1"/>
    <col min="11790" max="11790" width="10.42578125" style="42" bestFit="1" customWidth="1"/>
    <col min="11791" max="11791" width="19.140625" style="42" bestFit="1" customWidth="1"/>
    <col min="11792" max="11792" width="9.140625" style="42"/>
    <col min="11793" max="11793" width="9.5703125" style="42" customWidth="1"/>
    <col min="11794" max="11794" width="9.140625" style="42"/>
    <col min="11795" max="11795" width="10.42578125" style="42" bestFit="1" customWidth="1"/>
    <col min="11796" max="12036" width="9.140625" style="42"/>
    <col min="12037" max="12037" width="18.7109375" style="42" bestFit="1" customWidth="1"/>
    <col min="12038" max="12038" width="9.140625" style="42"/>
    <col min="12039" max="12039" width="10.28515625" style="42" customWidth="1"/>
    <col min="12040" max="12040" width="12.7109375" style="42" bestFit="1" customWidth="1"/>
    <col min="12041" max="12041" width="10.85546875" style="42" customWidth="1"/>
    <col min="12042" max="12042" width="19.140625" style="42" bestFit="1" customWidth="1"/>
    <col min="12043" max="12043" width="9.140625" style="42"/>
    <col min="12044" max="12044" width="9.42578125" style="42" customWidth="1"/>
    <col min="12045" max="12045" width="11.140625" style="42" customWidth="1"/>
    <col min="12046" max="12046" width="10.42578125" style="42" bestFit="1" customWidth="1"/>
    <col min="12047" max="12047" width="19.140625" style="42" bestFit="1" customWidth="1"/>
    <col min="12048" max="12048" width="9.140625" style="42"/>
    <col min="12049" max="12049" width="9.5703125" style="42" customWidth="1"/>
    <col min="12050" max="12050" width="9.140625" style="42"/>
    <col min="12051" max="12051" width="10.42578125" style="42" bestFit="1" customWidth="1"/>
    <col min="12052" max="12292" width="9.140625" style="42"/>
    <col min="12293" max="12293" width="18.7109375" style="42" bestFit="1" customWidth="1"/>
    <col min="12294" max="12294" width="9.140625" style="42"/>
    <col min="12295" max="12295" width="10.28515625" style="42" customWidth="1"/>
    <col min="12296" max="12296" width="12.7109375" style="42" bestFit="1" customWidth="1"/>
    <col min="12297" max="12297" width="10.85546875" style="42" customWidth="1"/>
    <col min="12298" max="12298" width="19.140625" style="42" bestFit="1" customWidth="1"/>
    <col min="12299" max="12299" width="9.140625" style="42"/>
    <col min="12300" max="12300" width="9.42578125" style="42" customWidth="1"/>
    <col min="12301" max="12301" width="11.140625" style="42" customWidth="1"/>
    <col min="12302" max="12302" width="10.42578125" style="42" bestFit="1" customWidth="1"/>
    <col min="12303" max="12303" width="19.140625" style="42" bestFit="1" customWidth="1"/>
    <col min="12304" max="12304" width="9.140625" style="42"/>
    <col min="12305" max="12305" width="9.5703125" style="42" customWidth="1"/>
    <col min="12306" max="12306" width="9.140625" style="42"/>
    <col min="12307" max="12307" width="10.42578125" style="42" bestFit="1" customWidth="1"/>
    <col min="12308" max="12548" width="9.140625" style="42"/>
    <col min="12549" max="12549" width="18.7109375" style="42" bestFit="1" customWidth="1"/>
    <col min="12550" max="12550" width="9.140625" style="42"/>
    <col min="12551" max="12551" width="10.28515625" style="42" customWidth="1"/>
    <col min="12552" max="12552" width="12.7109375" style="42" bestFit="1" customWidth="1"/>
    <col min="12553" max="12553" width="10.85546875" style="42" customWidth="1"/>
    <col min="12554" max="12554" width="19.140625" style="42" bestFit="1" customWidth="1"/>
    <col min="12555" max="12555" width="9.140625" style="42"/>
    <col min="12556" max="12556" width="9.42578125" style="42" customWidth="1"/>
    <col min="12557" max="12557" width="11.140625" style="42" customWidth="1"/>
    <col min="12558" max="12558" width="10.42578125" style="42" bestFit="1" customWidth="1"/>
    <col min="12559" max="12559" width="19.140625" style="42" bestFit="1" customWidth="1"/>
    <col min="12560" max="12560" width="9.140625" style="42"/>
    <col min="12561" max="12561" width="9.5703125" style="42" customWidth="1"/>
    <col min="12562" max="12562" width="9.140625" style="42"/>
    <col min="12563" max="12563" width="10.42578125" style="42" bestFit="1" customWidth="1"/>
    <col min="12564" max="12804" width="9.140625" style="42"/>
    <col min="12805" max="12805" width="18.7109375" style="42" bestFit="1" customWidth="1"/>
    <col min="12806" max="12806" width="9.140625" style="42"/>
    <col min="12807" max="12807" width="10.28515625" style="42" customWidth="1"/>
    <col min="12808" max="12808" width="12.7109375" style="42" bestFit="1" customWidth="1"/>
    <col min="12809" max="12809" width="10.85546875" style="42" customWidth="1"/>
    <col min="12810" max="12810" width="19.140625" style="42" bestFit="1" customWidth="1"/>
    <col min="12811" max="12811" width="9.140625" style="42"/>
    <col min="12812" max="12812" width="9.42578125" style="42" customWidth="1"/>
    <col min="12813" max="12813" width="11.140625" style="42" customWidth="1"/>
    <col min="12814" max="12814" width="10.42578125" style="42" bestFit="1" customWidth="1"/>
    <col min="12815" max="12815" width="19.140625" style="42" bestFit="1" customWidth="1"/>
    <col min="12816" max="12816" width="9.140625" style="42"/>
    <col min="12817" max="12817" width="9.5703125" style="42" customWidth="1"/>
    <col min="12818" max="12818" width="9.140625" style="42"/>
    <col min="12819" max="12819" width="10.42578125" style="42" bestFit="1" customWidth="1"/>
    <col min="12820" max="13060" width="9.140625" style="42"/>
    <col min="13061" max="13061" width="18.7109375" style="42" bestFit="1" customWidth="1"/>
    <col min="13062" max="13062" width="9.140625" style="42"/>
    <col min="13063" max="13063" width="10.28515625" style="42" customWidth="1"/>
    <col min="13064" max="13064" width="12.7109375" style="42" bestFit="1" customWidth="1"/>
    <col min="13065" max="13065" width="10.85546875" style="42" customWidth="1"/>
    <col min="13066" max="13066" width="19.140625" style="42" bestFit="1" customWidth="1"/>
    <col min="13067" max="13067" width="9.140625" style="42"/>
    <col min="13068" max="13068" width="9.42578125" style="42" customWidth="1"/>
    <col min="13069" max="13069" width="11.140625" style="42" customWidth="1"/>
    <col min="13070" max="13070" width="10.42578125" style="42" bestFit="1" customWidth="1"/>
    <col min="13071" max="13071" width="19.140625" style="42" bestFit="1" customWidth="1"/>
    <col min="13072" max="13072" width="9.140625" style="42"/>
    <col min="13073" max="13073" width="9.5703125" style="42" customWidth="1"/>
    <col min="13074" max="13074" width="9.140625" style="42"/>
    <col min="13075" max="13075" width="10.42578125" style="42" bestFit="1" customWidth="1"/>
    <col min="13076" max="13316" width="9.140625" style="42"/>
    <col min="13317" max="13317" width="18.7109375" style="42" bestFit="1" customWidth="1"/>
    <col min="13318" max="13318" width="9.140625" style="42"/>
    <col min="13319" max="13319" width="10.28515625" style="42" customWidth="1"/>
    <col min="13320" max="13320" width="12.7109375" style="42" bestFit="1" customWidth="1"/>
    <col min="13321" max="13321" width="10.85546875" style="42" customWidth="1"/>
    <col min="13322" max="13322" width="19.140625" style="42" bestFit="1" customWidth="1"/>
    <col min="13323" max="13323" width="9.140625" style="42"/>
    <col min="13324" max="13324" width="9.42578125" style="42" customWidth="1"/>
    <col min="13325" max="13325" width="11.140625" style="42" customWidth="1"/>
    <col min="13326" max="13326" width="10.42578125" style="42" bestFit="1" customWidth="1"/>
    <col min="13327" max="13327" width="19.140625" style="42" bestFit="1" customWidth="1"/>
    <col min="13328" max="13328" width="9.140625" style="42"/>
    <col min="13329" max="13329" width="9.5703125" style="42" customWidth="1"/>
    <col min="13330" max="13330" width="9.140625" style="42"/>
    <col min="13331" max="13331" width="10.42578125" style="42" bestFit="1" customWidth="1"/>
    <col min="13332" max="13572" width="9.140625" style="42"/>
    <col min="13573" max="13573" width="18.7109375" style="42" bestFit="1" customWidth="1"/>
    <col min="13574" max="13574" width="9.140625" style="42"/>
    <col min="13575" max="13575" width="10.28515625" style="42" customWidth="1"/>
    <col min="13576" max="13576" width="12.7109375" style="42" bestFit="1" customWidth="1"/>
    <col min="13577" max="13577" width="10.85546875" style="42" customWidth="1"/>
    <col min="13578" max="13578" width="19.140625" style="42" bestFit="1" customWidth="1"/>
    <col min="13579" max="13579" width="9.140625" style="42"/>
    <col min="13580" max="13580" width="9.42578125" style="42" customWidth="1"/>
    <col min="13581" max="13581" width="11.140625" style="42" customWidth="1"/>
    <col min="13582" max="13582" width="10.42578125" style="42" bestFit="1" customWidth="1"/>
    <col min="13583" max="13583" width="19.140625" style="42" bestFit="1" customWidth="1"/>
    <col min="13584" max="13584" width="9.140625" style="42"/>
    <col min="13585" max="13585" width="9.5703125" style="42" customWidth="1"/>
    <col min="13586" max="13586" width="9.140625" style="42"/>
    <col min="13587" max="13587" width="10.42578125" style="42" bestFit="1" customWidth="1"/>
    <col min="13588" max="13828" width="9.140625" style="42"/>
    <col min="13829" max="13829" width="18.7109375" style="42" bestFit="1" customWidth="1"/>
    <col min="13830" max="13830" width="9.140625" style="42"/>
    <col min="13831" max="13831" width="10.28515625" style="42" customWidth="1"/>
    <col min="13832" max="13832" width="12.7109375" style="42" bestFit="1" customWidth="1"/>
    <col min="13833" max="13833" width="10.85546875" style="42" customWidth="1"/>
    <col min="13834" max="13834" width="19.140625" style="42" bestFit="1" customWidth="1"/>
    <col min="13835" max="13835" width="9.140625" style="42"/>
    <col min="13836" max="13836" width="9.42578125" style="42" customWidth="1"/>
    <col min="13837" max="13837" width="11.140625" style="42" customWidth="1"/>
    <col min="13838" max="13838" width="10.42578125" style="42" bestFit="1" customWidth="1"/>
    <col min="13839" max="13839" width="19.140625" style="42" bestFit="1" customWidth="1"/>
    <col min="13840" max="13840" width="9.140625" style="42"/>
    <col min="13841" max="13841" width="9.5703125" style="42" customWidth="1"/>
    <col min="13842" max="13842" width="9.140625" style="42"/>
    <col min="13843" max="13843" width="10.42578125" style="42" bestFit="1" customWidth="1"/>
    <col min="13844" max="14084" width="9.140625" style="42"/>
    <col min="14085" max="14085" width="18.7109375" style="42" bestFit="1" customWidth="1"/>
    <col min="14086" max="14086" width="9.140625" style="42"/>
    <col min="14087" max="14087" width="10.28515625" style="42" customWidth="1"/>
    <col min="14088" max="14088" width="12.7109375" style="42" bestFit="1" customWidth="1"/>
    <col min="14089" max="14089" width="10.85546875" style="42" customWidth="1"/>
    <col min="14090" max="14090" width="19.140625" style="42" bestFit="1" customWidth="1"/>
    <col min="14091" max="14091" width="9.140625" style="42"/>
    <col min="14092" max="14092" width="9.42578125" style="42" customWidth="1"/>
    <col min="14093" max="14093" width="11.140625" style="42" customWidth="1"/>
    <col min="14094" max="14094" width="10.42578125" style="42" bestFit="1" customWidth="1"/>
    <col min="14095" max="14095" width="19.140625" style="42" bestFit="1" customWidth="1"/>
    <col min="14096" max="14096" width="9.140625" style="42"/>
    <col min="14097" max="14097" width="9.5703125" style="42" customWidth="1"/>
    <col min="14098" max="14098" width="9.140625" style="42"/>
    <col min="14099" max="14099" width="10.42578125" style="42" bestFit="1" customWidth="1"/>
    <col min="14100" max="14340" width="9.140625" style="42"/>
    <col min="14341" max="14341" width="18.7109375" style="42" bestFit="1" customWidth="1"/>
    <col min="14342" max="14342" width="9.140625" style="42"/>
    <col min="14343" max="14343" width="10.28515625" style="42" customWidth="1"/>
    <col min="14344" max="14344" width="12.7109375" style="42" bestFit="1" customWidth="1"/>
    <col min="14345" max="14345" width="10.85546875" style="42" customWidth="1"/>
    <col min="14346" max="14346" width="19.140625" style="42" bestFit="1" customWidth="1"/>
    <col min="14347" max="14347" width="9.140625" style="42"/>
    <col min="14348" max="14348" width="9.42578125" style="42" customWidth="1"/>
    <col min="14349" max="14349" width="11.140625" style="42" customWidth="1"/>
    <col min="14350" max="14350" width="10.42578125" style="42" bestFit="1" customWidth="1"/>
    <col min="14351" max="14351" width="19.140625" style="42" bestFit="1" customWidth="1"/>
    <col min="14352" max="14352" width="9.140625" style="42"/>
    <col min="14353" max="14353" width="9.5703125" style="42" customWidth="1"/>
    <col min="14354" max="14354" width="9.140625" style="42"/>
    <col min="14355" max="14355" width="10.42578125" style="42" bestFit="1" customWidth="1"/>
    <col min="14356" max="14596" width="9.140625" style="42"/>
    <col min="14597" max="14597" width="18.7109375" style="42" bestFit="1" customWidth="1"/>
    <col min="14598" max="14598" width="9.140625" style="42"/>
    <col min="14599" max="14599" width="10.28515625" style="42" customWidth="1"/>
    <col min="14600" max="14600" width="12.7109375" style="42" bestFit="1" customWidth="1"/>
    <col min="14601" max="14601" width="10.85546875" style="42" customWidth="1"/>
    <col min="14602" max="14602" width="19.140625" style="42" bestFit="1" customWidth="1"/>
    <col min="14603" max="14603" width="9.140625" style="42"/>
    <col min="14604" max="14604" width="9.42578125" style="42" customWidth="1"/>
    <col min="14605" max="14605" width="11.140625" style="42" customWidth="1"/>
    <col min="14606" max="14606" width="10.42578125" style="42" bestFit="1" customWidth="1"/>
    <col min="14607" max="14607" width="19.140625" style="42" bestFit="1" customWidth="1"/>
    <col min="14608" max="14608" width="9.140625" style="42"/>
    <col min="14609" max="14609" width="9.5703125" style="42" customWidth="1"/>
    <col min="14610" max="14610" width="9.140625" style="42"/>
    <col min="14611" max="14611" width="10.42578125" style="42" bestFit="1" customWidth="1"/>
    <col min="14612" max="14852" width="9.140625" style="42"/>
    <col min="14853" max="14853" width="18.7109375" style="42" bestFit="1" customWidth="1"/>
    <col min="14854" max="14854" width="9.140625" style="42"/>
    <col min="14855" max="14855" width="10.28515625" style="42" customWidth="1"/>
    <col min="14856" max="14856" width="12.7109375" style="42" bestFit="1" customWidth="1"/>
    <col min="14857" max="14857" width="10.85546875" style="42" customWidth="1"/>
    <col min="14858" max="14858" width="19.140625" style="42" bestFit="1" customWidth="1"/>
    <col min="14859" max="14859" width="9.140625" style="42"/>
    <col min="14860" max="14860" width="9.42578125" style="42" customWidth="1"/>
    <col min="14861" max="14861" width="11.140625" style="42" customWidth="1"/>
    <col min="14862" max="14862" width="10.42578125" style="42" bestFit="1" customWidth="1"/>
    <col min="14863" max="14863" width="19.140625" style="42" bestFit="1" customWidth="1"/>
    <col min="14864" max="14864" width="9.140625" style="42"/>
    <col min="14865" max="14865" width="9.5703125" style="42" customWidth="1"/>
    <col min="14866" max="14866" width="9.140625" style="42"/>
    <col min="14867" max="14867" width="10.42578125" style="42" bestFit="1" customWidth="1"/>
    <col min="14868" max="15108" width="9.140625" style="42"/>
    <col min="15109" max="15109" width="18.7109375" style="42" bestFit="1" customWidth="1"/>
    <col min="15110" max="15110" width="9.140625" style="42"/>
    <col min="15111" max="15111" width="10.28515625" style="42" customWidth="1"/>
    <col min="15112" max="15112" width="12.7109375" style="42" bestFit="1" customWidth="1"/>
    <col min="15113" max="15113" width="10.85546875" style="42" customWidth="1"/>
    <col min="15114" max="15114" width="19.140625" style="42" bestFit="1" customWidth="1"/>
    <col min="15115" max="15115" width="9.140625" style="42"/>
    <col min="15116" max="15116" width="9.42578125" style="42" customWidth="1"/>
    <col min="15117" max="15117" width="11.140625" style="42" customWidth="1"/>
    <col min="15118" max="15118" width="10.42578125" style="42" bestFit="1" customWidth="1"/>
    <col min="15119" max="15119" width="19.140625" style="42" bestFit="1" customWidth="1"/>
    <col min="15120" max="15120" width="9.140625" style="42"/>
    <col min="15121" max="15121" width="9.5703125" style="42" customWidth="1"/>
    <col min="15122" max="15122" width="9.140625" style="42"/>
    <col min="15123" max="15123" width="10.42578125" style="42" bestFit="1" customWidth="1"/>
    <col min="15124" max="15364" width="9.140625" style="42"/>
    <col min="15365" max="15365" width="18.7109375" style="42" bestFit="1" customWidth="1"/>
    <col min="15366" max="15366" width="9.140625" style="42"/>
    <col min="15367" max="15367" width="10.28515625" style="42" customWidth="1"/>
    <col min="15368" max="15368" width="12.7109375" style="42" bestFit="1" customWidth="1"/>
    <col min="15369" max="15369" width="10.85546875" style="42" customWidth="1"/>
    <col min="15370" max="15370" width="19.140625" style="42" bestFit="1" customWidth="1"/>
    <col min="15371" max="15371" width="9.140625" style="42"/>
    <col min="15372" max="15372" width="9.42578125" style="42" customWidth="1"/>
    <col min="15373" max="15373" width="11.140625" style="42" customWidth="1"/>
    <col min="15374" max="15374" width="10.42578125" style="42" bestFit="1" customWidth="1"/>
    <col min="15375" max="15375" width="19.140625" style="42" bestFit="1" customWidth="1"/>
    <col min="15376" max="15376" width="9.140625" style="42"/>
    <col min="15377" max="15377" width="9.5703125" style="42" customWidth="1"/>
    <col min="15378" max="15378" width="9.140625" style="42"/>
    <col min="15379" max="15379" width="10.42578125" style="42" bestFit="1" customWidth="1"/>
    <col min="15380" max="15620" width="9.140625" style="42"/>
    <col min="15621" max="15621" width="18.7109375" style="42" bestFit="1" customWidth="1"/>
    <col min="15622" max="15622" width="9.140625" style="42"/>
    <col min="15623" max="15623" width="10.28515625" style="42" customWidth="1"/>
    <col min="15624" max="15624" width="12.7109375" style="42" bestFit="1" customWidth="1"/>
    <col min="15625" max="15625" width="10.85546875" style="42" customWidth="1"/>
    <col min="15626" max="15626" width="19.140625" style="42" bestFit="1" customWidth="1"/>
    <col min="15627" max="15627" width="9.140625" style="42"/>
    <col min="15628" max="15628" width="9.42578125" style="42" customWidth="1"/>
    <col min="15629" max="15629" width="11.140625" style="42" customWidth="1"/>
    <col min="15630" max="15630" width="10.42578125" style="42" bestFit="1" customWidth="1"/>
    <col min="15631" max="15631" width="19.140625" style="42" bestFit="1" customWidth="1"/>
    <col min="15632" max="15632" width="9.140625" style="42"/>
    <col min="15633" max="15633" width="9.5703125" style="42" customWidth="1"/>
    <col min="15634" max="15634" width="9.140625" style="42"/>
    <col min="15635" max="15635" width="10.42578125" style="42" bestFit="1" customWidth="1"/>
    <col min="15636" max="15876" width="9.140625" style="42"/>
    <col min="15877" max="15877" width="18.7109375" style="42" bestFit="1" customWidth="1"/>
    <col min="15878" max="15878" width="9.140625" style="42"/>
    <col min="15879" max="15879" width="10.28515625" style="42" customWidth="1"/>
    <col min="15880" max="15880" width="12.7109375" style="42" bestFit="1" customWidth="1"/>
    <col min="15881" max="15881" width="10.85546875" style="42" customWidth="1"/>
    <col min="15882" max="15882" width="19.140625" style="42" bestFit="1" customWidth="1"/>
    <col min="15883" max="15883" width="9.140625" style="42"/>
    <col min="15884" max="15884" width="9.42578125" style="42" customWidth="1"/>
    <col min="15885" max="15885" width="11.140625" style="42" customWidth="1"/>
    <col min="15886" max="15886" width="10.42578125" style="42" bestFit="1" customWidth="1"/>
    <col min="15887" max="15887" width="19.140625" style="42" bestFit="1" customWidth="1"/>
    <col min="15888" max="15888" width="9.140625" style="42"/>
    <col min="15889" max="15889" width="9.5703125" style="42" customWidth="1"/>
    <col min="15890" max="15890" width="9.140625" style="42"/>
    <col min="15891" max="15891" width="10.42578125" style="42" bestFit="1" customWidth="1"/>
    <col min="15892" max="16132" width="9.140625" style="42"/>
    <col min="16133" max="16133" width="18.7109375" style="42" bestFit="1" customWidth="1"/>
    <col min="16134" max="16134" width="9.140625" style="42"/>
    <col min="16135" max="16135" width="10.28515625" style="42" customWidth="1"/>
    <col min="16136" max="16136" width="12.7109375" style="42" bestFit="1" customWidth="1"/>
    <col min="16137" max="16137" width="10.85546875" style="42" customWidth="1"/>
    <col min="16138" max="16138" width="19.140625" style="42" bestFit="1" customWidth="1"/>
    <col min="16139" max="16139" width="9.140625" style="42"/>
    <col min="16140" max="16140" width="9.42578125" style="42" customWidth="1"/>
    <col min="16141" max="16141" width="11.140625" style="42" customWidth="1"/>
    <col min="16142" max="16142" width="10.42578125" style="42" bestFit="1" customWidth="1"/>
    <col min="16143" max="16143" width="19.140625" style="42" bestFit="1" customWidth="1"/>
    <col min="16144" max="16144" width="9.140625" style="42"/>
    <col min="16145" max="16145" width="9.5703125" style="42" customWidth="1"/>
    <col min="16146" max="16146" width="9.140625" style="42"/>
    <col min="16147" max="16147" width="10.42578125" style="42" bestFit="1" customWidth="1"/>
    <col min="16148" max="16384" width="9.140625" style="42"/>
  </cols>
  <sheetData>
    <row r="1" spans="1:22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P1" s="41"/>
      <c r="S1" s="41" t="s">
        <v>0</v>
      </c>
      <c r="T1" s="41"/>
      <c r="U1" s="41"/>
      <c r="V1" s="41"/>
    </row>
    <row r="2" spans="1:22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S2" s="41" t="s">
        <v>1</v>
      </c>
      <c r="T2" s="41"/>
      <c r="U2" s="41"/>
      <c r="V2" s="41"/>
    </row>
    <row r="3" spans="1:22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P3" s="43"/>
      <c r="S3" s="43" t="s">
        <v>2</v>
      </c>
      <c r="T3" s="43"/>
      <c r="U3" s="43"/>
      <c r="V3" s="43"/>
    </row>
    <row r="4" spans="1:22" ht="18" x14ac:dyDescent="0.25">
      <c r="C4" s="272" t="s">
        <v>132</v>
      </c>
      <c r="D4" s="272"/>
      <c r="E4" s="272"/>
      <c r="F4" s="272"/>
      <c r="G4" s="41"/>
      <c r="H4" s="41"/>
      <c r="K4" s="272" t="s">
        <v>132</v>
      </c>
      <c r="L4" s="272"/>
      <c r="M4" s="272"/>
      <c r="N4" s="272"/>
      <c r="P4" s="272" t="s">
        <v>132</v>
      </c>
      <c r="Q4" s="272"/>
      <c r="R4" s="272"/>
      <c r="S4" s="272"/>
      <c r="T4" s="272"/>
      <c r="U4" s="41"/>
      <c r="V4" s="41"/>
    </row>
    <row r="5" spans="1:22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P5" s="181"/>
      <c r="S5" s="44" t="s">
        <v>5</v>
      </c>
      <c r="T5" s="45"/>
      <c r="U5" s="45"/>
      <c r="V5" s="45"/>
    </row>
    <row r="6" spans="1:22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113" t="s">
        <v>8</v>
      </c>
      <c r="N6" s="114" t="s">
        <v>130</v>
      </c>
      <c r="O6" s="50" t="s">
        <v>131</v>
      </c>
      <c r="P6" s="114" t="s">
        <v>9</v>
      </c>
      <c r="Q6" s="50" t="s">
        <v>136</v>
      </c>
      <c r="R6" s="113" t="s">
        <v>140</v>
      </c>
      <c r="S6" s="48" t="s">
        <v>7</v>
      </c>
      <c r="T6" s="48" t="s">
        <v>8</v>
      </c>
      <c r="U6" s="49" t="s">
        <v>9</v>
      </c>
      <c r="V6" s="52"/>
    </row>
    <row r="7" spans="1:22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54"/>
      <c r="N7" s="116"/>
      <c r="O7" s="55"/>
      <c r="P7" s="117"/>
      <c r="Q7" s="55"/>
      <c r="R7" s="54"/>
      <c r="S7" s="54"/>
      <c r="T7" s="54"/>
      <c r="U7" s="55"/>
    </row>
    <row r="8" spans="1:22" ht="18" x14ac:dyDescent="0.25">
      <c r="A8" s="56" t="s">
        <v>11</v>
      </c>
      <c r="B8" s="57">
        <v>522</v>
      </c>
      <c r="C8" s="58">
        <v>688</v>
      </c>
      <c r="D8" s="60">
        <v>47571</v>
      </c>
      <c r="E8" s="118">
        <v>4512</v>
      </c>
      <c r="F8" s="119">
        <v>-68</v>
      </c>
      <c r="G8" s="120">
        <f t="shared" ref="G8:G16" si="0">D8/B8</f>
        <v>91.132183908045974</v>
      </c>
      <c r="H8" s="61">
        <f>D8+E8+F8</f>
        <v>52015</v>
      </c>
      <c r="I8" s="121"/>
      <c r="J8" s="122"/>
      <c r="K8" s="81">
        <v>10</v>
      </c>
      <c r="L8" s="58">
        <v>14</v>
      </c>
      <c r="M8" s="60">
        <v>883</v>
      </c>
      <c r="N8" s="118">
        <v>128</v>
      </c>
      <c r="O8" s="119"/>
      <c r="P8" s="120">
        <f t="shared" ref="P8:P16" si="1">M8/K8</f>
        <v>88.3</v>
      </c>
      <c r="Q8" s="61">
        <f>M8+N8+O8</f>
        <v>1011</v>
      </c>
      <c r="R8" s="209">
        <f>SUM(B8+K8)</f>
        <v>532</v>
      </c>
      <c r="S8" s="59">
        <f t="shared" ref="S8:S15" si="2">C8+L8</f>
        <v>702</v>
      </c>
      <c r="T8" s="59">
        <f>H8+O8</f>
        <v>52015</v>
      </c>
      <c r="U8" s="62">
        <f>T8/Q8</f>
        <v>51.44906033630069</v>
      </c>
    </row>
    <row r="9" spans="1:22" ht="18" x14ac:dyDescent="0.25">
      <c r="A9" s="64" t="s">
        <v>12</v>
      </c>
      <c r="B9" s="63">
        <v>543</v>
      </c>
      <c r="C9" s="65">
        <v>800</v>
      </c>
      <c r="D9" s="123">
        <v>54076</v>
      </c>
      <c r="E9" s="118">
        <v>644</v>
      </c>
      <c r="F9" s="119">
        <v>-6</v>
      </c>
      <c r="G9" s="124">
        <f t="shared" si="0"/>
        <v>99.587476979742178</v>
      </c>
      <c r="H9" s="61">
        <f t="shared" ref="H9:H15" si="3">D9+E9+F9</f>
        <v>54714</v>
      </c>
      <c r="I9" s="121"/>
      <c r="J9" s="122"/>
      <c r="K9" s="81">
        <v>16</v>
      </c>
      <c r="L9" s="65">
        <v>30</v>
      </c>
      <c r="M9" s="123">
        <v>2135</v>
      </c>
      <c r="N9" s="118"/>
      <c r="O9" s="119"/>
      <c r="P9" s="124">
        <f t="shared" si="1"/>
        <v>133.4375</v>
      </c>
      <c r="Q9" s="61">
        <f t="shared" ref="Q9:Q15" si="4">M9+N9+O9</f>
        <v>2135</v>
      </c>
      <c r="R9" s="209">
        <f t="shared" ref="R9:R15" si="5">SUM(B9+K9)</f>
        <v>559</v>
      </c>
      <c r="S9" s="63">
        <f t="shared" si="2"/>
        <v>830</v>
      </c>
      <c r="T9" s="63">
        <f t="shared" ref="T9:T15" si="6">H9+O9</f>
        <v>54714</v>
      </c>
      <c r="U9" s="62">
        <f t="shared" ref="U9:U15" si="7">T9/Q9</f>
        <v>25.627166276346603</v>
      </c>
    </row>
    <row r="10" spans="1:22" ht="18" x14ac:dyDescent="0.25">
      <c r="A10" s="64" t="s">
        <v>13</v>
      </c>
      <c r="B10" s="63">
        <v>734</v>
      </c>
      <c r="C10" s="65">
        <v>977</v>
      </c>
      <c r="D10" s="123">
        <v>67222</v>
      </c>
      <c r="E10" s="118">
        <v>2581</v>
      </c>
      <c r="F10" s="119">
        <v>-4</v>
      </c>
      <c r="G10" s="124">
        <f t="shared" si="0"/>
        <v>91.583106267029976</v>
      </c>
      <c r="H10" s="61">
        <f t="shared" si="3"/>
        <v>69799</v>
      </c>
      <c r="I10" s="121"/>
      <c r="J10" s="122"/>
      <c r="K10" s="81">
        <v>11</v>
      </c>
      <c r="L10" s="65">
        <v>18</v>
      </c>
      <c r="M10" s="123">
        <v>1263</v>
      </c>
      <c r="N10" s="118"/>
      <c r="O10" s="119"/>
      <c r="P10" s="124">
        <f t="shared" si="1"/>
        <v>114.81818181818181</v>
      </c>
      <c r="Q10" s="61">
        <f t="shared" si="4"/>
        <v>1263</v>
      </c>
      <c r="R10" s="209">
        <f t="shared" si="5"/>
        <v>745</v>
      </c>
      <c r="S10" s="63">
        <f t="shared" si="2"/>
        <v>995</v>
      </c>
      <c r="T10" s="63">
        <f t="shared" si="6"/>
        <v>69799</v>
      </c>
      <c r="U10" s="62">
        <f t="shared" si="7"/>
        <v>55.264449722882027</v>
      </c>
    </row>
    <row r="11" spans="1:22" ht="18" x14ac:dyDescent="0.25">
      <c r="A11" s="64" t="s">
        <v>14</v>
      </c>
      <c r="B11" s="63">
        <v>777</v>
      </c>
      <c r="C11" s="65">
        <v>1085</v>
      </c>
      <c r="D11" s="123">
        <v>74178</v>
      </c>
      <c r="E11" s="118">
        <v>2795</v>
      </c>
      <c r="F11" s="119">
        <v>-69</v>
      </c>
      <c r="G11" s="124">
        <f t="shared" si="0"/>
        <v>95.467181467181462</v>
      </c>
      <c r="H11" s="61">
        <f t="shared" si="3"/>
        <v>76904</v>
      </c>
      <c r="I11" s="121"/>
      <c r="J11" s="122"/>
      <c r="K11" s="81">
        <v>11</v>
      </c>
      <c r="L11" s="65">
        <v>21</v>
      </c>
      <c r="M11" s="123">
        <v>1432</v>
      </c>
      <c r="N11" s="118">
        <v>527</v>
      </c>
      <c r="O11" s="119"/>
      <c r="P11" s="124">
        <f t="shared" si="1"/>
        <v>130.18181818181819</v>
      </c>
      <c r="Q11" s="61">
        <f t="shared" si="4"/>
        <v>1959</v>
      </c>
      <c r="R11" s="209">
        <f t="shared" si="5"/>
        <v>788</v>
      </c>
      <c r="S11" s="63">
        <f t="shared" si="2"/>
        <v>1106</v>
      </c>
      <c r="T11" s="63">
        <f t="shared" si="6"/>
        <v>76904</v>
      </c>
      <c r="U11" s="62">
        <f t="shared" si="7"/>
        <v>39.256763654925983</v>
      </c>
    </row>
    <row r="12" spans="1:22" ht="18" x14ac:dyDescent="0.25">
      <c r="A12" s="64" t="s">
        <v>15</v>
      </c>
      <c r="B12" s="63">
        <v>166</v>
      </c>
      <c r="C12" s="65">
        <v>257</v>
      </c>
      <c r="D12" s="123">
        <v>17478</v>
      </c>
      <c r="E12" s="118">
        <v>320</v>
      </c>
      <c r="F12" s="119">
        <v>0</v>
      </c>
      <c r="G12" s="124">
        <f t="shared" si="0"/>
        <v>105.28915662650603</v>
      </c>
      <c r="H12" s="61">
        <f t="shared" si="3"/>
        <v>17798</v>
      </c>
      <c r="I12" s="121"/>
      <c r="J12" s="122"/>
      <c r="K12" s="81">
        <v>1</v>
      </c>
      <c r="L12" s="65">
        <v>1</v>
      </c>
      <c r="M12" s="123">
        <v>75</v>
      </c>
      <c r="N12" s="118"/>
      <c r="O12" s="119"/>
      <c r="P12" s="124">
        <f t="shared" si="1"/>
        <v>75</v>
      </c>
      <c r="Q12" s="61">
        <f t="shared" si="4"/>
        <v>75</v>
      </c>
      <c r="R12" s="209">
        <f t="shared" si="5"/>
        <v>167</v>
      </c>
      <c r="S12" s="63">
        <f t="shared" si="2"/>
        <v>258</v>
      </c>
      <c r="T12" s="63">
        <f t="shared" si="6"/>
        <v>17798</v>
      </c>
      <c r="U12" s="62">
        <f t="shared" si="7"/>
        <v>237.30666666666667</v>
      </c>
    </row>
    <row r="13" spans="1:22" ht="18" x14ac:dyDescent="0.25">
      <c r="A13" s="64" t="s">
        <v>16</v>
      </c>
      <c r="B13" s="63">
        <v>627</v>
      </c>
      <c r="C13" s="65">
        <v>822</v>
      </c>
      <c r="D13" s="123">
        <v>57216</v>
      </c>
      <c r="E13" s="118">
        <v>4821</v>
      </c>
      <c r="F13" s="119">
        <v>-11</v>
      </c>
      <c r="G13" s="124">
        <f>D13/B13</f>
        <v>91.253588516746404</v>
      </c>
      <c r="H13" s="61">
        <f t="shared" si="3"/>
        <v>62026</v>
      </c>
      <c r="I13" s="121"/>
      <c r="J13" s="122"/>
      <c r="K13" s="81">
        <v>16</v>
      </c>
      <c r="L13" s="65">
        <v>25</v>
      </c>
      <c r="M13" s="123">
        <v>1808</v>
      </c>
      <c r="N13" s="118"/>
      <c r="O13" s="119"/>
      <c r="P13" s="124">
        <f t="shared" si="1"/>
        <v>113</v>
      </c>
      <c r="Q13" s="61">
        <f t="shared" si="4"/>
        <v>1808</v>
      </c>
      <c r="R13" s="209">
        <f t="shared" si="5"/>
        <v>643</v>
      </c>
      <c r="S13" s="63">
        <f t="shared" si="2"/>
        <v>847</v>
      </c>
      <c r="T13" s="63">
        <f t="shared" si="6"/>
        <v>62026</v>
      </c>
      <c r="U13" s="62">
        <f t="shared" si="7"/>
        <v>34.306415929203538</v>
      </c>
    </row>
    <row r="14" spans="1:22" ht="18" x14ac:dyDescent="0.25">
      <c r="A14" s="64" t="s">
        <v>17</v>
      </c>
      <c r="B14" s="63">
        <v>229</v>
      </c>
      <c r="C14" s="65">
        <v>311</v>
      </c>
      <c r="D14" s="123">
        <v>20562</v>
      </c>
      <c r="E14" s="118">
        <v>128</v>
      </c>
      <c r="F14" s="119">
        <v>-20</v>
      </c>
      <c r="G14" s="124">
        <f t="shared" si="0"/>
        <v>89.790393013100442</v>
      </c>
      <c r="H14" s="61">
        <f t="shared" si="3"/>
        <v>20670</v>
      </c>
      <c r="I14" s="121"/>
      <c r="J14" s="122"/>
      <c r="K14" s="81">
        <v>2</v>
      </c>
      <c r="L14" s="65">
        <v>5</v>
      </c>
      <c r="M14" s="123">
        <v>367</v>
      </c>
      <c r="N14" s="118"/>
      <c r="O14" s="119"/>
      <c r="P14" s="124">
        <f t="shared" si="1"/>
        <v>183.5</v>
      </c>
      <c r="Q14" s="61">
        <f t="shared" si="4"/>
        <v>367</v>
      </c>
      <c r="R14" s="209">
        <f t="shared" si="5"/>
        <v>231</v>
      </c>
      <c r="S14" s="63">
        <f t="shared" si="2"/>
        <v>316</v>
      </c>
      <c r="T14" s="63">
        <f t="shared" si="6"/>
        <v>20670</v>
      </c>
      <c r="U14" s="62">
        <f t="shared" si="7"/>
        <v>56.321525885558586</v>
      </c>
    </row>
    <row r="15" spans="1:22" ht="18.75" thickBot="1" x14ac:dyDescent="0.3">
      <c r="A15" s="66" t="s">
        <v>18</v>
      </c>
      <c r="B15" s="67">
        <v>659</v>
      </c>
      <c r="C15" s="68">
        <v>910</v>
      </c>
      <c r="D15" s="125">
        <v>66222</v>
      </c>
      <c r="E15" s="126">
        <v>3680</v>
      </c>
      <c r="F15" s="127">
        <v>-6</v>
      </c>
      <c r="G15" s="128">
        <f t="shared" si="0"/>
        <v>100.48861911987861</v>
      </c>
      <c r="H15" s="61">
        <f t="shared" si="3"/>
        <v>69896</v>
      </c>
      <c r="I15" s="172"/>
      <c r="J15" s="173"/>
      <c r="K15" s="75">
        <v>45</v>
      </c>
      <c r="L15" s="68">
        <v>62</v>
      </c>
      <c r="M15" s="125">
        <v>4447</v>
      </c>
      <c r="N15" s="126">
        <v>1979</v>
      </c>
      <c r="O15" s="127"/>
      <c r="P15" s="128">
        <f t="shared" si="1"/>
        <v>98.822222222222223</v>
      </c>
      <c r="Q15" s="61">
        <f t="shared" si="4"/>
        <v>6426</v>
      </c>
      <c r="R15" s="209">
        <f t="shared" si="5"/>
        <v>704</v>
      </c>
      <c r="S15" s="69">
        <f t="shared" si="2"/>
        <v>972</v>
      </c>
      <c r="T15" s="69">
        <f t="shared" si="6"/>
        <v>69896</v>
      </c>
      <c r="U15" s="185">
        <f t="shared" si="7"/>
        <v>10.877061935885465</v>
      </c>
    </row>
    <row r="16" spans="1:22" ht="18.75" thickBot="1" x14ac:dyDescent="0.3">
      <c r="A16" s="70" t="s">
        <v>19</v>
      </c>
      <c r="B16" s="71">
        <f>SUM(B8:B15)</f>
        <v>4257</v>
      </c>
      <c r="C16" s="71">
        <f>SUM(C8:C15)</f>
        <v>5850</v>
      </c>
      <c r="D16" s="129">
        <f>SUM(D8:D15)</f>
        <v>404525</v>
      </c>
      <c r="E16" s="71">
        <f>SUM(E8:E15)</f>
        <v>19481</v>
      </c>
      <c r="F16" s="73">
        <f>SUM(F8:F15)</f>
        <v>-184</v>
      </c>
      <c r="G16" s="130">
        <f t="shared" si="0"/>
        <v>95.025839793281648</v>
      </c>
      <c r="H16" s="129">
        <f t="shared" ref="H16:O16" si="8">SUM(H8:H15)</f>
        <v>423822</v>
      </c>
      <c r="I16" s="166">
        <f t="shared" si="8"/>
        <v>0</v>
      </c>
      <c r="J16" s="72">
        <f t="shared" si="8"/>
        <v>0</v>
      </c>
      <c r="K16" s="196">
        <f t="shared" si="8"/>
        <v>112</v>
      </c>
      <c r="L16" s="186">
        <f t="shared" si="8"/>
        <v>176</v>
      </c>
      <c r="M16" s="129">
        <f t="shared" si="8"/>
        <v>12410</v>
      </c>
      <c r="N16" s="71">
        <f t="shared" si="8"/>
        <v>2634</v>
      </c>
      <c r="O16" s="73">
        <f t="shared" si="8"/>
        <v>0</v>
      </c>
      <c r="P16" s="130">
        <f t="shared" si="1"/>
        <v>110.80357142857143</v>
      </c>
      <c r="Q16" s="71">
        <f>SUM(Q8:Q15)</f>
        <v>15044</v>
      </c>
      <c r="R16" s="210">
        <f>SUM(R8:R15)</f>
        <v>4369</v>
      </c>
      <c r="S16" s="193">
        <f>SUM(S8:S15)</f>
        <v>6026</v>
      </c>
      <c r="T16" s="193">
        <f>SUM(T8:T15)</f>
        <v>423822</v>
      </c>
      <c r="U16" s="72">
        <f>T16/Q16</f>
        <v>28.172161659133209</v>
      </c>
    </row>
    <row r="17" spans="1:22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2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184"/>
      <c r="O18" s="78"/>
      <c r="P18" s="77"/>
      <c r="Q18" s="78"/>
      <c r="R18" s="77"/>
      <c r="S18" s="77"/>
      <c r="T18" s="77"/>
      <c r="U18" s="78"/>
    </row>
    <row r="19" spans="1:22" ht="18" x14ac:dyDescent="0.25">
      <c r="A19" s="79" t="s">
        <v>21</v>
      </c>
      <c r="B19" s="57">
        <v>1029</v>
      </c>
      <c r="C19" s="58">
        <v>1451</v>
      </c>
      <c r="D19" s="60">
        <v>103545</v>
      </c>
      <c r="E19" s="134">
        <v>1252</v>
      </c>
      <c r="F19" s="119">
        <v>0</v>
      </c>
      <c r="G19" s="121">
        <f t="shared" ref="G19:G32" si="9">D19/B19</f>
        <v>100.6268221574344</v>
      </c>
      <c r="H19" s="119">
        <f>SUM(D19:F19)</f>
        <v>104797</v>
      </c>
      <c r="I19" s="132"/>
      <c r="J19" s="133"/>
      <c r="K19" s="81">
        <v>11</v>
      </c>
      <c r="L19" s="85">
        <v>23</v>
      </c>
      <c r="M19" s="140">
        <v>1645</v>
      </c>
      <c r="N19" s="134"/>
      <c r="O19" s="119"/>
      <c r="P19" s="121">
        <f t="shared" ref="P19:P32" si="10">M19/K19</f>
        <v>149.54545454545453</v>
      </c>
      <c r="Q19" s="119">
        <f>SUM(M19:O19)</f>
        <v>1645</v>
      </c>
      <c r="R19" s="60">
        <f>SUM(B19+K19)</f>
        <v>1040</v>
      </c>
      <c r="S19" s="59">
        <f t="shared" ref="S19:S31" si="11">C19+L19</f>
        <v>1474</v>
      </c>
      <c r="T19" s="59">
        <f t="shared" ref="T19:T31" si="12">H19+O19</f>
        <v>104797</v>
      </c>
      <c r="U19" s="62">
        <f t="shared" ref="U19:U32" si="13">T19/Q19</f>
        <v>63.706382978723404</v>
      </c>
      <c r="V19" s="82"/>
    </row>
    <row r="20" spans="1:22" ht="18" x14ac:dyDescent="0.25">
      <c r="A20" s="79" t="s">
        <v>22</v>
      </c>
      <c r="B20" s="59">
        <v>550</v>
      </c>
      <c r="C20" s="58">
        <v>808</v>
      </c>
      <c r="D20" s="60">
        <v>56668</v>
      </c>
      <c r="E20" s="134">
        <v>1063</v>
      </c>
      <c r="F20" s="119">
        <v>-55</v>
      </c>
      <c r="G20" s="135">
        <f t="shared" si="9"/>
        <v>103.03272727272727</v>
      </c>
      <c r="H20" s="83">
        <f t="shared" ref="H20:H31" si="14">SUM(D20:F20)</f>
        <v>57676</v>
      </c>
      <c r="I20" s="121"/>
      <c r="J20" s="136"/>
      <c r="K20" s="81">
        <v>5</v>
      </c>
      <c r="L20" s="87">
        <v>8</v>
      </c>
      <c r="M20" s="140">
        <v>555</v>
      </c>
      <c r="N20" s="134"/>
      <c r="O20" s="119"/>
      <c r="P20" s="135">
        <f t="shared" si="10"/>
        <v>111</v>
      </c>
      <c r="Q20" s="83">
        <f t="shared" ref="Q20:Q31" si="15">SUM(M20:O20)</f>
        <v>555</v>
      </c>
      <c r="R20" s="60">
        <f t="shared" ref="R20:R31" si="16">SUM(B20+K20)</f>
        <v>555</v>
      </c>
      <c r="S20" s="63">
        <f t="shared" si="11"/>
        <v>816</v>
      </c>
      <c r="T20" s="63">
        <f t="shared" si="12"/>
        <v>57676</v>
      </c>
      <c r="U20" s="80">
        <f t="shared" si="13"/>
        <v>103.92072072072072</v>
      </c>
      <c r="V20" s="82"/>
    </row>
    <row r="21" spans="1:22" ht="18" x14ac:dyDescent="0.25">
      <c r="A21" s="56" t="s">
        <v>23</v>
      </c>
      <c r="B21" s="84">
        <v>401</v>
      </c>
      <c r="C21" s="85">
        <v>632</v>
      </c>
      <c r="D21" s="137">
        <v>44116</v>
      </c>
      <c r="E21" s="138">
        <v>896</v>
      </c>
      <c r="F21" s="139">
        <v>-14</v>
      </c>
      <c r="G21" s="135">
        <f t="shared" si="9"/>
        <v>110.01496259351622</v>
      </c>
      <c r="H21" s="83">
        <f t="shared" si="14"/>
        <v>44998</v>
      </c>
      <c r="I21" s="121"/>
      <c r="J21" s="136"/>
      <c r="K21" s="81">
        <v>5</v>
      </c>
      <c r="L21" s="87">
        <v>9</v>
      </c>
      <c r="M21" s="140">
        <v>706</v>
      </c>
      <c r="N21" s="138"/>
      <c r="O21" s="139"/>
      <c r="P21" s="135">
        <f t="shared" si="10"/>
        <v>141.19999999999999</v>
      </c>
      <c r="Q21" s="83">
        <f t="shared" si="15"/>
        <v>706</v>
      </c>
      <c r="R21" s="60">
        <f t="shared" si="16"/>
        <v>406</v>
      </c>
      <c r="S21" s="63">
        <f t="shared" si="11"/>
        <v>641</v>
      </c>
      <c r="T21" s="63">
        <f t="shared" si="12"/>
        <v>44998</v>
      </c>
      <c r="U21" s="80">
        <f t="shared" si="13"/>
        <v>63.736543909348441</v>
      </c>
    </row>
    <row r="22" spans="1:22" ht="18" x14ac:dyDescent="0.25">
      <c r="A22" s="64" t="s">
        <v>24</v>
      </c>
      <c r="B22" s="86">
        <v>557</v>
      </c>
      <c r="C22" s="87">
        <v>764</v>
      </c>
      <c r="D22" s="140">
        <v>53089</v>
      </c>
      <c r="E22" s="141">
        <v>1579</v>
      </c>
      <c r="F22" s="142">
        <v>-14</v>
      </c>
      <c r="G22" s="135">
        <f t="shared" si="9"/>
        <v>95.312387791741472</v>
      </c>
      <c r="H22" s="83">
        <f t="shared" si="14"/>
        <v>54654</v>
      </c>
      <c r="I22" s="135"/>
      <c r="J22" s="143"/>
      <c r="K22" s="88">
        <v>11</v>
      </c>
      <c r="L22" s="87">
        <v>16</v>
      </c>
      <c r="M22" s="140">
        <v>1090</v>
      </c>
      <c r="N22" s="141"/>
      <c r="O22" s="142"/>
      <c r="P22" s="135">
        <f t="shared" si="10"/>
        <v>99.090909090909093</v>
      </c>
      <c r="Q22" s="83">
        <f t="shared" si="15"/>
        <v>1090</v>
      </c>
      <c r="R22" s="60">
        <f t="shared" si="16"/>
        <v>568</v>
      </c>
      <c r="S22" s="63">
        <f t="shared" si="11"/>
        <v>780</v>
      </c>
      <c r="T22" s="63">
        <f t="shared" si="12"/>
        <v>54654</v>
      </c>
      <c r="U22" s="80">
        <f t="shared" si="13"/>
        <v>50.141284403669722</v>
      </c>
    </row>
    <row r="23" spans="1:22" ht="18" x14ac:dyDescent="0.25">
      <c r="A23" s="64" t="s">
        <v>25</v>
      </c>
      <c r="B23" s="86">
        <v>338</v>
      </c>
      <c r="C23" s="87">
        <v>477</v>
      </c>
      <c r="D23" s="140">
        <v>34108</v>
      </c>
      <c r="E23" s="141">
        <v>338</v>
      </c>
      <c r="F23" s="142">
        <v>-48</v>
      </c>
      <c r="G23" s="135">
        <f t="shared" si="9"/>
        <v>100.91124260355029</v>
      </c>
      <c r="H23" s="83">
        <f t="shared" si="14"/>
        <v>34398</v>
      </c>
      <c r="I23" s="135"/>
      <c r="J23" s="143"/>
      <c r="K23" s="88">
        <v>4</v>
      </c>
      <c r="L23" s="87">
        <v>8</v>
      </c>
      <c r="M23" s="140">
        <v>559</v>
      </c>
      <c r="N23" s="141"/>
      <c r="O23" s="142"/>
      <c r="P23" s="135">
        <f t="shared" si="10"/>
        <v>139.75</v>
      </c>
      <c r="Q23" s="83">
        <f t="shared" si="15"/>
        <v>559</v>
      </c>
      <c r="R23" s="60">
        <f t="shared" si="16"/>
        <v>342</v>
      </c>
      <c r="S23" s="63">
        <f t="shared" si="11"/>
        <v>485</v>
      </c>
      <c r="T23" s="63">
        <f t="shared" si="12"/>
        <v>34398</v>
      </c>
      <c r="U23" s="80">
        <f t="shared" si="13"/>
        <v>61.534883720930232</v>
      </c>
    </row>
    <row r="24" spans="1:22" ht="18" x14ac:dyDescent="0.25">
      <c r="A24" s="64" t="s">
        <v>26</v>
      </c>
      <c r="B24" s="86">
        <v>256</v>
      </c>
      <c r="C24" s="87">
        <v>410</v>
      </c>
      <c r="D24" s="140">
        <v>29145</v>
      </c>
      <c r="E24" s="141">
        <v>320</v>
      </c>
      <c r="F24" s="142">
        <v>0</v>
      </c>
      <c r="G24" s="135">
        <f t="shared" si="9"/>
        <v>113.84765625</v>
      </c>
      <c r="H24" s="83">
        <f t="shared" si="14"/>
        <v>29465</v>
      </c>
      <c r="I24" s="135"/>
      <c r="J24" s="143"/>
      <c r="K24" s="88">
        <v>5</v>
      </c>
      <c r="L24" s="87">
        <v>14</v>
      </c>
      <c r="M24" s="140">
        <v>1073</v>
      </c>
      <c r="N24" s="141">
        <v>883</v>
      </c>
      <c r="O24" s="142"/>
      <c r="P24" s="135">
        <f t="shared" si="10"/>
        <v>214.6</v>
      </c>
      <c r="Q24" s="83">
        <f t="shared" si="15"/>
        <v>1956</v>
      </c>
      <c r="R24" s="60">
        <f t="shared" si="16"/>
        <v>261</v>
      </c>
      <c r="S24" s="63">
        <f t="shared" si="11"/>
        <v>424</v>
      </c>
      <c r="T24" s="63">
        <f t="shared" si="12"/>
        <v>29465</v>
      </c>
      <c r="U24" s="80">
        <f t="shared" si="13"/>
        <v>15.063905930470348</v>
      </c>
    </row>
    <row r="25" spans="1:22" ht="18" x14ac:dyDescent="0.25">
      <c r="A25" s="64" t="s">
        <v>27</v>
      </c>
      <c r="B25" s="86">
        <v>585</v>
      </c>
      <c r="C25" s="87">
        <v>827</v>
      </c>
      <c r="D25" s="140">
        <v>60151</v>
      </c>
      <c r="E25" s="141">
        <v>1034</v>
      </c>
      <c r="F25" s="142">
        <v>0</v>
      </c>
      <c r="G25" s="135">
        <f t="shared" si="9"/>
        <v>102.82222222222222</v>
      </c>
      <c r="H25" s="83">
        <f t="shared" si="14"/>
        <v>61185</v>
      </c>
      <c r="I25" s="135"/>
      <c r="J25" s="143"/>
      <c r="K25" s="88">
        <v>11</v>
      </c>
      <c r="L25" s="87">
        <v>19</v>
      </c>
      <c r="M25" s="140">
        <v>1414</v>
      </c>
      <c r="N25" s="141">
        <v>64</v>
      </c>
      <c r="O25" s="142"/>
      <c r="P25" s="135">
        <f t="shared" si="10"/>
        <v>128.54545454545453</v>
      </c>
      <c r="Q25" s="83">
        <f t="shared" si="15"/>
        <v>1478</v>
      </c>
      <c r="R25" s="60">
        <f t="shared" si="16"/>
        <v>596</v>
      </c>
      <c r="S25" s="63">
        <f t="shared" si="11"/>
        <v>846</v>
      </c>
      <c r="T25" s="63">
        <f t="shared" si="12"/>
        <v>61185</v>
      </c>
      <c r="U25" s="80">
        <f t="shared" si="13"/>
        <v>41.397158322056832</v>
      </c>
    </row>
    <row r="26" spans="1:22" ht="18" x14ac:dyDescent="0.25">
      <c r="A26" s="64" t="s">
        <v>28</v>
      </c>
      <c r="B26" s="86">
        <v>618</v>
      </c>
      <c r="C26" s="87">
        <v>845</v>
      </c>
      <c r="D26" s="140">
        <v>63121</v>
      </c>
      <c r="E26" s="141">
        <v>128</v>
      </c>
      <c r="F26" s="142">
        <v>-70</v>
      </c>
      <c r="G26" s="135">
        <f t="shared" si="9"/>
        <v>102.13754045307444</v>
      </c>
      <c r="H26" s="83">
        <f t="shared" si="14"/>
        <v>63179</v>
      </c>
      <c r="I26" s="135"/>
      <c r="J26" s="143"/>
      <c r="K26" s="88">
        <v>13</v>
      </c>
      <c r="L26" s="87">
        <v>31</v>
      </c>
      <c r="M26" s="144">
        <v>2576</v>
      </c>
      <c r="N26" s="141"/>
      <c r="O26" s="142"/>
      <c r="P26" s="135">
        <f t="shared" si="10"/>
        <v>198.15384615384616</v>
      </c>
      <c r="Q26" s="83">
        <f t="shared" si="15"/>
        <v>2576</v>
      </c>
      <c r="R26" s="60">
        <f t="shared" si="16"/>
        <v>631</v>
      </c>
      <c r="S26" s="63">
        <f t="shared" si="11"/>
        <v>876</v>
      </c>
      <c r="T26" s="63">
        <f t="shared" si="12"/>
        <v>63179</v>
      </c>
      <c r="U26" s="80">
        <f t="shared" si="13"/>
        <v>24.526009316770185</v>
      </c>
    </row>
    <row r="27" spans="1:22" ht="18" x14ac:dyDescent="0.25">
      <c r="A27" s="64" t="s">
        <v>29</v>
      </c>
      <c r="B27" s="86">
        <v>848</v>
      </c>
      <c r="C27" s="87">
        <v>1332</v>
      </c>
      <c r="D27" s="140">
        <v>94232</v>
      </c>
      <c r="E27" s="141">
        <v>2218</v>
      </c>
      <c r="F27" s="142">
        <v>-43</v>
      </c>
      <c r="G27" s="135">
        <f t="shared" si="9"/>
        <v>111.12264150943396</v>
      </c>
      <c r="H27" s="83">
        <f t="shared" si="14"/>
        <v>96407</v>
      </c>
      <c r="I27" s="135"/>
      <c r="J27" s="143"/>
      <c r="K27" s="88">
        <v>11</v>
      </c>
      <c r="L27" s="87">
        <v>18</v>
      </c>
      <c r="M27" s="140">
        <v>1214</v>
      </c>
      <c r="N27" s="141"/>
      <c r="O27" s="142"/>
      <c r="P27" s="135">
        <f t="shared" si="10"/>
        <v>110.36363636363636</v>
      </c>
      <c r="Q27" s="83">
        <f t="shared" si="15"/>
        <v>1214</v>
      </c>
      <c r="R27" s="60">
        <f t="shared" si="16"/>
        <v>859</v>
      </c>
      <c r="S27" s="63">
        <f t="shared" si="11"/>
        <v>1350</v>
      </c>
      <c r="T27" s="63">
        <f t="shared" si="12"/>
        <v>96407</v>
      </c>
      <c r="U27" s="80">
        <f t="shared" si="13"/>
        <v>79.412685337726529</v>
      </c>
    </row>
    <row r="28" spans="1:22" ht="18" x14ac:dyDescent="0.25">
      <c r="A28" s="64" t="s">
        <v>30</v>
      </c>
      <c r="B28" s="86">
        <v>517</v>
      </c>
      <c r="C28" s="87">
        <v>732</v>
      </c>
      <c r="D28" s="140">
        <v>49463</v>
      </c>
      <c r="E28" s="141">
        <v>1886</v>
      </c>
      <c r="F28" s="142">
        <v>-26</v>
      </c>
      <c r="G28" s="135">
        <f t="shared" si="9"/>
        <v>95.67311411992263</v>
      </c>
      <c r="H28" s="83">
        <f t="shared" si="14"/>
        <v>51323</v>
      </c>
      <c r="I28" s="135"/>
      <c r="J28" s="143"/>
      <c r="K28" s="88">
        <v>12</v>
      </c>
      <c r="L28" s="87">
        <v>27</v>
      </c>
      <c r="M28" s="140">
        <v>1850</v>
      </c>
      <c r="N28" s="141">
        <v>64</v>
      </c>
      <c r="O28" s="142"/>
      <c r="P28" s="135">
        <f t="shared" si="10"/>
        <v>154.16666666666666</v>
      </c>
      <c r="Q28" s="83">
        <f t="shared" si="15"/>
        <v>1914</v>
      </c>
      <c r="R28" s="60">
        <f t="shared" si="16"/>
        <v>529</v>
      </c>
      <c r="S28" s="63">
        <f t="shared" si="11"/>
        <v>759</v>
      </c>
      <c r="T28" s="63">
        <f t="shared" si="12"/>
        <v>51323</v>
      </c>
      <c r="U28" s="80">
        <f t="shared" si="13"/>
        <v>26.814524555903866</v>
      </c>
    </row>
    <row r="29" spans="1:22" ht="18" x14ac:dyDescent="0.25">
      <c r="A29" s="64" t="s">
        <v>31</v>
      </c>
      <c r="B29" s="86">
        <v>337</v>
      </c>
      <c r="C29" s="87">
        <v>522</v>
      </c>
      <c r="D29" s="140">
        <v>36034</v>
      </c>
      <c r="E29" s="141">
        <v>958</v>
      </c>
      <c r="F29" s="142">
        <v>-46</v>
      </c>
      <c r="G29" s="135">
        <f t="shared" si="9"/>
        <v>106.92581602373888</v>
      </c>
      <c r="H29" s="83">
        <f t="shared" si="14"/>
        <v>36946</v>
      </c>
      <c r="I29" s="135"/>
      <c r="J29" s="143"/>
      <c r="K29" s="88">
        <v>1</v>
      </c>
      <c r="L29" s="90">
        <v>2</v>
      </c>
      <c r="M29" s="140">
        <v>145</v>
      </c>
      <c r="N29" s="141"/>
      <c r="O29" s="142">
        <v>-14</v>
      </c>
      <c r="P29" s="135">
        <f t="shared" si="10"/>
        <v>145</v>
      </c>
      <c r="Q29" s="83">
        <f t="shared" si="15"/>
        <v>131</v>
      </c>
      <c r="R29" s="60">
        <f t="shared" si="16"/>
        <v>338</v>
      </c>
      <c r="S29" s="63">
        <f t="shared" si="11"/>
        <v>524</v>
      </c>
      <c r="T29" s="63">
        <f t="shared" si="12"/>
        <v>36932</v>
      </c>
      <c r="U29" s="80">
        <f t="shared" si="13"/>
        <v>281.92366412213738</v>
      </c>
    </row>
    <row r="30" spans="1:22" ht="18" x14ac:dyDescent="0.25">
      <c r="A30" s="89" t="s">
        <v>32</v>
      </c>
      <c r="B30" s="86">
        <v>505</v>
      </c>
      <c r="C30" s="90">
        <v>694</v>
      </c>
      <c r="D30" s="144">
        <v>46984</v>
      </c>
      <c r="E30" s="145">
        <v>1511</v>
      </c>
      <c r="F30" s="146">
        <v>-1</v>
      </c>
      <c r="G30" s="135">
        <f t="shared" si="9"/>
        <v>93.037623762376242</v>
      </c>
      <c r="H30" s="83">
        <f t="shared" si="14"/>
        <v>48494</v>
      </c>
      <c r="I30" s="147"/>
      <c r="J30" s="148"/>
      <c r="K30" s="91">
        <v>8</v>
      </c>
      <c r="L30" s="87">
        <v>18</v>
      </c>
      <c r="M30" s="144">
        <v>1414</v>
      </c>
      <c r="N30" s="145"/>
      <c r="O30" s="146"/>
      <c r="P30" s="135">
        <f t="shared" si="10"/>
        <v>176.75</v>
      </c>
      <c r="Q30" s="83">
        <f t="shared" si="15"/>
        <v>1414</v>
      </c>
      <c r="R30" s="60">
        <f t="shared" si="16"/>
        <v>513</v>
      </c>
      <c r="S30" s="63">
        <f t="shared" si="11"/>
        <v>712</v>
      </c>
      <c r="T30" s="63">
        <f t="shared" si="12"/>
        <v>48494</v>
      </c>
      <c r="U30" s="80">
        <f t="shared" si="13"/>
        <v>34.295615275813297</v>
      </c>
    </row>
    <row r="31" spans="1:22" ht="18.75" thickBot="1" x14ac:dyDescent="0.3">
      <c r="A31" s="89" t="s">
        <v>33</v>
      </c>
      <c r="B31" s="92">
        <v>136</v>
      </c>
      <c r="C31" s="90">
        <v>188</v>
      </c>
      <c r="D31" s="144">
        <v>13459</v>
      </c>
      <c r="E31" s="145">
        <v>725</v>
      </c>
      <c r="F31" s="146">
        <v>-20</v>
      </c>
      <c r="G31" s="149">
        <f t="shared" si="9"/>
        <v>98.963235294117652</v>
      </c>
      <c r="H31" s="93">
        <f t="shared" si="14"/>
        <v>14164</v>
      </c>
      <c r="I31" s="147"/>
      <c r="J31" s="148"/>
      <c r="K31" s="91">
        <v>2</v>
      </c>
      <c r="L31" s="90">
        <v>2</v>
      </c>
      <c r="M31" s="144">
        <v>128</v>
      </c>
      <c r="N31" s="145"/>
      <c r="O31" s="146"/>
      <c r="P31" s="149">
        <f t="shared" si="10"/>
        <v>64</v>
      </c>
      <c r="Q31" s="93">
        <f t="shared" si="15"/>
        <v>128</v>
      </c>
      <c r="R31" s="60">
        <f t="shared" si="16"/>
        <v>138</v>
      </c>
      <c r="S31" s="69">
        <f t="shared" si="11"/>
        <v>190</v>
      </c>
      <c r="T31" s="69">
        <f t="shared" si="12"/>
        <v>14164</v>
      </c>
      <c r="U31" s="187">
        <f t="shared" si="13"/>
        <v>110.65625</v>
      </c>
    </row>
    <row r="32" spans="1:22" ht="18.75" thickBot="1" x14ac:dyDescent="0.3">
      <c r="A32" s="70" t="s">
        <v>34</v>
      </c>
      <c r="B32" s="94">
        <f>SUM(B19:B31)</f>
        <v>6677</v>
      </c>
      <c r="C32" s="94">
        <f>SUM(C19:C31)</f>
        <v>9682</v>
      </c>
      <c r="D32" s="150">
        <f>SUM(D19:D31)</f>
        <v>684115</v>
      </c>
      <c r="E32" s="94">
        <f>SUM(E19:E31)</f>
        <v>13908</v>
      </c>
      <c r="F32" s="103">
        <f>SUM(F19:F31)</f>
        <v>-337</v>
      </c>
      <c r="G32" s="131">
        <f t="shared" si="9"/>
        <v>102.45843941890071</v>
      </c>
      <c r="H32" s="197">
        <f t="shared" ref="H32:M32" si="17">SUM(H19:H31)</f>
        <v>697686</v>
      </c>
      <c r="I32" s="166">
        <f t="shared" si="17"/>
        <v>0</v>
      </c>
      <c r="J32" s="72">
        <f t="shared" si="17"/>
        <v>0</v>
      </c>
      <c r="K32" s="196">
        <f t="shared" si="17"/>
        <v>99</v>
      </c>
      <c r="L32" s="186">
        <f t="shared" si="17"/>
        <v>195</v>
      </c>
      <c r="M32" s="150">
        <f t="shared" si="17"/>
        <v>14369</v>
      </c>
      <c r="N32" s="94">
        <f>SUM(N19:N31)</f>
        <v>1011</v>
      </c>
      <c r="O32" s="103">
        <f>SUM(O19:O31)</f>
        <v>-14</v>
      </c>
      <c r="P32" s="131">
        <f t="shared" si="10"/>
        <v>145.14141414141415</v>
      </c>
      <c r="Q32" s="197">
        <f>SUM(Q19:Q31)</f>
        <v>15366</v>
      </c>
      <c r="R32" s="197">
        <f>SUM(R19:R31)</f>
        <v>6776</v>
      </c>
      <c r="S32" s="175">
        <f>SUM(S19:S31)</f>
        <v>9877</v>
      </c>
      <c r="T32" s="175">
        <f>SUM(T19:T31)</f>
        <v>697672</v>
      </c>
      <c r="U32" s="72">
        <f t="shared" si="13"/>
        <v>45.403618378237667</v>
      </c>
    </row>
    <row r="33" spans="1:21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96"/>
      <c r="O33" s="96"/>
      <c r="P33" s="75"/>
      <c r="Q33" s="96"/>
      <c r="R33" s="96"/>
      <c r="S33" s="96"/>
      <c r="T33" s="96"/>
      <c r="U33" s="75"/>
    </row>
    <row r="34" spans="1:21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195"/>
      <c r="O34" s="98"/>
      <c r="P34" s="97"/>
      <c r="Q34" s="98"/>
      <c r="R34" s="97"/>
      <c r="S34" s="97"/>
      <c r="T34" s="97"/>
      <c r="U34" s="98"/>
    </row>
    <row r="35" spans="1:21" ht="18" x14ac:dyDescent="0.25">
      <c r="A35" s="64" t="s">
        <v>36</v>
      </c>
      <c r="B35" s="141">
        <v>856</v>
      </c>
      <c r="C35" s="87">
        <v>1329</v>
      </c>
      <c r="D35" s="142">
        <v>86710</v>
      </c>
      <c r="E35" s="138">
        <v>3957</v>
      </c>
      <c r="F35" s="137">
        <v>-26</v>
      </c>
      <c r="G35" s="124">
        <f t="shared" ref="G35:G47" si="18">D35/B35</f>
        <v>101.29672897196262</v>
      </c>
      <c r="H35" s="139">
        <f t="shared" ref="H35:H46" si="19">SUM(D35:F35)</f>
        <v>90641</v>
      </c>
      <c r="I35" s="88"/>
      <c r="J35" s="143"/>
      <c r="K35" s="81">
        <v>21</v>
      </c>
      <c r="L35" s="85">
        <v>44</v>
      </c>
      <c r="M35" s="142">
        <v>2723</v>
      </c>
      <c r="N35" s="138">
        <v>128</v>
      </c>
      <c r="O35" s="137">
        <v>-26</v>
      </c>
      <c r="P35" s="124">
        <f t="shared" ref="P35:P47" si="20">M35/K35</f>
        <v>129.66666666666666</v>
      </c>
      <c r="Q35" s="139">
        <f t="shared" ref="Q35:Q46" si="21">SUM(M35:O35)</f>
        <v>2825</v>
      </c>
      <c r="R35" s="137">
        <f>SUM(B35+K35)</f>
        <v>877</v>
      </c>
      <c r="S35" s="59">
        <f t="shared" ref="S35:S46" si="22">C35+L35</f>
        <v>1373</v>
      </c>
      <c r="T35" s="59">
        <f t="shared" ref="T35:T46" si="23">H35+O35</f>
        <v>90615</v>
      </c>
      <c r="U35" s="62">
        <f t="shared" ref="U35:U46" si="24">T35/Q35</f>
        <v>32.076106194690269</v>
      </c>
    </row>
    <row r="36" spans="1:21" ht="18" x14ac:dyDescent="0.25">
      <c r="A36" s="64" t="s">
        <v>37</v>
      </c>
      <c r="B36" s="141">
        <v>841</v>
      </c>
      <c r="C36" s="87">
        <v>1301</v>
      </c>
      <c r="D36" s="142">
        <v>84020</v>
      </c>
      <c r="E36" s="141">
        <v>454</v>
      </c>
      <c r="F36" s="140">
        <v>0</v>
      </c>
      <c r="G36" s="151">
        <f t="shared" si="18"/>
        <v>99.904875148632584</v>
      </c>
      <c r="H36" s="142">
        <f t="shared" si="19"/>
        <v>84474</v>
      </c>
      <c r="I36" s="88"/>
      <c r="J36" s="143"/>
      <c r="K36" s="88">
        <v>20</v>
      </c>
      <c r="L36" s="87">
        <v>37</v>
      </c>
      <c r="M36" s="142">
        <v>2498</v>
      </c>
      <c r="N36" s="141">
        <v>290</v>
      </c>
      <c r="O36" s="140"/>
      <c r="P36" s="151">
        <f t="shared" si="20"/>
        <v>124.9</v>
      </c>
      <c r="Q36" s="142">
        <f t="shared" si="21"/>
        <v>2788</v>
      </c>
      <c r="R36" s="137">
        <f t="shared" ref="R36:R46" si="25">SUM(B36+K36)</f>
        <v>861</v>
      </c>
      <c r="S36" s="63">
        <f t="shared" si="22"/>
        <v>1338</v>
      </c>
      <c r="T36" s="63">
        <f t="shared" si="23"/>
        <v>84474</v>
      </c>
      <c r="U36" s="80">
        <f t="shared" si="24"/>
        <v>30.299139167862268</v>
      </c>
    </row>
    <row r="37" spans="1:21" ht="18" x14ac:dyDescent="0.25">
      <c r="A37" s="64" t="s">
        <v>38</v>
      </c>
      <c r="B37" s="141">
        <v>396</v>
      </c>
      <c r="C37" s="87">
        <v>553</v>
      </c>
      <c r="D37" s="142">
        <v>37518</v>
      </c>
      <c r="E37" s="141">
        <v>3833</v>
      </c>
      <c r="F37" s="140">
        <v>0</v>
      </c>
      <c r="G37" s="151">
        <f t="shared" si="18"/>
        <v>94.742424242424249</v>
      </c>
      <c r="H37" s="142">
        <f t="shared" si="19"/>
        <v>41351</v>
      </c>
      <c r="I37" s="88"/>
      <c r="J37" s="143"/>
      <c r="K37" s="88">
        <v>40</v>
      </c>
      <c r="L37" s="87">
        <v>84</v>
      </c>
      <c r="M37" s="142">
        <v>5401</v>
      </c>
      <c r="N37" s="141">
        <v>680</v>
      </c>
      <c r="O37" s="140"/>
      <c r="P37" s="151">
        <f t="shared" si="20"/>
        <v>135.02500000000001</v>
      </c>
      <c r="Q37" s="142">
        <f t="shared" si="21"/>
        <v>6081</v>
      </c>
      <c r="R37" s="137">
        <f t="shared" si="25"/>
        <v>436</v>
      </c>
      <c r="S37" s="63">
        <f t="shared" si="22"/>
        <v>637</v>
      </c>
      <c r="T37" s="63">
        <f t="shared" si="23"/>
        <v>41351</v>
      </c>
      <c r="U37" s="80">
        <f t="shared" si="24"/>
        <v>6.8000328893274133</v>
      </c>
    </row>
    <row r="38" spans="1:21" ht="18" x14ac:dyDescent="0.25">
      <c r="A38" s="64" t="s">
        <v>39</v>
      </c>
      <c r="B38" s="141">
        <v>832</v>
      </c>
      <c r="C38" s="87">
        <v>1032</v>
      </c>
      <c r="D38" s="142">
        <v>71377</v>
      </c>
      <c r="E38" s="141">
        <v>1037</v>
      </c>
      <c r="F38" s="140">
        <v>-23</v>
      </c>
      <c r="G38" s="151">
        <f t="shared" si="18"/>
        <v>85.789663461538467</v>
      </c>
      <c r="H38" s="142">
        <f t="shared" si="19"/>
        <v>72391</v>
      </c>
      <c r="I38" s="88"/>
      <c r="J38" s="143"/>
      <c r="K38" s="88">
        <v>10</v>
      </c>
      <c r="L38" s="87">
        <v>15</v>
      </c>
      <c r="M38" s="142">
        <v>970</v>
      </c>
      <c r="N38" s="141"/>
      <c r="O38" s="140"/>
      <c r="P38" s="151">
        <f t="shared" si="20"/>
        <v>97</v>
      </c>
      <c r="Q38" s="142">
        <f t="shared" si="21"/>
        <v>970</v>
      </c>
      <c r="R38" s="137">
        <f t="shared" si="25"/>
        <v>842</v>
      </c>
      <c r="S38" s="63">
        <f t="shared" si="22"/>
        <v>1047</v>
      </c>
      <c r="T38" s="63">
        <f t="shared" si="23"/>
        <v>72391</v>
      </c>
      <c r="U38" s="80">
        <f t="shared" si="24"/>
        <v>74.629896907216491</v>
      </c>
    </row>
    <row r="39" spans="1:21" ht="18" x14ac:dyDescent="0.25">
      <c r="A39" s="64" t="s">
        <v>40</v>
      </c>
      <c r="B39" s="141">
        <v>323</v>
      </c>
      <c r="C39" s="87">
        <v>477</v>
      </c>
      <c r="D39" s="142">
        <v>30741</v>
      </c>
      <c r="E39" s="141">
        <v>2304</v>
      </c>
      <c r="F39" s="140">
        <v>0</v>
      </c>
      <c r="G39" s="151">
        <f t="shared" si="18"/>
        <v>95.173374613003091</v>
      </c>
      <c r="H39" s="142">
        <f t="shared" si="19"/>
        <v>33045</v>
      </c>
      <c r="I39" s="88"/>
      <c r="J39" s="143"/>
      <c r="K39" s="88">
        <v>5</v>
      </c>
      <c r="L39" s="87">
        <v>8</v>
      </c>
      <c r="M39" s="142">
        <v>525</v>
      </c>
      <c r="N39" s="141"/>
      <c r="O39" s="140"/>
      <c r="P39" s="151">
        <f t="shared" si="20"/>
        <v>105</v>
      </c>
      <c r="Q39" s="142">
        <f t="shared" si="21"/>
        <v>525</v>
      </c>
      <c r="R39" s="137">
        <f t="shared" si="25"/>
        <v>328</v>
      </c>
      <c r="S39" s="63">
        <f t="shared" si="22"/>
        <v>485</v>
      </c>
      <c r="T39" s="63">
        <f t="shared" si="23"/>
        <v>33045</v>
      </c>
      <c r="U39" s="80">
        <f t="shared" si="24"/>
        <v>62.942857142857143</v>
      </c>
    </row>
    <row r="40" spans="1:21" ht="18" x14ac:dyDescent="0.25">
      <c r="A40" s="64" t="s">
        <v>41</v>
      </c>
      <c r="B40" s="141">
        <v>508</v>
      </c>
      <c r="C40" s="87">
        <v>683</v>
      </c>
      <c r="D40" s="142">
        <v>47680</v>
      </c>
      <c r="E40" s="141">
        <v>1286</v>
      </c>
      <c r="F40" s="140">
        <v>0</v>
      </c>
      <c r="G40" s="151">
        <f t="shared" si="18"/>
        <v>93.858267716535437</v>
      </c>
      <c r="H40" s="142">
        <f t="shared" si="19"/>
        <v>48966</v>
      </c>
      <c r="I40" s="88"/>
      <c r="J40" s="143"/>
      <c r="K40" s="88">
        <v>15</v>
      </c>
      <c r="L40" s="87">
        <v>29</v>
      </c>
      <c r="M40" s="142">
        <v>2095</v>
      </c>
      <c r="N40" s="141">
        <v>993</v>
      </c>
      <c r="O40" s="140"/>
      <c r="P40" s="151">
        <f t="shared" si="20"/>
        <v>139.66666666666666</v>
      </c>
      <c r="Q40" s="142">
        <f t="shared" si="21"/>
        <v>3088</v>
      </c>
      <c r="R40" s="137">
        <f t="shared" si="25"/>
        <v>523</v>
      </c>
      <c r="S40" s="63">
        <f t="shared" si="22"/>
        <v>712</v>
      </c>
      <c r="T40" s="63">
        <f t="shared" si="23"/>
        <v>48966</v>
      </c>
      <c r="U40" s="80">
        <f t="shared" si="24"/>
        <v>15.856865284974093</v>
      </c>
    </row>
    <row r="41" spans="1:21" ht="18" x14ac:dyDescent="0.25">
      <c r="A41" s="64" t="s">
        <v>42</v>
      </c>
      <c r="B41" s="141">
        <v>767</v>
      </c>
      <c r="C41" s="87">
        <v>1109</v>
      </c>
      <c r="D41" s="142">
        <v>74208</v>
      </c>
      <c r="E41" s="141">
        <v>3553</v>
      </c>
      <c r="F41" s="140">
        <v>0</v>
      </c>
      <c r="G41" s="151">
        <f t="shared" si="18"/>
        <v>96.750977835723603</v>
      </c>
      <c r="H41" s="142">
        <f t="shared" si="19"/>
        <v>77761</v>
      </c>
      <c r="I41" s="88"/>
      <c r="J41" s="143"/>
      <c r="K41" s="88">
        <v>8</v>
      </c>
      <c r="L41" s="87">
        <v>11</v>
      </c>
      <c r="M41" s="142">
        <v>655</v>
      </c>
      <c r="N41" s="141"/>
      <c r="O41" s="140"/>
      <c r="P41" s="151">
        <f t="shared" si="20"/>
        <v>81.875</v>
      </c>
      <c r="Q41" s="142">
        <f t="shared" si="21"/>
        <v>655</v>
      </c>
      <c r="R41" s="137">
        <f t="shared" si="25"/>
        <v>775</v>
      </c>
      <c r="S41" s="63">
        <f t="shared" si="22"/>
        <v>1120</v>
      </c>
      <c r="T41" s="63">
        <f t="shared" si="23"/>
        <v>77761</v>
      </c>
      <c r="U41" s="80">
        <f t="shared" si="24"/>
        <v>118.71908396946564</v>
      </c>
    </row>
    <row r="42" spans="1:21" ht="18" x14ac:dyDescent="0.25">
      <c r="A42" s="64" t="s">
        <v>43</v>
      </c>
      <c r="B42" s="141">
        <v>539</v>
      </c>
      <c r="C42" s="87">
        <v>751</v>
      </c>
      <c r="D42" s="142">
        <v>49502</v>
      </c>
      <c r="E42" s="141">
        <v>2084</v>
      </c>
      <c r="F42" s="140">
        <v>-20</v>
      </c>
      <c r="G42" s="151">
        <f t="shared" si="18"/>
        <v>91.840445269016698</v>
      </c>
      <c r="H42" s="142">
        <f t="shared" si="19"/>
        <v>51566</v>
      </c>
      <c r="I42" s="88"/>
      <c r="J42" s="143"/>
      <c r="K42" s="88">
        <v>6</v>
      </c>
      <c r="L42" s="87">
        <v>17</v>
      </c>
      <c r="M42" s="142">
        <v>819</v>
      </c>
      <c r="N42" s="141"/>
      <c r="O42" s="140"/>
      <c r="P42" s="151">
        <f t="shared" si="20"/>
        <v>136.5</v>
      </c>
      <c r="Q42" s="142">
        <f t="shared" si="21"/>
        <v>819</v>
      </c>
      <c r="R42" s="137">
        <f t="shared" si="25"/>
        <v>545</v>
      </c>
      <c r="S42" s="63">
        <f t="shared" si="22"/>
        <v>768</v>
      </c>
      <c r="T42" s="63">
        <f t="shared" si="23"/>
        <v>51566</v>
      </c>
      <c r="U42" s="80">
        <f t="shared" si="24"/>
        <v>62.962148962148959</v>
      </c>
    </row>
    <row r="43" spans="1:21" ht="18" x14ac:dyDescent="0.25">
      <c r="A43" s="64" t="s">
        <v>44</v>
      </c>
      <c r="B43" s="141">
        <v>327</v>
      </c>
      <c r="C43" s="87">
        <v>475</v>
      </c>
      <c r="D43" s="142">
        <v>32407</v>
      </c>
      <c r="E43" s="141">
        <v>384</v>
      </c>
      <c r="F43" s="140">
        <v>-21</v>
      </c>
      <c r="G43" s="151">
        <f t="shared" si="18"/>
        <v>99.103975535168189</v>
      </c>
      <c r="H43" s="142">
        <f t="shared" si="19"/>
        <v>32770</v>
      </c>
      <c r="I43" s="88"/>
      <c r="J43" s="143"/>
      <c r="K43" s="88">
        <v>9</v>
      </c>
      <c r="L43" s="87">
        <v>18</v>
      </c>
      <c r="M43" s="142">
        <v>1125</v>
      </c>
      <c r="N43" s="141"/>
      <c r="O43" s="140"/>
      <c r="P43" s="151">
        <f t="shared" si="20"/>
        <v>125</v>
      </c>
      <c r="Q43" s="142">
        <f t="shared" si="21"/>
        <v>1125</v>
      </c>
      <c r="R43" s="137">
        <f t="shared" si="25"/>
        <v>336</v>
      </c>
      <c r="S43" s="63">
        <f t="shared" si="22"/>
        <v>493</v>
      </c>
      <c r="T43" s="63">
        <f t="shared" si="23"/>
        <v>32770</v>
      </c>
      <c r="U43" s="80">
        <f t="shared" si="24"/>
        <v>29.128888888888888</v>
      </c>
    </row>
    <row r="44" spans="1:21" ht="18" x14ac:dyDescent="0.25">
      <c r="A44" s="64" t="s">
        <v>45</v>
      </c>
      <c r="B44" s="141">
        <v>556</v>
      </c>
      <c r="C44" s="87">
        <v>919</v>
      </c>
      <c r="D44" s="142">
        <v>61755</v>
      </c>
      <c r="E44" s="141">
        <v>6565</v>
      </c>
      <c r="F44" s="140">
        <v>0</v>
      </c>
      <c r="G44" s="151">
        <f t="shared" si="18"/>
        <v>111.07014388489209</v>
      </c>
      <c r="H44" s="142">
        <f t="shared" si="19"/>
        <v>68320</v>
      </c>
      <c r="I44" s="88"/>
      <c r="J44" s="143"/>
      <c r="K44" s="88">
        <v>9</v>
      </c>
      <c r="L44" s="87">
        <v>27</v>
      </c>
      <c r="M44" s="142">
        <v>1720</v>
      </c>
      <c r="N44" s="141"/>
      <c r="O44" s="140"/>
      <c r="P44" s="151">
        <f t="shared" si="20"/>
        <v>191.11111111111111</v>
      </c>
      <c r="Q44" s="142">
        <f t="shared" si="21"/>
        <v>1720</v>
      </c>
      <c r="R44" s="137">
        <f t="shared" si="25"/>
        <v>565</v>
      </c>
      <c r="S44" s="63">
        <f t="shared" si="22"/>
        <v>946</v>
      </c>
      <c r="T44" s="63">
        <f t="shared" si="23"/>
        <v>68320</v>
      </c>
      <c r="U44" s="80">
        <f t="shared" si="24"/>
        <v>39.720930232558139</v>
      </c>
    </row>
    <row r="45" spans="1:21" ht="18.75" thickBot="1" x14ac:dyDescent="0.3">
      <c r="A45" s="89" t="s">
        <v>46</v>
      </c>
      <c r="B45" s="141">
        <v>480</v>
      </c>
      <c r="C45" s="87">
        <v>715</v>
      </c>
      <c r="D45" s="142">
        <v>46106</v>
      </c>
      <c r="E45" s="141">
        <v>7068</v>
      </c>
      <c r="F45" s="140">
        <v>-14</v>
      </c>
      <c r="G45" s="151">
        <f t="shared" si="18"/>
        <v>96.05416666666666</v>
      </c>
      <c r="H45" s="142">
        <f t="shared" si="19"/>
        <v>53160</v>
      </c>
      <c r="I45" s="91"/>
      <c r="J45" s="148"/>
      <c r="K45" s="91">
        <v>4</v>
      </c>
      <c r="L45" s="90">
        <v>5</v>
      </c>
      <c r="M45" s="153">
        <v>287</v>
      </c>
      <c r="N45" s="141">
        <v>192</v>
      </c>
      <c r="O45" s="140"/>
      <c r="P45" s="151">
        <f t="shared" si="20"/>
        <v>71.75</v>
      </c>
      <c r="Q45" s="142">
        <f t="shared" si="21"/>
        <v>479</v>
      </c>
      <c r="R45" s="137">
        <f t="shared" si="25"/>
        <v>484</v>
      </c>
      <c r="S45" s="63">
        <f t="shared" si="22"/>
        <v>720</v>
      </c>
      <c r="T45" s="63">
        <f t="shared" si="23"/>
        <v>53160</v>
      </c>
      <c r="U45" s="80">
        <f t="shared" si="24"/>
        <v>110.9812108559499</v>
      </c>
    </row>
    <row r="46" spans="1:21" ht="18.75" thickBot="1" x14ac:dyDescent="0.3">
      <c r="A46" s="89" t="s">
        <v>47</v>
      </c>
      <c r="B46" s="152">
        <v>292</v>
      </c>
      <c r="C46" s="108">
        <v>423</v>
      </c>
      <c r="D46" s="153">
        <v>28277</v>
      </c>
      <c r="E46" s="145">
        <v>2894</v>
      </c>
      <c r="F46" s="144">
        <v>-25</v>
      </c>
      <c r="G46" s="154">
        <f t="shared" si="18"/>
        <v>96.839041095890408</v>
      </c>
      <c r="H46" s="153">
        <f t="shared" si="19"/>
        <v>31146</v>
      </c>
      <c r="I46" s="91"/>
      <c r="J46" s="148"/>
      <c r="K46" s="91">
        <v>2</v>
      </c>
      <c r="L46" s="90">
        <v>4</v>
      </c>
      <c r="M46" s="153">
        <v>221</v>
      </c>
      <c r="N46" s="145"/>
      <c r="O46" s="144"/>
      <c r="P46" s="154">
        <f t="shared" si="20"/>
        <v>110.5</v>
      </c>
      <c r="Q46" s="153">
        <f t="shared" si="21"/>
        <v>221</v>
      </c>
      <c r="R46" s="137">
        <f t="shared" si="25"/>
        <v>294</v>
      </c>
      <c r="S46" s="69">
        <f t="shared" si="22"/>
        <v>427</v>
      </c>
      <c r="T46" s="69">
        <f t="shared" si="23"/>
        <v>31146</v>
      </c>
      <c r="U46" s="187">
        <f t="shared" si="24"/>
        <v>140.93212669683257</v>
      </c>
    </row>
    <row r="47" spans="1:21" ht="18.75" thickBot="1" x14ac:dyDescent="0.3">
      <c r="A47" s="70" t="s">
        <v>48</v>
      </c>
      <c r="B47" s="94">
        <f>SUM(B35:B46)</f>
        <v>6717</v>
      </c>
      <c r="C47" s="94">
        <f>SUM(C35:C46)</f>
        <v>9767</v>
      </c>
      <c r="D47" s="150">
        <f>SUM(D35:D46)</f>
        <v>650301</v>
      </c>
      <c r="E47" s="94">
        <f>SUM(E35:E46)</f>
        <v>35419</v>
      </c>
      <c r="F47" s="103">
        <f>SUM(F35:F46)</f>
        <v>-129</v>
      </c>
      <c r="G47" s="131">
        <f t="shared" si="18"/>
        <v>96.814202769093342</v>
      </c>
      <c r="H47" s="197">
        <f t="shared" ref="H47:O47" si="26">SUM(H35:H46)</f>
        <v>685591</v>
      </c>
      <c r="I47" s="166">
        <f t="shared" si="26"/>
        <v>0</v>
      </c>
      <c r="J47" s="72">
        <f t="shared" si="26"/>
        <v>0</v>
      </c>
      <c r="K47" s="196">
        <f t="shared" si="26"/>
        <v>149</v>
      </c>
      <c r="L47" s="186">
        <f t="shared" si="26"/>
        <v>299</v>
      </c>
      <c r="M47" s="186">
        <f t="shared" si="26"/>
        <v>19039</v>
      </c>
      <c r="N47" s="94">
        <f t="shared" si="26"/>
        <v>2283</v>
      </c>
      <c r="O47" s="103">
        <f t="shared" si="26"/>
        <v>-26</v>
      </c>
      <c r="P47" s="131">
        <f t="shared" si="20"/>
        <v>127.77852348993288</v>
      </c>
      <c r="Q47" s="197">
        <f>SUM(Q35:Q46)</f>
        <v>21296</v>
      </c>
      <c r="R47" s="197">
        <f>SUM(R35:R46)</f>
        <v>6866</v>
      </c>
      <c r="S47" s="175">
        <f>SUM(S35:S46)</f>
        <v>10066</v>
      </c>
      <c r="T47" s="175">
        <f>SUM(T35:T46)</f>
        <v>685565</v>
      </c>
      <c r="U47" s="72">
        <f>T47/Q47</f>
        <v>32.192195717505633</v>
      </c>
    </row>
    <row r="48" spans="1:21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105"/>
      <c r="N48" s="105"/>
      <c r="O48" s="105"/>
      <c r="P48" s="106"/>
      <c r="Q48" s="105"/>
      <c r="R48" s="96"/>
      <c r="S48" s="96"/>
      <c r="T48" s="96"/>
      <c r="U48" s="75"/>
    </row>
    <row r="49" spans="1:21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9"/>
      <c r="N49" s="195"/>
      <c r="O49" s="98"/>
      <c r="P49" s="97"/>
      <c r="Q49" s="97"/>
      <c r="R49" s="195"/>
      <c r="S49" s="97"/>
      <c r="T49" s="97"/>
      <c r="U49" s="98"/>
    </row>
    <row r="50" spans="1:21" ht="18" x14ac:dyDescent="0.25">
      <c r="A50" s="56" t="s">
        <v>50</v>
      </c>
      <c r="B50" s="156">
        <v>407</v>
      </c>
      <c r="C50" s="157">
        <v>616</v>
      </c>
      <c r="D50" s="156">
        <v>42869</v>
      </c>
      <c r="E50" s="84">
        <v>6359</v>
      </c>
      <c r="F50" s="139">
        <v>-28</v>
      </c>
      <c r="G50" s="177">
        <f t="shared" ref="G50:G57" si="27">D50/B50</f>
        <v>105.32923832923834</v>
      </c>
      <c r="H50" s="159">
        <f>SUM(D50:F50)</f>
        <v>49200</v>
      </c>
      <c r="I50" s="132"/>
      <c r="J50" s="133"/>
      <c r="K50" s="81">
        <v>21</v>
      </c>
      <c r="L50" s="85">
        <v>30</v>
      </c>
      <c r="M50" s="156">
        <v>2078</v>
      </c>
      <c r="N50" s="84">
        <v>192</v>
      </c>
      <c r="O50" s="139"/>
      <c r="P50" s="177">
        <f t="shared" ref="P50:P57" si="28">M50/K50</f>
        <v>98.952380952380949</v>
      </c>
      <c r="Q50" s="159">
        <f>SUM(M50:O50)</f>
        <v>2270</v>
      </c>
      <c r="R50" s="211">
        <f t="shared" ref="R50:R56" si="29">SUM(B50+K50)</f>
        <v>428</v>
      </c>
      <c r="S50" s="59">
        <f t="shared" ref="S50:S56" si="30">C50+L50</f>
        <v>646</v>
      </c>
      <c r="T50" s="59">
        <f t="shared" ref="T50:T56" si="31">H50+O50</f>
        <v>49200</v>
      </c>
      <c r="U50" s="122">
        <f t="shared" ref="U50:U56" si="32">T50/Q50</f>
        <v>21.674008810572687</v>
      </c>
    </row>
    <row r="51" spans="1:21" ht="18" x14ac:dyDescent="0.25">
      <c r="A51" s="64" t="s">
        <v>51</v>
      </c>
      <c r="B51" s="141">
        <v>703</v>
      </c>
      <c r="C51" s="160">
        <v>909</v>
      </c>
      <c r="D51" s="141">
        <v>68284</v>
      </c>
      <c r="E51" s="86">
        <v>4481</v>
      </c>
      <c r="F51" s="142">
        <v>-21</v>
      </c>
      <c r="G51" s="158">
        <f t="shared" si="27"/>
        <v>97.132290184921757</v>
      </c>
      <c r="H51" s="159">
        <f t="shared" ref="H51:H56" si="33">SUM(D51:F51)</f>
        <v>72744</v>
      </c>
      <c r="I51" s="135"/>
      <c r="J51" s="143"/>
      <c r="K51" s="88">
        <v>11</v>
      </c>
      <c r="L51" s="87">
        <v>11</v>
      </c>
      <c r="M51" s="141">
        <v>666</v>
      </c>
      <c r="N51" s="86"/>
      <c r="O51" s="142"/>
      <c r="P51" s="158">
        <f t="shared" si="28"/>
        <v>60.545454545454547</v>
      </c>
      <c r="Q51" s="159">
        <f t="shared" ref="Q51:Q56" si="34">SUM(M51:O51)</f>
        <v>666</v>
      </c>
      <c r="R51" s="211">
        <f t="shared" si="29"/>
        <v>714</v>
      </c>
      <c r="S51" s="63">
        <f t="shared" si="30"/>
        <v>920</v>
      </c>
      <c r="T51" s="63">
        <f t="shared" si="31"/>
        <v>72744</v>
      </c>
      <c r="U51" s="212">
        <f t="shared" si="32"/>
        <v>109.22522522522523</v>
      </c>
    </row>
    <row r="52" spans="1:21" ht="18" x14ac:dyDescent="0.25">
      <c r="A52" s="64" t="s">
        <v>52</v>
      </c>
      <c r="B52" s="141">
        <v>1437</v>
      </c>
      <c r="C52" s="160">
        <v>1986</v>
      </c>
      <c r="D52" s="141">
        <v>132432</v>
      </c>
      <c r="E52" s="86">
        <v>6734</v>
      </c>
      <c r="F52" s="142">
        <v>-74</v>
      </c>
      <c r="G52" s="158">
        <f t="shared" si="27"/>
        <v>92.158663883089773</v>
      </c>
      <c r="H52" s="159">
        <f t="shared" si="33"/>
        <v>139092</v>
      </c>
      <c r="I52" s="135"/>
      <c r="J52" s="143"/>
      <c r="K52" s="88">
        <v>64</v>
      </c>
      <c r="L52" s="87">
        <v>81</v>
      </c>
      <c r="M52" s="141">
        <v>5570</v>
      </c>
      <c r="N52" s="86">
        <v>680</v>
      </c>
      <c r="O52" s="142"/>
      <c r="P52" s="158">
        <f t="shared" si="28"/>
        <v>87.03125</v>
      </c>
      <c r="Q52" s="159">
        <f t="shared" si="34"/>
        <v>6250</v>
      </c>
      <c r="R52" s="211">
        <f t="shared" si="29"/>
        <v>1501</v>
      </c>
      <c r="S52" s="63">
        <f t="shared" si="30"/>
        <v>2067</v>
      </c>
      <c r="T52" s="63">
        <f t="shared" si="31"/>
        <v>139092</v>
      </c>
      <c r="U52" s="212">
        <f t="shared" si="32"/>
        <v>22.254719999999999</v>
      </c>
    </row>
    <row r="53" spans="1:21" ht="18" x14ac:dyDescent="0.25">
      <c r="A53" s="64" t="s">
        <v>53</v>
      </c>
      <c r="B53" s="141">
        <v>414</v>
      </c>
      <c r="C53" s="160">
        <v>589</v>
      </c>
      <c r="D53" s="141">
        <v>40627</v>
      </c>
      <c r="E53" s="86">
        <v>1454</v>
      </c>
      <c r="F53" s="142">
        <v>-41</v>
      </c>
      <c r="G53" s="158">
        <f t="shared" si="27"/>
        <v>98.132850241545896</v>
      </c>
      <c r="H53" s="159">
        <f t="shared" si="33"/>
        <v>42040</v>
      </c>
      <c r="I53" s="135"/>
      <c r="J53" s="143"/>
      <c r="K53" s="88">
        <v>25</v>
      </c>
      <c r="L53" s="87">
        <v>32</v>
      </c>
      <c r="M53" s="141">
        <v>2222</v>
      </c>
      <c r="N53" s="86">
        <v>256</v>
      </c>
      <c r="O53" s="142"/>
      <c r="P53" s="158">
        <f t="shared" si="28"/>
        <v>88.88</v>
      </c>
      <c r="Q53" s="159">
        <f t="shared" si="34"/>
        <v>2478</v>
      </c>
      <c r="R53" s="211">
        <f t="shared" si="29"/>
        <v>439</v>
      </c>
      <c r="S53" s="63">
        <f t="shared" si="30"/>
        <v>621</v>
      </c>
      <c r="T53" s="63">
        <f t="shared" si="31"/>
        <v>42040</v>
      </c>
      <c r="U53" s="212">
        <f t="shared" si="32"/>
        <v>16.965294592413237</v>
      </c>
    </row>
    <row r="54" spans="1:21" ht="18" x14ac:dyDescent="0.25">
      <c r="A54" s="64" t="s">
        <v>54</v>
      </c>
      <c r="B54" s="141">
        <v>477</v>
      </c>
      <c r="C54" s="160">
        <v>641</v>
      </c>
      <c r="D54" s="141">
        <v>45855</v>
      </c>
      <c r="E54" s="86">
        <v>1947</v>
      </c>
      <c r="F54" s="142">
        <v>-14</v>
      </c>
      <c r="G54" s="158">
        <f t="shared" si="27"/>
        <v>96.132075471698116</v>
      </c>
      <c r="H54" s="159">
        <f t="shared" si="33"/>
        <v>47788</v>
      </c>
      <c r="I54" s="135"/>
      <c r="J54" s="143"/>
      <c r="K54" s="88">
        <v>2</v>
      </c>
      <c r="L54" s="87">
        <v>2</v>
      </c>
      <c r="M54" s="141">
        <v>128</v>
      </c>
      <c r="N54" s="86"/>
      <c r="O54" s="142"/>
      <c r="P54" s="158">
        <f t="shared" si="28"/>
        <v>64</v>
      </c>
      <c r="Q54" s="159">
        <f t="shared" si="34"/>
        <v>128</v>
      </c>
      <c r="R54" s="211">
        <f t="shared" si="29"/>
        <v>479</v>
      </c>
      <c r="S54" s="63">
        <f t="shared" si="30"/>
        <v>643</v>
      </c>
      <c r="T54" s="63">
        <f t="shared" si="31"/>
        <v>47788</v>
      </c>
      <c r="U54" s="212">
        <f t="shared" si="32"/>
        <v>373.34375</v>
      </c>
    </row>
    <row r="55" spans="1:21" ht="18" x14ac:dyDescent="0.25">
      <c r="A55" s="64" t="s">
        <v>55</v>
      </c>
      <c r="B55" s="141">
        <v>322</v>
      </c>
      <c r="C55" s="160">
        <v>426</v>
      </c>
      <c r="D55" s="141">
        <v>28089</v>
      </c>
      <c r="E55" s="86">
        <v>0</v>
      </c>
      <c r="F55" s="142">
        <v>0</v>
      </c>
      <c r="G55" s="158">
        <f t="shared" si="27"/>
        <v>87.232919254658384</v>
      </c>
      <c r="H55" s="159">
        <f t="shared" si="33"/>
        <v>28089</v>
      </c>
      <c r="I55" s="135"/>
      <c r="J55" s="143"/>
      <c r="K55" s="88">
        <v>26</v>
      </c>
      <c r="L55" s="87">
        <v>40</v>
      </c>
      <c r="M55" s="141">
        <v>2474</v>
      </c>
      <c r="N55" s="86">
        <v>1562</v>
      </c>
      <c r="O55" s="142"/>
      <c r="P55" s="158">
        <f t="shared" si="28"/>
        <v>95.15384615384616</v>
      </c>
      <c r="Q55" s="159">
        <f t="shared" si="34"/>
        <v>4036</v>
      </c>
      <c r="R55" s="211">
        <f t="shared" si="29"/>
        <v>348</v>
      </c>
      <c r="S55" s="63">
        <f t="shared" si="30"/>
        <v>466</v>
      </c>
      <c r="T55" s="63">
        <f t="shared" si="31"/>
        <v>28089</v>
      </c>
      <c r="U55" s="212">
        <f t="shared" si="32"/>
        <v>6.9596134786917743</v>
      </c>
    </row>
    <row r="56" spans="1:21" ht="18.75" thickBot="1" x14ac:dyDescent="0.3">
      <c r="A56" s="64" t="s">
        <v>56</v>
      </c>
      <c r="B56" s="161">
        <v>682</v>
      </c>
      <c r="C56" s="162">
        <v>919</v>
      </c>
      <c r="D56" s="161">
        <v>60675</v>
      </c>
      <c r="E56" s="107">
        <v>177</v>
      </c>
      <c r="F56" s="153">
        <v>-14</v>
      </c>
      <c r="G56" s="158">
        <f t="shared" si="27"/>
        <v>88.966275659824049</v>
      </c>
      <c r="H56" s="159">
        <f t="shared" si="33"/>
        <v>60838</v>
      </c>
      <c r="I56" s="147"/>
      <c r="J56" s="148"/>
      <c r="K56" s="91">
        <v>23</v>
      </c>
      <c r="L56" s="90">
        <v>27</v>
      </c>
      <c r="M56" s="161">
        <v>1814</v>
      </c>
      <c r="N56" s="107">
        <v>1216</v>
      </c>
      <c r="O56" s="153"/>
      <c r="P56" s="158">
        <f t="shared" si="28"/>
        <v>78.869565217391298</v>
      </c>
      <c r="Q56" s="159">
        <f t="shared" si="34"/>
        <v>3030</v>
      </c>
      <c r="R56" s="213">
        <f t="shared" si="29"/>
        <v>705</v>
      </c>
      <c r="S56" s="67">
        <f t="shared" si="30"/>
        <v>946</v>
      </c>
      <c r="T56" s="67">
        <f t="shared" si="31"/>
        <v>60838</v>
      </c>
      <c r="U56" s="214">
        <f t="shared" si="32"/>
        <v>20.07854785478548</v>
      </c>
    </row>
    <row r="57" spans="1:21" ht="18.75" thickBot="1" x14ac:dyDescent="0.3">
      <c r="A57" s="70" t="s">
        <v>48</v>
      </c>
      <c r="B57" s="94">
        <f>SUM(B50:B56)</f>
        <v>4442</v>
      </c>
      <c r="C57" s="94">
        <f>SUM(C50:C56)</f>
        <v>6086</v>
      </c>
      <c r="D57" s="95">
        <f>SUM(D50:D56)</f>
        <v>418831</v>
      </c>
      <c r="E57" s="95">
        <f>SUM(E50:E56)</f>
        <v>21152</v>
      </c>
      <c r="F57" s="95">
        <f>SUM(F50:F56)</f>
        <v>-192</v>
      </c>
      <c r="G57" s="72">
        <f t="shared" si="27"/>
        <v>94.28883385862224</v>
      </c>
      <c r="H57" s="150">
        <f t="shared" ref="H57:O57" si="35">SUM(H50:H56)</f>
        <v>439791</v>
      </c>
      <c r="I57" s="166">
        <f t="shared" si="35"/>
        <v>0</v>
      </c>
      <c r="J57" s="72">
        <f t="shared" si="35"/>
        <v>0</v>
      </c>
      <c r="K57" s="196">
        <f t="shared" si="35"/>
        <v>172</v>
      </c>
      <c r="L57" s="186">
        <f t="shared" si="35"/>
        <v>223</v>
      </c>
      <c r="M57" s="95">
        <f t="shared" si="35"/>
        <v>14952</v>
      </c>
      <c r="N57" s="95">
        <f t="shared" si="35"/>
        <v>3906</v>
      </c>
      <c r="O57" s="95">
        <f t="shared" si="35"/>
        <v>0</v>
      </c>
      <c r="P57" s="72">
        <f t="shared" si="28"/>
        <v>86.930232558139537</v>
      </c>
      <c r="Q57" s="150">
        <f>SUM(Q50:Q56)</f>
        <v>18858</v>
      </c>
      <c r="R57" s="150">
        <f>SUM(R50:R56)</f>
        <v>4614</v>
      </c>
      <c r="S57" s="175">
        <f>SUM(S50:S56)</f>
        <v>6309</v>
      </c>
      <c r="T57" s="175">
        <f>SUM(T50:T56)</f>
        <v>439791</v>
      </c>
      <c r="U57" s="72">
        <f>T57/Q57</f>
        <v>23.321189945911549</v>
      </c>
    </row>
    <row r="58" spans="1:21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105"/>
      <c r="N58" s="105"/>
      <c r="O58" s="105"/>
      <c r="P58" s="106"/>
      <c r="Q58" s="105"/>
      <c r="R58" s="96"/>
      <c r="S58" s="96"/>
      <c r="T58" s="96"/>
      <c r="U58" s="75"/>
    </row>
    <row r="59" spans="1:21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195"/>
      <c r="O59" s="98"/>
      <c r="P59" s="97"/>
      <c r="Q59" s="98"/>
      <c r="R59" s="97"/>
      <c r="S59" s="97"/>
      <c r="T59" s="97"/>
      <c r="U59" s="98"/>
    </row>
    <row r="60" spans="1:21" ht="18" x14ac:dyDescent="0.25">
      <c r="A60" s="56" t="s">
        <v>58</v>
      </c>
      <c r="B60" s="156">
        <v>659</v>
      </c>
      <c r="C60" s="101">
        <v>1094</v>
      </c>
      <c r="D60" s="156">
        <v>75818</v>
      </c>
      <c r="E60" s="84">
        <v>785</v>
      </c>
      <c r="F60" s="139">
        <v>0</v>
      </c>
      <c r="G60" s="124">
        <f t="shared" ref="G60:G67" si="36">D60/B60</f>
        <v>115.05007587253414</v>
      </c>
      <c r="H60" s="163">
        <f>SUM(D60:F60)</f>
        <v>76603</v>
      </c>
      <c r="I60" s="132"/>
      <c r="J60" s="133"/>
      <c r="K60" s="81">
        <v>17</v>
      </c>
      <c r="L60" s="85">
        <v>32</v>
      </c>
      <c r="M60" s="156">
        <v>2229</v>
      </c>
      <c r="N60" s="84">
        <v>269</v>
      </c>
      <c r="O60" s="139"/>
      <c r="P60" s="124">
        <f t="shared" ref="P60:P67" si="37">M60/K60</f>
        <v>131.11764705882354</v>
      </c>
      <c r="Q60" s="163">
        <f>SUM(M60:O60)</f>
        <v>2498</v>
      </c>
      <c r="R60" s="215">
        <f t="shared" ref="R60:R66" si="38">SUM(B60+K60)</f>
        <v>676</v>
      </c>
      <c r="S60" s="57">
        <f t="shared" ref="S60:S66" si="39">C60+L60</f>
        <v>1126</v>
      </c>
      <c r="T60" s="57">
        <f t="shared" ref="T60:T66" si="40">H60+O60</f>
        <v>76603</v>
      </c>
      <c r="U60" s="216">
        <f t="shared" ref="U60:U66" si="41">T60/Q60</f>
        <v>30.665732586068856</v>
      </c>
    </row>
    <row r="61" spans="1:21" ht="18" x14ac:dyDescent="0.25">
      <c r="A61" s="64" t="s">
        <v>59</v>
      </c>
      <c r="B61" s="141">
        <v>585</v>
      </c>
      <c r="C61" s="102">
        <v>938</v>
      </c>
      <c r="D61" s="141">
        <v>63046</v>
      </c>
      <c r="E61" s="86">
        <v>2348</v>
      </c>
      <c r="F61" s="142">
        <v>-29</v>
      </c>
      <c r="G61" s="151">
        <f t="shared" si="36"/>
        <v>107.77094017094016</v>
      </c>
      <c r="H61" s="163">
        <f t="shared" ref="H61:H66" si="42">SUM(D61:F61)</f>
        <v>65365</v>
      </c>
      <c r="I61" s="135"/>
      <c r="J61" s="143"/>
      <c r="K61" s="88">
        <v>10</v>
      </c>
      <c r="L61" s="87">
        <v>16</v>
      </c>
      <c r="M61" s="141">
        <v>1093</v>
      </c>
      <c r="N61" s="86">
        <v>664</v>
      </c>
      <c r="O61" s="142"/>
      <c r="P61" s="151">
        <f t="shared" si="37"/>
        <v>109.3</v>
      </c>
      <c r="Q61" s="163">
        <f t="shared" ref="Q61:Q66" si="43">SUM(M61:O61)</f>
        <v>1757</v>
      </c>
      <c r="R61" s="211">
        <f t="shared" si="38"/>
        <v>595</v>
      </c>
      <c r="S61" s="63">
        <f t="shared" si="39"/>
        <v>954</v>
      </c>
      <c r="T61" s="63">
        <f t="shared" si="40"/>
        <v>65365</v>
      </c>
      <c r="U61" s="212">
        <f t="shared" si="41"/>
        <v>37.202618099032442</v>
      </c>
    </row>
    <row r="62" spans="1:21" ht="18" x14ac:dyDescent="0.25">
      <c r="A62" s="64" t="s">
        <v>61</v>
      </c>
      <c r="B62" s="141">
        <v>691</v>
      </c>
      <c r="C62" s="102">
        <v>1161</v>
      </c>
      <c r="D62" s="141">
        <v>78639</v>
      </c>
      <c r="E62" s="86">
        <v>915</v>
      </c>
      <c r="F62" s="142">
        <v>0</v>
      </c>
      <c r="G62" s="151">
        <f t="shared" si="36"/>
        <v>113.80463096960926</v>
      </c>
      <c r="H62" s="163">
        <f t="shared" si="42"/>
        <v>79554</v>
      </c>
      <c r="I62" s="135"/>
      <c r="J62" s="143"/>
      <c r="K62" s="88">
        <v>29</v>
      </c>
      <c r="L62" s="87">
        <v>51</v>
      </c>
      <c r="M62" s="141">
        <v>3424</v>
      </c>
      <c r="N62" s="86"/>
      <c r="O62" s="142"/>
      <c r="P62" s="151">
        <f t="shared" si="37"/>
        <v>118.06896551724138</v>
      </c>
      <c r="Q62" s="163">
        <f t="shared" si="43"/>
        <v>3424</v>
      </c>
      <c r="R62" s="211">
        <f t="shared" si="38"/>
        <v>720</v>
      </c>
      <c r="S62" s="63">
        <f t="shared" si="39"/>
        <v>1212</v>
      </c>
      <c r="T62" s="63">
        <f t="shared" si="40"/>
        <v>79554</v>
      </c>
      <c r="U62" s="212">
        <f t="shared" si="41"/>
        <v>23.234228971962615</v>
      </c>
    </row>
    <row r="63" spans="1:21" ht="18" x14ac:dyDescent="0.25">
      <c r="A63" s="64" t="s">
        <v>62</v>
      </c>
      <c r="B63" s="141">
        <v>495</v>
      </c>
      <c r="C63" s="102">
        <v>7789</v>
      </c>
      <c r="D63" s="141">
        <v>50209</v>
      </c>
      <c r="E63" s="86">
        <v>341</v>
      </c>
      <c r="F63" s="142">
        <v>-26</v>
      </c>
      <c r="G63" s="151">
        <f t="shared" si="36"/>
        <v>101.43232323232323</v>
      </c>
      <c r="H63" s="163">
        <f t="shared" si="42"/>
        <v>50524</v>
      </c>
      <c r="I63" s="135"/>
      <c r="J63" s="143"/>
      <c r="K63" s="88">
        <v>11</v>
      </c>
      <c r="L63" s="87">
        <v>11</v>
      </c>
      <c r="M63" s="141">
        <v>649</v>
      </c>
      <c r="N63" s="86">
        <v>481</v>
      </c>
      <c r="O63" s="142"/>
      <c r="P63" s="151">
        <f t="shared" si="37"/>
        <v>59</v>
      </c>
      <c r="Q63" s="163">
        <f t="shared" si="43"/>
        <v>1130</v>
      </c>
      <c r="R63" s="211">
        <f t="shared" si="38"/>
        <v>506</v>
      </c>
      <c r="S63" s="63">
        <f t="shared" si="39"/>
        <v>7800</v>
      </c>
      <c r="T63" s="63">
        <f t="shared" si="40"/>
        <v>50524</v>
      </c>
      <c r="U63" s="212">
        <f t="shared" si="41"/>
        <v>44.711504424778759</v>
      </c>
    </row>
    <row r="64" spans="1:21" ht="18" x14ac:dyDescent="0.25">
      <c r="A64" s="64" t="s">
        <v>63</v>
      </c>
      <c r="B64" s="141">
        <v>293</v>
      </c>
      <c r="C64" s="102">
        <v>481</v>
      </c>
      <c r="D64" s="141">
        <v>32475</v>
      </c>
      <c r="E64" s="86">
        <v>738</v>
      </c>
      <c r="F64" s="142">
        <v>0</v>
      </c>
      <c r="G64" s="151">
        <f t="shared" si="36"/>
        <v>110.83617747440273</v>
      </c>
      <c r="H64" s="163">
        <f t="shared" si="42"/>
        <v>33213</v>
      </c>
      <c r="I64" s="135"/>
      <c r="J64" s="143"/>
      <c r="K64" s="88">
        <v>7</v>
      </c>
      <c r="L64" s="87">
        <v>9</v>
      </c>
      <c r="M64" s="141">
        <v>648</v>
      </c>
      <c r="N64" s="86"/>
      <c r="O64" s="142"/>
      <c r="P64" s="151">
        <f t="shared" si="37"/>
        <v>92.571428571428569</v>
      </c>
      <c r="Q64" s="163">
        <f t="shared" si="43"/>
        <v>648</v>
      </c>
      <c r="R64" s="211">
        <f t="shared" si="38"/>
        <v>300</v>
      </c>
      <c r="S64" s="63">
        <f t="shared" si="39"/>
        <v>490</v>
      </c>
      <c r="T64" s="63">
        <f t="shared" si="40"/>
        <v>33213</v>
      </c>
      <c r="U64" s="212">
        <f t="shared" si="41"/>
        <v>51.254629629629626</v>
      </c>
    </row>
    <row r="65" spans="1:21" ht="18" x14ac:dyDescent="0.25">
      <c r="A65" s="64" t="s">
        <v>64</v>
      </c>
      <c r="B65" s="141">
        <v>654</v>
      </c>
      <c r="C65" s="102">
        <v>1054</v>
      </c>
      <c r="D65" s="141">
        <v>71786</v>
      </c>
      <c r="E65" s="86">
        <v>424</v>
      </c>
      <c r="F65" s="142">
        <v>-20</v>
      </c>
      <c r="G65" s="151">
        <f t="shared" si="36"/>
        <v>109.76452599388379</v>
      </c>
      <c r="H65" s="163">
        <f t="shared" si="42"/>
        <v>72190</v>
      </c>
      <c r="I65" s="135"/>
      <c r="J65" s="143"/>
      <c r="K65" s="88">
        <v>41</v>
      </c>
      <c r="L65" s="87">
        <v>70</v>
      </c>
      <c r="M65" s="141">
        <v>4831</v>
      </c>
      <c r="N65" s="86">
        <v>273</v>
      </c>
      <c r="O65" s="142"/>
      <c r="P65" s="151">
        <f t="shared" si="37"/>
        <v>117.82926829268293</v>
      </c>
      <c r="Q65" s="163">
        <f t="shared" si="43"/>
        <v>5104</v>
      </c>
      <c r="R65" s="211">
        <f t="shared" si="38"/>
        <v>695</v>
      </c>
      <c r="S65" s="63">
        <f t="shared" si="39"/>
        <v>1124</v>
      </c>
      <c r="T65" s="63">
        <f t="shared" si="40"/>
        <v>72190</v>
      </c>
      <c r="U65" s="212">
        <f t="shared" si="41"/>
        <v>14.143808777429467</v>
      </c>
    </row>
    <row r="66" spans="1:21" ht="18.75" thickBot="1" x14ac:dyDescent="0.3">
      <c r="A66" s="64" t="s">
        <v>66</v>
      </c>
      <c r="B66" s="161">
        <v>794</v>
      </c>
      <c r="C66" s="164">
        <v>1105</v>
      </c>
      <c r="D66" s="161">
        <v>73947</v>
      </c>
      <c r="E66" s="107">
        <v>1617</v>
      </c>
      <c r="F66" s="153">
        <v>0</v>
      </c>
      <c r="G66" s="154">
        <f t="shared" si="36"/>
        <v>93.132241813602022</v>
      </c>
      <c r="H66" s="165">
        <f t="shared" si="42"/>
        <v>75564</v>
      </c>
      <c r="I66" s="147"/>
      <c r="J66" s="148"/>
      <c r="K66" s="91">
        <v>7</v>
      </c>
      <c r="L66" s="90">
        <v>9</v>
      </c>
      <c r="M66" s="161">
        <v>610</v>
      </c>
      <c r="N66" s="107"/>
      <c r="O66" s="153"/>
      <c r="P66" s="154">
        <f t="shared" si="37"/>
        <v>87.142857142857139</v>
      </c>
      <c r="Q66" s="165">
        <f t="shared" si="43"/>
        <v>610</v>
      </c>
      <c r="R66" s="213">
        <f t="shared" si="38"/>
        <v>801</v>
      </c>
      <c r="S66" s="67">
        <f t="shared" si="39"/>
        <v>1114</v>
      </c>
      <c r="T66" s="67">
        <f t="shared" si="40"/>
        <v>75564</v>
      </c>
      <c r="U66" s="214">
        <f t="shared" si="41"/>
        <v>123.87540983606557</v>
      </c>
    </row>
    <row r="67" spans="1:21" ht="18.75" thickBot="1" x14ac:dyDescent="0.3">
      <c r="A67" s="70" t="s">
        <v>48</v>
      </c>
      <c r="B67" s="94">
        <f>SUM(B60:B66)</f>
        <v>4171</v>
      </c>
      <c r="C67" s="94">
        <f>SUM(C60:C66)</f>
        <v>13622</v>
      </c>
      <c r="D67" s="94">
        <f>SUM(D60:D66)</f>
        <v>445920</v>
      </c>
      <c r="E67" s="94">
        <f>SUM(E60:E66)</f>
        <v>7168</v>
      </c>
      <c r="F67" s="150">
        <f>SUM(F60:F66)</f>
        <v>-75</v>
      </c>
      <c r="G67" s="130">
        <f t="shared" si="36"/>
        <v>106.9096140014385</v>
      </c>
      <c r="H67" s="150">
        <f t="shared" ref="H67:O67" si="44">SUM(H60:H66)</f>
        <v>453013</v>
      </c>
      <c r="I67" s="166">
        <f t="shared" si="44"/>
        <v>0</v>
      </c>
      <c r="J67" s="188">
        <f t="shared" si="44"/>
        <v>0</v>
      </c>
      <c r="K67" s="166">
        <f t="shared" si="44"/>
        <v>122</v>
      </c>
      <c r="L67" s="186">
        <f t="shared" si="44"/>
        <v>198</v>
      </c>
      <c r="M67" s="94">
        <f t="shared" si="44"/>
        <v>13484</v>
      </c>
      <c r="N67" s="94">
        <f t="shared" si="44"/>
        <v>1687</v>
      </c>
      <c r="O67" s="150">
        <f t="shared" si="44"/>
        <v>0</v>
      </c>
      <c r="P67" s="130">
        <f t="shared" si="37"/>
        <v>110.52459016393442</v>
      </c>
      <c r="Q67" s="150">
        <f>SUM(Q60:Q66)</f>
        <v>15171</v>
      </c>
      <c r="R67" s="150">
        <f>SUM(R60:R66)</f>
        <v>4293</v>
      </c>
      <c r="S67" s="175">
        <f>SUM(S60:S66)</f>
        <v>13820</v>
      </c>
      <c r="T67" s="175">
        <f>SUM(T60:T66)</f>
        <v>453013</v>
      </c>
      <c r="U67" s="72">
        <f>T67/Q67</f>
        <v>29.860457451717092</v>
      </c>
    </row>
    <row r="68" spans="1:21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105"/>
      <c r="N68" s="105"/>
      <c r="O68" s="105"/>
      <c r="P68" s="106"/>
      <c r="Q68" s="105"/>
      <c r="R68" s="96"/>
      <c r="S68" s="96"/>
      <c r="T68" s="96"/>
      <c r="U68" s="75"/>
    </row>
    <row r="69" spans="1:21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195"/>
      <c r="O69" s="98"/>
      <c r="P69" s="97"/>
      <c r="Q69" s="98"/>
      <c r="R69" s="97"/>
      <c r="S69" s="97"/>
      <c r="T69" s="97"/>
      <c r="U69" s="98"/>
    </row>
    <row r="70" spans="1:21" ht="18" x14ac:dyDescent="0.25">
      <c r="A70" s="56" t="s">
        <v>69</v>
      </c>
      <c r="B70" s="156">
        <v>367</v>
      </c>
      <c r="C70" s="101">
        <v>626</v>
      </c>
      <c r="D70" s="156">
        <v>42054</v>
      </c>
      <c r="E70" s="84">
        <v>845</v>
      </c>
      <c r="F70" s="139">
        <v>-152</v>
      </c>
      <c r="G70" s="177">
        <f t="shared" ref="G70:G76" si="45">D70/B70</f>
        <v>114.58855585831063</v>
      </c>
      <c r="H70" s="159">
        <f t="shared" ref="H70:H75" si="46">SUM(D70:F70)</f>
        <v>42747</v>
      </c>
      <c r="I70" s="132"/>
      <c r="J70" s="133"/>
      <c r="K70" s="81">
        <v>6</v>
      </c>
      <c r="L70" s="85">
        <v>9</v>
      </c>
      <c r="M70" s="156">
        <v>608</v>
      </c>
      <c r="N70" s="84"/>
      <c r="O70" s="139"/>
      <c r="P70" s="177">
        <f t="shared" ref="P70:P76" si="47">M70/K70</f>
        <v>101.33333333333333</v>
      </c>
      <c r="Q70" s="159">
        <f t="shared" ref="Q70:Q75" si="48">SUM(M70:O70)</f>
        <v>608</v>
      </c>
      <c r="R70" s="215">
        <f t="shared" ref="R70:R75" si="49">SUM(B70+K70)</f>
        <v>373</v>
      </c>
      <c r="S70" s="57">
        <f t="shared" ref="S70:S75" si="50">C70+L70</f>
        <v>635</v>
      </c>
      <c r="T70" s="57">
        <f t="shared" ref="T70:T75" si="51">H70+O70</f>
        <v>42747</v>
      </c>
      <c r="U70" s="216">
        <f t="shared" ref="U70:U76" si="52">T70/Q70</f>
        <v>70.307565789473685</v>
      </c>
    </row>
    <row r="71" spans="1:21" ht="18" x14ac:dyDescent="0.25">
      <c r="A71" s="64" t="s">
        <v>70</v>
      </c>
      <c r="B71" s="141">
        <v>639</v>
      </c>
      <c r="C71" s="102">
        <v>903</v>
      </c>
      <c r="D71" s="141">
        <v>61291</v>
      </c>
      <c r="E71" s="86">
        <v>2334</v>
      </c>
      <c r="F71" s="142">
        <v>-54</v>
      </c>
      <c r="G71" s="158">
        <f t="shared" si="45"/>
        <v>95.917057902973397</v>
      </c>
      <c r="H71" s="159">
        <f t="shared" si="46"/>
        <v>63571</v>
      </c>
      <c r="I71" s="135"/>
      <c r="J71" s="143"/>
      <c r="K71" s="88">
        <v>9</v>
      </c>
      <c r="L71" s="87">
        <v>14</v>
      </c>
      <c r="M71" s="141">
        <v>1001</v>
      </c>
      <c r="N71" s="86"/>
      <c r="O71" s="142"/>
      <c r="P71" s="158">
        <f t="shared" si="47"/>
        <v>111.22222222222223</v>
      </c>
      <c r="Q71" s="159">
        <f t="shared" si="48"/>
        <v>1001</v>
      </c>
      <c r="R71" s="211">
        <f t="shared" si="49"/>
        <v>648</v>
      </c>
      <c r="S71" s="63">
        <f t="shared" si="50"/>
        <v>917</v>
      </c>
      <c r="T71" s="63">
        <f t="shared" si="51"/>
        <v>63571</v>
      </c>
      <c r="U71" s="212">
        <f t="shared" si="52"/>
        <v>63.507492507492508</v>
      </c>
    </row>
    <row r="72" spans="1:21" ht="18" x14ac:dyDescent="0.25">
      <c r="A72" s="64" t="s">
        <v>68</v>
      </c>
      <c r="B72" s="141">
        <v>798</v>
      </c>
      <c r="C72" s="102">
        <v>1384</v>
      </c>
      <c r="D72" s="141">
        <v>93077</v>
      </c>
      <c r="E72" s="86">
        <v>1876</v>
      </c>
      <c r="F72" s="142">
        <v>-240</v>
      </c>
      <c r="G72" s="158">
        <f t="shared" si="45"/>
        <v>116.63784461152882</v>
      </c>
      <c r="H72" s="159">
        <f t="shared" si="46"/>
        <v>94713</v>
      </c>
      <c r="I72" s="135"/>
      <c r="J72" s="143"/>
      <c r="K72" s="88">
        <v>23</v>
      </c>
      <c r="L72" s="87">
        <v>53</v>
      </c>
      <c r="M72" s="141">
        <v>3239</v>
      </c>
      <c r="N72" s="86">
        <v>307</v>
      </c>
      <c r="O72" s="142"/>
      <c r="P72" s="158">
        <f t="shared" si="47"/>
        <v>140.82608695652175</v>
      </c>
      <c r="Q72" s="159">
        <f t="shared" si="48"/>
        <v>3546</v>
      </c>
      <c r="R72" s="211">
        <f t="shared" si="49"/>
        <v>821</v>
      </c>
      <c r="S72" s="63">
        <f t="shared" si="50"/>
        <v>1437</v>
      </c>
      <c r="T72" s="63">
        <f t="shared" si="51"/>
        <v>94713</v>
      </c>
      <c r="U72" s="212">
        <f t="shared" si="52"/>
        <v>26.709813874788495</v>
      </c>
    </row>
    <row r="73" spans="1:21" ht="18" x14ac:dyDescent="0.25">
      <c r="A73" s="64" t="s">
        <v>71</v>
      </c>
      <c r="B73" s="141">
        <v>390</v>
      </c>
      <c r="C73" s="102">
        <v>575</v>
      </c>
      <c r="D73" s="141">
        <v>39182</v>
      </c>
      <c r="E73" s="86">
        <v>546</v>
      </c>
      <c r="F73" s="142">
        <v>-20</v>
      </c>
      <c r="G73" s="158">
        <f t="shared" si="45"/>
        <v>100.46666666666667</v>
      </c>
      <c r="H73" s="159">
        <f t="shared" si="46"/>
        <v>39708</v>
      </c>
      <c r="I73" s="135"/>
      <c r="J73" s="143"/>
      <c r="K73" s="88">
        <v>3</v>
      </c>
      <c r="L73" s="87">
        <v>7</v>
      </c>
      <c r="M73" s="141">
        <v>480</v>
      </c>
      <c r="N73" s="86"/>
      <c r="O73" s="142"/>
      <c r="P73" s="158">
        <f t="shared" si="47"/>
        <v>160</v>
      </c>
      <c r="Q73" s="159">
        <f t="shared" si="48"/>
        <v>480</v>
      </c>
      <c r="R73" s="211">
        <f t="shared" si="49"/>
        <v>393</v>
      </c>
      <c r="S73" s="63">
        <f t="shared" si="50"/>
        <v>582</v>
      </c>
      <c r="T73" s="63">
        <f t="shared" si="51"/>
        <v>39708</v>
      </c>
      <c r="U73" s="212">
        <f t="shared" si="52"/>
        <v>82.724999999999994</v>
      </c>
    </row>
    <row r="74" spans="1:21" ht="18" x14ac:dyDescent="0.25">
      <c r="A74" s="64" t="s">
        <v>72</v>
      </c>
      <c r="B74" s="141">
        <v>444</v>
      </c>
      <c r="C74" s="102">
        <v>747</v>
      </c>
      <c r="D74" s="141">
        <v>50192</v>
      </c>
      <c r="E74" s="86">
        <v>4789</v>
      </c>
      <c r="F74" s="142">
        <v>-122</v>
      </c>
      <c r="G74" s="158">
        <f t="shared" si="45"/>
        <v>113.04504504504504</v>
      </c>
      <c r="H74" s="159">
        <f t="shared" si="46"/>
        <v>54859</v>
      </c>
      <c r="I74" s="135"/>
      <c r="J74" s="143"/>
      <c r="K74" s="88">
        <v>13</v>
      </c>
      <c r="L74" s="87">
        <v>27</v>
      </c>
      <c r="M74" s="141">
        <v>2033</v>
      </c>
      <c r="N74" s="86">
        <v>207</v>
      </c>
      <c r="O74" s="142"/>
      <c r="P74" s="158">
        <f t="shared" si="47"/>
        <v>156.38461538461539</v>
      </c>
      <c r="Q74" s="159">
        <f t="shared" si="48"/>
        <v>2240</v>
      </c>
      <c r="R74" s="211">
        <f t="shared" si="49"/>
        <v>457</v>
      </c>
      <c r="S74" s="63">
        <f t="shared" si="50"/>
        <v>774</v>
      </c>
      <c r="T74" s="63">
        <f t="shared" si="51"/>
        <v>54859</v>
      </c>
      <c r="U74" s="212">
        <f t="shared" si="52"/>
        <v>24.490625000000001</v>
      </c>
    </row>
    <row r="75" spans="1:21" ht="18.75" thickBot="1" x14ac:dyDescent="0.3">
      <c r="A75" s="66" t="s">
        <v>73</v>
      </c>
      <c r="B75" s="161">
        <v>362</v>
      </c>
      <c r="C75" s="164">
        <v>580</v>
      </c>
      <c r="D75" s="161">
        <v>37722</v>
      </c>
      <c r="E75" s="107">
        <v>1310</v>
      </c>
      <c r="F75" s="153">
        <v>-45</v>
      </c>
      <c r="G75" s="158">
        <f t="shared" si="45"/>
        <v>104.20441988950276</v>
      </c>
      <c r="H75" s="159">
        <f t="shared" si="46"/>
        <v>38987</v>
      </c>
      <c r="I75" s="147"/>
      <c r="J75" s="148"/>
      <c r="K75" s="91">
        <v>7</v>
      </c>
      <c r="L75" s="90">
        <v>10</v>
      </c>
      <c r="M75" s="161">
        <v>672</v>
      </c>
      <c r="N75" s="107"/>
      <c r="O75" s="153">
        <v>-20</v>
      </c>
      <c r="P75" s="158">
        <f t="shared" si="47"/>
        <v>96</v>
      </c>
      <c r="Q75" s="159">
        <f t="shared" si="48"/>
        <v>652</v>
      </c>
      <c r="R75" s="211">
        <f t="shared" si="49"/>
        <v>369</v>
      </c>
      <c r="S75" s="69">
        <f t="shared" si="50"/>
        <v>590</v>
      </c>
      <c r="T75" s="69">
        <f t="shared" si="51"/>
        <v>38967</v>
      </c>
      <c r="U75" s="217">
        <f t="shared" si="52"/>
        <v>59.765337423312886</v>
      </c>
    </row>
    <row r="76" spans="1:21" ht="18.75" thickBot="1" x14ac:dyDescent="0.3">
      <c r="A76" s="70" t="s">
        <v>48</v>
      </c>
      <c r="B76" s="94">
        <f>SUM(B70:B75)</f>
        <v>3000</v>
      </c>
      <c r="C76" s="94">
        <f>SUM(C70:C75)</f>
        <v>4815</v>
      </c>
      <c r="D76" s="94">
        <f>SUM(D70:D75)</f>
        <v>323518</v>
      </c>
      <c r="E76" s="94">
        <f>SUM(E70:E75)</f>
        <v>11700</v>
      </c>
      <c r="F76" s="94">
        <f>SUM(F70:F75)</f>
        <v>-633</v>
      </c>
      <c r="G76" s="72">
        <f t="shared" si="45"/>
        <v>107.83933333333333</v>
      </c>
      <c r="H76" s="150">
        <f t="shared" ref="H76:O76" si="53">SUM(H70:H75)</f>
        <v>334585</v>
      </c>
      <c r="I76" s="166">
        <f t="shared" si="53"/>
        <v>0</v>
      </c>
      <c r="J76" s="72">
        <f t="shared" si="53"/>
        <v>0</v>
      </c>
      <c r="K76" s="196">
        <f t="shared" si="53"/>
        <v>61</v>
      </c>
      <c r="L76" s="186">
        <f t="shared" si="53"/>
        <v>120</v>
      </c>
      <c r="M76" s="94">
        <f t="shared" si="53"/>
        <v>8033</v>
      </c>
      <c r="N76" s="94">
        <f t="shared" si="53"/>
        <v>514</v>
      </c>
      <c r="O76" s="94">
        <f t="shared" si="53"/>
        <v>-20</v>
      </c>
      <c r="P76" s="72">
        <f t="shared" si="47"/>
        <v>131.68852459016392</v>
      </c>
      <c r="Q76" s="150">
        <f>SUM(Q70:Q75)</f>
        <v>8527</v>
      </c>
      <c r="R76" s="150">
        <f>SUM(R70:R75)</f>
        <v>3061</v>
      </c>
      <c r="S76" s="175">
        <f>SUM(S70:S75)</f>
        <v>4935</v>
      </c>
      <c r="T76" s="175">
        <f>SUM(T70:T75)</f>
        <v>334565</v>
      </c>
      <c r="U76" s="72">
        <f t="shared" si="52"/>
        <v>39.235956373871232</v>
      </c>
    </row>
    <row r="77" spans="1:21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105"/>
      <c r="N77" s="105"/>
      <c r="O77" s="105"/>
      <c r="P77" s="106"/>
      <c r="Q77" s="105"/>
      <c r="R77" s="96"/>
      <c r="S77" s="96"/>
      <c r="T77" s="96"/>
      <c r="U77" s="75"/>
    </row>
    <row r="78" spans="1:21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195"/>
      <c r="O78" s="98"/>
      <c r="P78" s="97"/>
      <c r="Q78" s="98"/>
      <c r="R78" s="97"/>
      <c r="S78" s="97"/>
      <c r="T78" s="97"/>
      <c r="U78" s="98"/>
    </row>
    <row r="79" spans="1:21" ht="18" x14ac:dyDescent="0.25">
      <c r="A79" s="56" t="s">
        <v>75</v>
      </c>
      <c r="B79" s="156">
        <v>218</v>
      </c>
      <c r="C79" s="101">
        <v>376</v>
      </c>
      <c r="D79" s="156">
        <v>26814</v>
      </c>
      <c r="E79" s="84">
        <v>207</v>
      </c>
      <c r="F79" s="139">
        <v>0</v>
      </c>
      <c r="G79" s="177">
        <f t="shared" ref="G79:G89" si="54">D79/B79</f>
        <v>123</v>
      </c>
      <c r="H79" s="159">
        <f>SUM(D79:F79)</f>
        <v>27021</v>
      </c>
      <c r="I79" s="132"/>
      <c r="J79" s="133"/>
      <c r="K79" s="81">
        <v>10</v>
      </c>
      <c r="L79" s="85">
        <v>34</v>
      </c>
      <c r="M79" s="156">
        <v>2599</v>
      </c>
      <c r="N79" s="84"/>
      <c r="O79" s="139"/>
      <c r="P79" s="177">
        <f t="shared" ref="P79:P89" si="55">M79/K79</f>
        <v>259.89999999999998</v>
      </c>
      <c r="Q79" s="159">
        <f>SUM(M79:O79)</f>
        <v>2599</v>
      </c>
      <c r="R79" s="215">
        <f t="shared" ref="R79:R88" si="56">SUM(B79+K79)</f>
        <v>228</v>
      </c>
      <c r="S79" s="57">
        <f t="shared" ref="S79:S88" si="57">C79+L79</f>
        <v>410</v>
      </c>
      <c r="T79" s="57">
        <f t="shared" ref="T79:T88" si="58">H79+O79</f>
        <v>27021</v>
      </c>
      <c r="U79" s="216">
        <f t="shared" ref="U79:U88" si="59">T79/Q79</f>
        <v>10.396691035013466</v>
      </c>
    </row>
    <row r="80" spans="1:21" ht="18" x14ac:dyDescent="0.25">
      <c r="A80" s="64" t="s">
        <v>76</v>
      </c>
      <c r="B80" s="141">
        <v>13</v>
      </c>
      <c r="C80" s="102">
        <v>15</v>
      </c>
      <c r="D80" s="141">
        <v>994</v>
      </c>
      <c r="E80" s="86">
        <v>0</v>
      </c>
      <c r="F80" s="142">
        <v>0</v>
      </c>
      <c r="G80" s="158">
        <f t="shared" si="54"/>
        <v>76.461538461538467</v>
      </c>
      <c r="H80" s="159">
        <f t="shared" ref="H80:H88" si="60">SUM(D80:F80)</f>
        <v>994</v>
      </c>
      <c r="I80" s="135"/>
      <c r="J80" s="143"/>
      <c r="K80" s="88">
        <v>0</v>
      </c>
      <c r="L80" s="87">
        <v>0</v>
      </c>
      <c r="M80" s="141">
        <v>0</v>
      </c>
      <c r="N80" s="86"/>
      <c r="O80" s="142"/>
      <c r="P80" s="158" t="e">
        <f t="shared" si="55"/>
        <v>#DIV/0!</v>
      </c>
      <c r="Q80" s="159">
        <f t="shared" ref="Q80:Q88" si="61">SUM(M80:O80)</f>
        <v>0</v>
      </c>
      <c r="R80" s="211">
        <f t="shared" si="56"/>
        <v>13</v>
      </c>
      <c r="S80" s="63">
        <f t="shared" si="57"/>
        <v>15</v>
      </c>
      <c r="T80" s="63">
        <f t="shared" si="58"/>
        <v>994</v>
      </c>
      <c r="U80" s="212" t="e">
        <f t="shared" si="59"/>
        <v>#DIV/0!</v>
      </c>
    </row>
    <row r="81" spans="1:21" ht="18" x14ac:dyDescent="0.25">
      <c r="A81" s="64" t="s">
        <v>77</v>
      </c>
      <c r="B81" s="141">
        <v>577</v>
      </c>
      <c r="C81" s="102">
        <v>1029</v>
      </c>
      <c r="D81" s="141">
        <v>71604</v>
      </c>
      <c r="E81" s="86">
        <v>418</v>
      </c>
      <c r="F81" s="142">
        <v>-72</v>
      </c>
      <c r="G81" s="158">
        <f t="shared" si="54"/>
        <v>124.09705372616985</v>
      </c>
      <c r="H81" s="159">
        <f t="shared" si="60"/>
        <v>71950</v>
      </c>
      <c r="I81" s="135"/>
      <c r="J81" s="143"/>
      <c r="K81" s="88">
        <v>20</v>
      </c>
      <c r="L81" s="87">
        <v>40</v>
      </c>
      <c r="M81" s="141">
        <v>2856</v>
      </c>
      <c r="N81" s="86">
        <v>167</v>
      </c>
      <c r="O81" s="142"/>
      <c r="P81" s="158">
        <f t="shared" si="55"/>
        <v>142.80000000000001</v>
      </c>
      <c r="Q81" s="159">
        <f t="shared" si="61"/>
        <v>3023</v>
      </c>
      <c r="R81" s="211">
        <f t="shared" si="56"/>
        <v>597</v>
      </c>
      <c r="S81" s="63">
        <f t="shared" si="57"/>
        <v>1069</v>
      </c>
      <c r="T81" s="63">
        <f t="shared" si="58"/>
        <v>71950</v>
      </c>
      <c r="U81" s="212">
        <f t="shared" si="59"/>
        <v>23.800860072775389</v>
      </c>
    </row>
    <row r="82" spans="1:21" ht="18" x14ac:dyDescent="0.25">
      <c r="A82" s="64" t="s">
        <v>74</v>
      </c>
      <c r="B82" s="141">
        <v>874</v>
      </c>
      <c r="C82" s="102">
        <v>1517</v>
      </c>
      <c r="D82" s="141">
        <v>103594</v>
      </c>
      <c r="E82" s="86">
        <v>2489</v>
      </c>
      <c r="F82" s="142">
        <v>-14</v>
      </c>
      <c r="G82" s="158">
        <f t="shared" si="54"/>
        <v>118.52860411899313</v>
      </c>
      <c r="H82" s="159">
        <f t="shared" si="60"/>
        <v>106069</v>
      </c>
      <c r="I82" s="135"/>
      <c r="J82" s="143"/>
      <c r="K82" s="88">
        <v>36</v>
      </c>
      <c r="L82" s="87">
        <v>82</v>
      </c>
      <c r="M82" s="141">
        <v>5739</v>
      </c>
      <c r="N82" s="86">
        <v>331</v>
      </c>
      <c r="O82" s="142"/>
      <c r="P82" s="158">
        <f t="shared" si="55"/>
        <v>159.41666666666666</v>
      </c>
      <c r="Q82" s="159">
        <f t="shared" si="61"/>
        <v>6070</v>
      </c>
      <c r="R82" s="211">
        <f t="shared" si="56"/>
        <v>910</v>
      </c>
      <c r="S82" s="63">
        <f t="shared" si="57"/>
        <v>1599</v>
      </c>
      <c r="T82" s="63">
        <f t="shared" si="58"/>
        <v>106069</v>
      </c>
      <c r="U82" s="212">
        <f t="shared" si="59"/>
        <v>17.474299835255355</v>
      </c>
    </row>
    <row r="83" spans="1:21" ht="18" x14ac:dyDescent="0.25">
      <c r="A83" s="64" t="s">
        <v>78</v>
      </c>
      <c r="B83" s="141">
        <v>668</v>
      </c>
      <c r="C83" s="102">
        <v>994</v>
      </c>
      <c r="D83" s="141">
        <v>67474</v>
      </c>
      <c r="E83" s="86">
        <v>2412</v>
      </c>
      <c r="F83" s="142">
        <v>0</v>
      </c>
      <c r="G83" s="158">
        <f t="shared" si="54"/>
        <v>101.00898203592814</v>
      </c>
      <c r="H83" s="159">
        <f t="shared" si="60"/>
        <v>69886</v>
      </c>
      <c r="I83" s="135"/>
      <c r="J83" s="143"/>
      <c r="K83" s="88">
        <v>3</v>
      </c>
      <c r="L83" s="87">
        <v>7</v>
      </c>
      <c r="M83" s="141">
        <v>478</v>
      </c>
      <c r="N83" s="86"/>
      <c r="O83" s="142"/>
      <c r="P83" s="158">
        <f t="shared" si="55"/>
        <v>159.33333333333334</v>
      </c>
      <c r="Q83" s="159">
        <f t="shared" si="61"/>
        <v>478</v>
      </c>
      <c r="R83" s="211">
        <f t="shared" si="56"/>
        <v>671</v>
      </c>
      <c r="S83" s="63">
        <f t="shared" si="57"/>
        <v>1001</v>
      </c>
      <c r="T83" s="63">
        <f t="shared" si="58"/>
        <v>69886</v>
      </c>
      <c r="U83" s="212">
        <f t="shared" si="59"/>
        <v>146.20502092050208</v>
      </c>
    </row>
    <row r="84" spans="1:21" ht="18" x14ac:dyDescent="0.25">
      <c r="A84" s="64" t="s">
        <v>79</v>
      </c>
      <c r="B84" s="141">
        <v>738</v>
      </c>
      <c r="C84" s="102">
        <v>1155</v>
      </c>
      <c r="D84" s="141">
        <v>81323</v>
      </c>
      <c r="E84" s="86">
        <v>2472</v>
      </c>
      <c r="F84" s="142">
        <v>-84</v>
      </c>
      <c r="G84" s="158">
        <f t="shared" si="54"/>
        <v>110.19376693766938</v>
      </c>
      <c r="H84" s="159">
        <f t="shared" si="60"/>
        <v>83711</v>
      </c>
      <c r="I84" s="135"/>
      <c r="J84" s="143"/>
      <c r="K84" s="88">
        <v>11</v>
      </c>
      <c r="L84" s="87">
        <v>24</v>
      </c>
      <c r="M84" s="141">
        <v>1843</v>
      </c>
      <c r="N84" s="86"/>
      <c r="O84" s="142"/>
      <c r="P84" s="158">
        <f t="shared" si="55"/>
        <v>167.54545454545453</v>
      </c>
      <c r="Q84" s="159">
        <f t="shared" si="61"/>
        <v>1843</v>
      </c>
      <c r="R84" s="211">
        <f t="shared" si="56"/>
        <v>749</v>
      </c>
      <c r="S84" s="63">
        <f t="shared" si="57"/>
        <v>1179</v>
      </c>
      <c r="T84" s="63">
        <f t="shared" si="58"/>
        <v>83711</v>
      </c>
      <c r="U84" s="212">
        <f t="shared" si="59"/>
        <v>45.421052631578945</v>
      </c>
    </row>
    <row r="85" spans="1:21" ht="18" x14ac:dyDescent="0.25">
      <c r="A85" s="64" t="s">
        <v>80</v>
      </c>
      <c r="B85" s="141">
        <v>245</v>
      </c>
      <c r="C85" s="102">
        <v>377</v>
      </c>
      <c r="D85" s="141">
        <v>26132</v>
      </c>
      <c r="E85" s="86">
        <v>320</v>
      </c>
      <c r="F85" s="142">
        <v>-21</v>
      </c>
      <c r="G85" s="158">
        <f t="shared" si="54"/>
        <v>106.66122448979591</v>
      </c>
      <c r="H85" s="159">
        <f t="shared" si="60"/>
        <v>26431</v>
      </c>
      <c r="I85" s="135"/>
      <c r="J85" s="143"/>
      <c r="K85" s="88">
        <v>6</v>
      </c>
      <c r="L85" s="87">
        <v>13</v>
      </c>
      <c r="M85" s="141">
        <v>870</v>
      </c>
      <c r="N85" s="86"/>
      <c r="O85" s="142"/>
      <c r="P85" s="158">
        <f t="shared" si="55"/>
        <v>145</v>
      </c>
      <c r="Q85" s="159">
        <f t="shared" si="61"/>
        <v>870</v>
      </c>
      <c r="R85" s="211">
        <f t="shared" si="56"/>
        <v>251</v>
      </c>
      <c r="S85" s="63">
        <f t="shared" si="57"/>
        <v>390</v>
      </c>
      <c r="T85" s="63">
        <f t="shared" si="58"/>
        <v>26431</v>
      </c>
      <c r="U85" s="212">
        <f t="shared" si="59"/>
        <v>30.380459770114943</v>
      </c>
    </row>
    <row r="86" spans="1:21" ht="18" x14ac:dyDescent="0.25">
      <c r="A86" s="64" t="s">
        <v>81</v>
      </c>
      <c r="B86" s="141">
        <v>554</v>
      </c>
      <c r="C86" s="102">
        <v>904</v>
      </c>
      <c r="D86" s="141">
        <v>61635</v>
      </c>
      <c r="E86" s="86">
        <v>2030</v>
      </c>
      <c r="F86" s="142">
        <v>-74</v>
      </c>
      <c r="G86" s="158">
        <f t="shared" si="54"/>
        <v>111.25451263537906</v>
      </c>
      <c r="H86" s="159">
        <f t="shared" si="60"/>
        <v>63591</v>
      </c>
      <c r="I86" s="135"/>
      <c r="J86" s="143"/>
      <c r="K86" s="88">
        <v>11</v>
      </c>
      <c r="L86" s="87">
        <v>23</v>
      </c>
      <c r="M86" s="141">
        <v>1680</v>
      </c>
      <c r="N86" s="86">
        <v>550</v>
      </c>
      <c r="O86" s="142"/>
      <c r="P86" s="158">
        <f t="shared" si="55"/>
        <v>152.72727272727272</v>
      </c>
      <c r="Q86" s="159">
        <f t="shared" si="61"/>
        <v>2230</v>
      </c>
      <c r="R86" s="211">
        <f t="shared" si="56"/>
        <v>565</v>
      </c>
      <c r="S86" s="63">
        <f t="shared" si="57"/>
        <v>927</v>
      </c>
      <c r="T86" s="63">
        <f t="shared" si="58"/>
        <v>63591</v>
      </c>
      <c r="U86" s="212">
        <f t="shared" si="59"/>
        <v>28.516143497757849</v>
      </c>
    </row>
    <row r="87" spans="1:21" ht="18" x14ac:dyDescent="0.25">
      <c r="A87" s="64" t="s">
        <v>82</v>
      </c>
      <c r="B87" s="141">
        <v>203</v>
      </c>
      <c r="C87" s="102">
        <v>319</v>
      </c>
      <c r="D87" s="141">
        <v>21271</v>
      </c>
      <c r="E87" s="86">
        <v>290</v>
      </c>
      <c r="F87" s="142">
        <v>-4</v>
      </c>
      <c r="G87" s="158">
        <f t="shared" si="54"/>
        <v>104.78325123152709</v>
      </c>
      <c r="H87" s="159">
        <f t="shared" si="60"/>
        <v>21557</v>
      </c>
      <c r="I87" s="135"/>
      <c r="J87" s="143"/>
      <c r="K87" s="88">
        <v>3</v>
      </c>
      <c r="L87" s="87">
        <v>6</v>
      </c>
      <c r="M87" s="141">
        <v>385</v>
      </c>
      <c r="N87" s="86"/>
      <c r="O87" s="142"/>
      <c r="P87" s="158">
        <f t="shared" si="55"/>
        <v>128.33333333333334</v>
      </c>
      <c r="Q87" s="159">
        <f t="shared" si="61"/>
        <v>385</v>
      </c>
      <c r="R87" s="211">
        <f t="shared" si="56"/>
        <v>206</v>
      </c>
      <c r="S87" s="63">
        <f t="shared" si="57"/>
        <v>325</v>
      </c>
      <c r="T87" s="63">
        <f t="shared" si="58"/>
        <v>21557</v>
      </c>
      <c r="U87" s="212">
        <f t="shared" si="59"/>
        <v>55.992207792207793</v>
      </c>
    </row>
    <row r="88" spans="1:21" ht="18.75" thickBot="1" x14ac:dyDescent="0.3">
      <c r="A88" s="66" t="s">
        <v>83</v>
      </c>
      <c r="B88" s="161">
        <v>932</v>
      </c>
      <c r="C88" s="164">
        <v>1348</v>
      </c>
      <c r="D88" s="161">
        <v>96365</v>
      </c>
      <c r="E88" s="107">
        <v>590</v>
      </c>
      <c r="F88" s="153">
        <v>0</v>
      </c>
      <c r="G88" s="167">
        <f t="shared" si="54"/>
        <v>103.39592274678111</v>
      </c>
      <c r="H88" s="168">
        <f t="shared" si="60"/>
        <v>96955</v>
      </c>
      <c r="I88" s="147"/>
      <c r="J88" s="148"/>
      <c r="K88" s="88">
        <v>24</v>
      </c>
      <c r="L88" s="90">
        <v>49</v>
      </c>
      <c r="M88" s="161">
        <v>3776</v>
      </c>
      <c r="N88" s="107">
        <v>192</v>
      </c>
      <c r="O88" s="153"/>
      <c r="P88" s="167">
        <f t="shared" si="55"/>
        <v>157.33333333333334</v>
      </c>
      <c r="Q88" s="168">
        <f t="shared" si="61"/>
        <v>3968</v>
      </c>
      <c r="R88" s="211">
        <f t="shared" si="56"/>
        <v>956</v>
      </c>
      <c r="S88" s="69">
        <f t="shared" si="57"/>
        <v>1397</v>
      </c>
      <c r="T88" s="69">
        <f t="shared" si="58"/>
        <v>96955</v>
      </c>
      <c r="U88" s="217">
        <f t="shared" si="59"/>
        <v>24.43422379032258</v>
      </c>
    </row>
    <row r="89" spans="1:21" ht="18.75" thickBot="1" x14ac:dyDescent="0.3">
      <c r="A89" s="70" t="s">
        <v>48</v>
      </c>
      <c r="B89" s="94">
        <f>SUM(B79:B88)</f>
        <v>5022</v>
      </c>
      <c r="C89" s="94">
        <f>SUM(C79:C88)</f>
        <v>8034</v>
      </c>
      <c r="D89" s="94">
        <f>SUM(D79:D88)</f>
        <v>557206</v>
      </c>
      <c r="E89" s="94">
        <f>SUM(E79:E88)</f>
        <v>11228</v>
      </c>
      <c r="F89" s="150">
        <f>SUM(F79:F88)</f>
        <v>-269</v>
      </c>
      <c r="G89" s="166">
        <f t="shared" si="54"/>
        <v>110.95300677021108</v>
      </c>
      <c r="H89" s="169">
        <f t="shared" ref="H89:O89" si="62">SUM(H79:H88)</f>
        <v>568165</v>
      </c>
      <c r="I89" s="166">
        <f t="shared" si="62"/>
        <v>0</v>
      </c>
      <c r="J89" s="188">
        <f t="shared" si="62"/>
        <v>0</v>
      </c>
      <c r="K89" s="166">
        <f t="shared" si="62"/>
        <v>124</v>
      </c>
      <c r="L89" s="186">
        <f t="shared" si="62"/>
        <v>278</v>
      </c>
      <c r="M89" s="94">
        <f t="shared" si="62"/>
        <v>20226</v>
      </c>
      <c r="N89" s="94">
        <f t="shared" si="62"/>
        <v>1240</v>
      </c>
      <c r="O89" s="150">
        <f t="shared" si="62"/>
        <v>0</v>
      </c>
      <c r="P89" s="166">
        <f t="shared" si="55"/>
        <v>163.11290322580646</v>
      </c>
      <c r="Q89" s="169">
        <f>SUM(Q79:Q88)</f>
        <v>21466</v>
      </c>
      <c r="R89" s="150">
        <f>SUM(R79:R88)</f>
        <v>5146</v>
      </c>
      <c r="S89" s="175">
        <f>SUM(S79:S88)</f>
        <v>8312</v>
      </c>
      <c r="T89" s="175">
        <f>SUM(T79:T88)</f>
        <v>568165</v>
      </c>
      <c r="U89" s="72">
        <f>T89/Q89</f>
        <v>26.468135656386846</v>
      </c>
    </row>
    <row r="90" spans="1:21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105"/>
      <c r="N90" s="105"/>
      <c r="O90" s="105"/>
      <c r="P90" s="75"/>
      <c r="Q90" s="96"/>
      <c r="R90" s="96"/>
      <c r="S90" s="96"/>
      <c r="T90" s="96"/>
      <c r="U90" s="75"/>
    </row>
    <row r="91" spans="1:21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195"/>
      <c r="O91" s="98"/>
      <c r="P91" s="97"/>
      <c r="Q91" s="98"/>
      <c r="R91" s="97"/>
      <c r="S91" s="97"/>
      <c r="T91" s="97"/>
      <c r="U91" s="98"/>
    </row>
    <row r="92" spans="1:21" ht="18" x14ac:dyDescent="0.25">
      <c r="A92" s="56" t="s">
        <v>85</v>
      </c>
      <c r="B92" s="156">
        <v>354</v>
      </c>
      <c r="C92" s="101">
        <v>507</v>
      </c>
      <c r="D92" s="156">
        <v>33005</v>
      </c>
      <c r="E92" s="84">
        <v>896</v>
      </c>
      <c r="F92" s="139">
        <v>0</v>
      </c>
      <c r="G92" s="177">
        <f t="shared" ref="G92:G101" si="63">D92/B92</f>
        <v>93.234463276836152</v>
      </c>
      <c r="H92" s="159">
        <f>SUM(D92:F92)</f>
        <v>33901</v>
      </c>
      <c r="I92" s="132"/>
      <c r="J92" s="133"/>
      <c r="K92" s="81">
        <v>9</v>
      </c>
      <c r="L92" s="85">
        <v>14</v>
      </c>
      <c r="M92" s="156">
        <v>1018</v>
      </c>
      <c r="N92" s="84">
        <v>64</v>
      </c>
      <c r="O92" s="139"/>
      <c r="P92" s="177">
        <f t="shared" ref="P92:P101" si="64">M92/K92</f>
        <v>113.11111111111111</v>
      </c>
      <c r="Q92" s="159">
        <f>SUM(M92:O92)</f>
        <v>1082</v>
      </c>
      <c r="R92" s="215">
        <f t="shared" ref="R92:R100" si="65">SUM(B92+K92)</f>
        <v>363</v>
      </c>
      <c r="S92" s="57">
        <f t="shared" ref="S92:S100" si="66">C92+L92</f>
        <v>521</v>
      </c>
      <c r="T92" s="57">
        <f t="shared" ref="T92:T100" si="67">H92+O92</f>
        <v>33901</v>
      </c>
      <c r="U92" s="216">
        <f t="shared" ref="U92:U100" si="68">T92/Q92</f>
        <v>31.331792975970426</v>
      </c>
    </row>
    <row r="93" spans="1:21" ht="18" x14ac:dyDescent="0.25">
      <c r="A93" s="64" t="s">
        <v>86</v>
      </c>
      <c r="B93" s="141">
        <v>449</v>
      </c>
      <c r="C93" s="102">
        <v>565</v>
      </c>
      <c r="D93" s="141">
        <v>38045</v>
      </c>
      <c r="E93" s="86">
        <v>1901</v>
      </c>
      <c r="F93" s="142">
        <v>-6</v>
      </c>
      <c r="G93" s="158">
        <f t="shared" si="63"/>
        <v>84.732739420935417</v>
      </c>
      <c r="H93" s="159">
        <f t="shared" ref="H93:H100" si="69">SUM(D93:F93)</f>
        <v>39940</v>
      </c>
      <c r="I93" s="135"/>
      <c r="J93" s="143"/>
      <c r="K93" s="88">
        <v>6</v>
      </c>
      <c r="L93" s="87">
        <v>9</v>
      </c>
      <c r="M93" s="141">
        <v>608</v>
      </c>
      <c r="N93" s="86"/>
      <c r="O93" s="142"/>
      <c r="P93" s="158">
        <f t="shared" si="64"/>
        <v>101.33333333333333</v>
      </c>
      <c r="Q93" s="159">
        <f t="shared" ref="Q93:Q100" si="70">SUM(M93:O93)</f>
        <v>608</v>
      </c>
      <c r="R93" s="211">
        <f t="shared" si="65"/>
        <v>455</v>
      </c>
      <c r="S93" s="63">
        <f t="shared" si="66"/>
        <v>574</v>
      </c>
      <c r="T93" s="63">
        <f t="shared" si="67"/>
        <v>39940</v>
      </c>
      <c r="U93" s="212">
        <f t="shared" si="68"/>
        <v>65.690789473684205</v>
      </c>
    </row>
    <row r="94" spans="1:21" ht="18" x14ac:dyDescent="0.25">
      <c r="A94" s="64" t="s">
        <v>87</v>
      </c>
      <c r="B94" s="141">
        <v>256</v>
      </c>
      <c r="C94" s="102">
        <v>374</v>
      </c>
      <c r="D94" s="141">
        <v>24270</v>
      </c>
      <c r="E94" s="86">
        <v>1593</v>
      </c>
      <c r="F94" s="142">
        <v>-8</v>
      </c>
      <c r="G94" s="158">
        <f t="shared" si="63"/>
        <v>94.8046875</v>
      </c>
      <c r="H94" s="159">
        <f t="shared" si="69"/>
        <v>25855</v>
      </c>
      <c r="I94" s="135"/>
      <c r="J94" s="143"/>
      <c r="K94" s="88">
        <v>10</v>
      </c>
      <c r="L94" s="87">
        <v>16</v>
      </c>
      <c r="M94" s="141">
        <v>1082</v>
      </c>
      <c r="N94" s="86">
        <v>477</v>
      </c>
      <c r="O94" s="142"/>
      <c r="P94" s="158">
        <f t="shared" si="64"/>
        <v>108.2</v>
      </c>
      <c r="Q94" s="159">
        <f t="shared" si="70"/>
        <v>1559</v>
      </c>
      <c r="R94" s="211">
        <f t="shared" si="65"/>
        <v>266</v>
      </c>
      <c r="S94" s="63">
        <f t="shared" si="66"/>
        <v>390</v>
      </c>
      <c r="T94" s="63">
        <f t="shared" si="67"/>
        <v>25855</v>
      </c>
      <c r="U94" s="212">
        <f t="shared" si="68"/>
        <v>16.584348941629248</v>
      </c>
    </row>
    <row r="95" spans="1:21" ht="18" x14ac:dyDescent="0.25">
      <c r="A95" s="64" t="s">
        <v>88</v>
      </c>
      <c r="B95" s="141">
        <v>143</v>
      </c>
      <c r="C95" s="102">
        <v>173</v>
      </c>
      <c r="D95" s="141">
        <v>11291</v>
      </c>
      <c r="E95" s="86">
        <v>2650</v>
      </c>
      <c r="F95" s="142">
        <v>0</v>
      </c>
      <c r="G95" s="158">
        <f t="shared" si="63"/>
        <v>78.95804195804196</v>
      </c>
      <c r="H95" s="159">
        <f t="shared" si="69"/>
        <v>13941</v>
      </c>
      <c r="I95" s="135"/>
      <c r="J95" s="143"/>
      <c r="K95" s="88">
        <v>3</v>
      </c>
      <c r="L95" s="87">
        <v>3</v>
      </c>
      <c r="M95" s="141">
        <v>192</v>
      </c>
      <c r="N95" s="86"/>
      <c r="O95" s="142"/>
      <c r="P95" s="158">
        <f t="shared" si="64"/>
        <v>64</v>
      </c>
      <c r="Q95" s="159">
        <f t="shared" si="70"/>
        <v>192</v>
      </c>
      <c r="R95" s="211">
        <f t="shared" si="65"/>
        <v>146</v>
      </c>
      <c r="S95" s="63">
        <f t="shared" si="66"/>
        <v>176</v>
      </c>
      <c r="T95" s="63">
        <f t="shared" si="67"/>
        <v>13941</v>
      </c>
      <c r="U95" s="212">
        <f t="shared" si="68"/>
        <v>72.609375</v>
      </c>
    </row>
    <row r="96" spans="1:21" ht="18" x14ac:dyDescent="0.25">
      <c r="A96" s="64" t="s">
        <v>89</v>
      </c>
      <c r="B96" s="141">
        <v>346</v>
      </c>
      <c r="C96" s="102">
        <v>480</v>
      </c>
      <c r="D96" s="141">
        <v>30110</v>
      </c>
      <c r="E96" s="86">
        <v>693</v>
      </c>
      <c r="F96" s="142">
        <v>-54</v>
      </c>
      <c r="G96" s="158">
        <f t="shared" si="63"/>
        <v>87.02312138728324</v>
      </c>
      <c r="H96" s="159">
        <f t="shared" si="69"/>
        <v>30749</v>
      </c>
      <c r="I96" s="135"/>
      <c r="J96" s="143"/>
      <c r="K96" s="88">
        <v>7</v>
      </c>
      <c r="L96" s="87">
        <v>8</v>
      </c>
      <c r="M96" s="141">
        <v>529</v>
      </c>
      <c r="N96" s="86">
        <v>320</v>
      </c>
      <c r="O96" s="142"/>
      <c r="P96" s="158">
        <f t="shared" si="64"/>
        <v>75.571428571428569</v>
      </c>
      <c r="Q96" s="159">
        <f t="shared" si="70"/>
        <v>849</v>
      </c>
      <c r="R96" s="211">
        <f t="shared" si="65"/>
        <v>353</v>
      </c>
      <c r="S96" s="63">
        <f t="shared" si="66"/>
        <v>488</v>
      </c>
      <c r="T96" s="63">
        <f t="shared" si="67"/>
        <v>30749</v>
      </c>
      <c r="U96" s="212">
        <f t="shared" si="68"/>
        <v>36.217903415783276</v>
      </c>
    </row>
    <row r="97" spans="1:21" ht="18" x14ac:dyDescent="0.25">
      <c r="A97" s="64" t="s">
        <v>90</v>
      </c>
      <c r="B97" s="141">
        <v>94</v>
      </c>
      <c r="C97" s="102">
        <v>151</v>
      </c>
      <c r="D97" s="141">
        <v>10879</v>
      </c>
      <c r="E97" s="86">
        <v>414</v>
      </c>
      <c r="F97" s="142">
        <v>-81</v>
      </c>
      <c r="G97" s="158">
        <f t="shared" si="63"/>
        <v>115.73404255319149</v>
      </c>
      <c r="H97" s="159">
        <f t="shared" si="69"/>
        <v>11212</v>
      </c>
      <c r="I97" s="135"/>
      <c r="J97" s="143"/>
      <c r="K97" s="88">
        <v>2</v>
      </c>
      <c r="L97" s="87">
        <v>2</v>
      </c>
      <c r="M97" s="141">
        <v>128</v>
      </c>
      <c r="N97" s="86"/>
      <c r="O97" s="142"/>
      <c r="P97" s="158">
        <f t="shared" si="64"/>
        <v>64</v>
      </c>
      <c r="Q97" s="159">
        <f t="shared" si="70"/>
        <v>128</v>
      </c>
      <c r="R97" s="211">
        <f t="shared" si="65"/>
        <v>96</v>
      </c>
      <c r="S97" s="63">
        <f t="shared" si="66"/>
        <v>153</v>
      </c>
      <c r="T97" s="63">
        <f t="shared" si="67"/>
        <v>11212</v>
      </c>
      <c r="U97" s="212">
        <f t="shared" si="68"/>
        <v>87.59375</v>
      </c>
    </row>
    <row r="98" spans="1:21" ht="18" x14ac:dyDescent="0.25">
      <c r="A98" s="64" t="s">
        <v>91</v>
      </c>
      <c r="B98" s="141">
        <v>1204</v>
      </c>
      <c r="C98" s="102">
        <v>1846</v>
      </c>
      <c r="D98" s="141">
        <v>126422</v>
      </c>
      <c r="E98" s="86">
        <v>3095</v>
      </c>
      <c r="F98" s="142">
        <v>-80</v>
      </c>
      <c r="G98" s="158">
        <f t="shared" si="63"/>
        <v>105.00166112956811</v>
      </c>
      <c r="H98" s="159">
        <f t="shared" si="69"/>
        <v>129437</v>
      </c>
      <c r="I98" s="135"/>
      <c r="J98" s="143"/>
      <c r="K98" s="88">
        <v>34</v>
      </c>
      <c r="L98" s="87">
        <v>59</v>
      </c>
      <c r="M98" s="141">
        <v>3840</v>
      </c>
      <c r="N98" s="86">
        <v>192</v>
      </c>
      <c r="O98" s="142">
        <v>-33</v>
      </c>
      <c r="P98" s="158">
        <f t="shared" si="64"/>
        <v>112.94117647058823</v>
      </c>
      <c r="Q98" s="159">
        <f t="shared" si="70"/>
        <v>3999</v>
      </c>
      <c r="R98" s="211">
        <f t="shared" si="65"/>
        <v>1238</v>
      </c>
      <c r="S98" s="63">
        <f t="shared" si="66"/>
        <v>1905</v>
      </c>
      <c r="T98" s="63">
        <f t="shared" si="67"/>
        <v>129404</v>
      </c>
      <c r="U98" s="212">
        <f t="shared" si="68"/>
        <v>32.359089772443113</v>
      </c>
    </row>
    <row r="99" spans="1:21" ht="18.75" customHeight="1" x14ac:dyDescent="0.25">
      <c r="A99" s="109" t="s">
        <v>92</v>
      </c>
      <c r="B99" s="141">
        <v>374</v>
      </c>
      <c r="C99" s="102">
        <v>554</v>
      </c>
      <c r="D99" s="141">
        <v>37173</v>
      </c>
      <c r="E99" s="86">
        <v>418</v>
      </c>
      <c r="F99" s="142">
        <v>-57</v>
      </c>
      <c r="G99" s="158">
        <f t="shared" si="63"/>
        <v>99.393048128342244</v>
      </c>
      <c r="H99" s="159">
        <f t="shared" si="69"/>
        <v>37534</v>
      </c>
      <c r="I99" s="135"/>
      <c r="J99" s="143"/>
      <c r="K99" s="88">
        <v>5</v>
      </c>
      <c r="L99" s="87">
        <v>14</v>
      </c>
      <c r="M99" s="141">
        <v>954</v>
      </c>
      <c r="N99" s="86"/>
      <c r="O99" s="142"/>
      <c r="P99" s="158">
        <f t="shared" si="64"/>
        <v>190.8</v>
      </c>
      <c r="Q99" s="159">
        <f t="shared" si="70"/>
        <v>954</v>
      </c>
      <c r="R99" s="211">
        <f t="shared" si="65"/>
        <v>379</v>
      </c>
      <c r="S99" s="63">
        <f t="shared" si="66"/>
        <v>568</v>
      </c>
      <c r="T99" s="63">
        <f t="shared" si="67"/>
        <v>37534</v>
      </c>
      <c r="U99" s="212">
        <f t="shared" si="68"/>
        <v>39.343815513626836</v>
      </c>
    </row>
    <row r="100" spans="1:21" ht="18.75" thickBot="1" x14ac:dyDescent="0.3">
      <c r="A100" s="64" t="s">
        <v>93</v>
      </c>
      <c r="B100" s="161">
        <v>573</v>
      </c>
      <c r="C100" s="164">
        <v>733</v>
      </c>
      <c r="D100" s="161">
        <v>48688</v>
      </c>
      <c r="E100" s="107">
        <v>122</v>
      </c>
      <c r="F100" s="153">
        <v>-67</v>
      </c>
      <c r="G100" s="158">
        <f t="shared" si="63"/>
        <v>84.970331588132638</v>
      </c>
      <c r="H100" s="159">
        <f t="shared" si="69"/>
        <v>48743</v>
      </c>
      <c r="I100" s="147"/>
      <c r="J100" s="148"/>
      <c r="K100" s="91">
        <v>7</v>
      </c>
      <c r="L100" s="90">
        <v>14</v>
      </c>
      <c r="M100" s="161">
        <v>949</v>
      </c>
      <c r="N100" s="107">
        <v>207</v>
      </c>
      <c r="O100" s="153"/>
      <c r="P100" s="158">
        <f t="shared" si="64"/>
        <v>135.57142857142858</v>
      </c>
      <c r="Q100" s="159">
        <f t="shared" si="70"/>
        <v>1156</v>
      </c>
      <c r="R100" s="211">
        <f t="shared" si="65"/>
        <v>580</v>
      </c>
      <c r="S100" s="69">
        <f t="shared" si="66"/>
        <v>747</v>
      </c>
      <c r="T100" s="69">
        <f t="shared" si="67"/>
        <v>48743</v>
      </c>
      <c r="U100" s="217">
        <f t="shared" si="68"/>
        <v>42.165224913494811</v>
      </c>
    </row>
    <row r="101" spans="1:21" ht="18.75" thickBot="1" x14ac:dyDescent="0.3">
      <c r="A101" s="70" t="s">
        <v>48</v>
      </c>
      <c r="B101" s="94">
        <f>SUM(B92:B100)</f>
        <v>3793</v>
      </c>
      <c r="C101" s="94">
        <f>SUM(C92:C100)</f>
        <v>5383</v>
      </c>
      <c r="D101" s="94">
        <f>SUM(D92:D100)</f>
        <v>359883</v>
      </c>
      <c r="E101" s="94">
        <f>SUM(E92:E100)</f>
        <v>11782</v>
      </c>
      <c r="F101" s="94">
        <f>SUM(F92:F100)</f>
        <v>-353</v>
      </c>
      <c r="G101" s="72">
        <f t="shared" si="63"/>
        <v>94.880833113630374</v>
      </c>
      <c r="H101" s="150">
        <f t="shared" ref="H101:O101" si="71">SUM(H92:H100)</f>
        <v>371312</v>
      </c>
      <c r="I101" s="166">
        <f t="shared" si="71"/>
        <v>0</v>
      </c>
      <c r="J101" s="72">
        <f t="shared" si="71"/>
        <v>0</v>
      </c>
      <c r="K101" s="196">
        <f t="shared" si="71"/>
        <v>83</v>
      </c>
      <c r="L101" s="186">
        <f t="shared" si="71"/>
        <v>139</v>
      </c>
      <c r="M101" s="94">
        <f t="shared" si="71"/>
        <v>9300</v>
      </c>
      <c r="N101" s="94">
        <f t="shared" si="71"/>
        <v>1260</v>
      </c>
      <c r="O101" s="94">
        <f t="shared" si="71"/>
        <v>-33</v>
      </c>
      <c r="P101" s="72">
        <f t="shared" si="64"/>
        <v>112.04819277108433</v>
      </c>
      <c r="Q101" s="150">
        <f>SUM(Q92:Q100)</f>
        <v>10527</v>
      </c>
      <c r="R101" s="150">
        <f>SUM(R92:R100)</f>
        <v>3876</v>
      </c>
      <c r="S101" s="175">
        <f>SUM(S92:S100)</f>
        <v>5522</v>
      </c>
      <c r="T101" s="175">
        <f>SUM(T92:T100)</f>
        <v>371279</v>
      </c>
      <c r="U101" s="72">
        <f>T101/Q101</f>
        <v>35.269212501187425</v>
      </c>
    </row>
    <row r="102" spans="1:21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105"/>
      <c r="N102" s="105"/>
      <c r="O102" s="105"/>
      <c r="P102" s="106"/>
      <c r="Q102" s="105"/>
      <c r="R102" s="96"/>
      <c r="S102" s="96"/>
      <c r="T102" s="96"/>
      <c r="U102" s="75"/>
    </row>
    <row r="103" spans="1:21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195"/>
      <c r="O103" s="98"/>
      <c r="P103" s="97"/>
      <c r="Q103" s="98"/>
      <c r="R103" s="97"/>
      <c r="S103" s="97"/>
      <c r="T103" s="97"/>
      <c r="U103" s="98"/>
    </row>
    <row r="104" spans="1:21" ht="18" x14ac:dyDescent="0.25">
      <c r="A104" s="110" t="s">
        <v>95</v>
      </c>
      <c r="B104" s="170">
        <v>296</v>
      </c>
      <c r="C104" s="171">
        <v>393</v>
      </c>
      <c r="D104" s="170">
        <v>26786</v>
      </c>
      <c r="E104" s="201">
        <v>1562</v>
      </c>
      <c r="F104" s="202">
        <v>0</v>
      </c>
      <c r="G104" s="177">
        <f t="shared" ref="G104:G118" si="72">D104/B104</f>
        <v>90.493243243243242</v>
      </c>
      <c r="H104" s="159">
        <f>SUM(D104:F104)</f>
        <v>28348</v>
      </c>
      <c r="I104" s="132"/>
      <c r="J104" s="133"/>
      <c r="K104" s="81">
        <v>4</v>
      </c>
      <c r="L104" s="85">
        <v>7</v>
      </c>
      <c r="M104" s="170">
        <v>421</v>
      </c>
      <c r="N104" s="201"/>
      <c r="O104" s="202"/>
      <c r="P104" s="177">
        <f t="shared" ref="P104:P118" si="73">M104/K104</f>
        <v>105.25</v>
      </c>
      <c r="Q104" s="159">
        <f>SUM(M104:O104)</f>
        <v>421</v>
      </c>
      <c r="R104" s="215">
        <f t="shared" ref="R104:R117" si="74">SUM(B104+K104)</f>
        <v>300</v>
      </c>
      <c r="S104" s="57">
        <f t="shared" ref="S104:S117" si="75">C104+L104</f>
        <v>400</v>
      </c>
      <c r="T104" s="57">
        <f t="shared" ref="T104:T117" si="76">H104+O104</f>
        <v>28348</v>
      </c>
      <c r="U104" s="216">
        <f t="shared" ref="U104:U117" si="77">T104/Q104</f>
        <v>67.334916864608076</v>
      </c>
    </row>
    <row r="105" spans="1:21" ht="18" x14ac:dyDescent="0.25">
      <c r="A105" s="111" t="s">
        <v>96</v>
      </c>
      <c r="B105" s="141">
        <v>387</v>
      </c>
      <c r="C105" s="142">
        <v>526</v>
      </c>
      <c r="D105" s="141">
        <v>36568</v>
      </c>
      <c r="E105" s="86">
        <v>768</v>
      </c>
      <c r="F105" s="142">
        <v>-6</v>
      </c>
      <c r="G105" s="158">
        <f t="shared" si="72"/>
        <v>94.490956072351423</v>
      </c>
      <c r="H105" s="159">
        <f t="shared" ref="H105:H117" si="78">SUM(D105:F105)</f>
        <v>37330</v>
      </c>
      <c r="I105" s="135"/>
      <c r="J105" s="143"/>
      <c r="K105" s="88">
        <v>18</v>
      </c>
      <c r="L105" s="87">
        <v>22</v>
      </c>
      <c r="M105" s="141">
        <v>1558</v>
      </c>
      <c r="N105" s="86"/>
      <c r="O105" s="142"/>
      <c r="P105" s="158">
        <f t="shared" si="73"/>
        <v>86.555555555555557</v>
      </c>
      <c r="Q105" s="159">
        <f t="shared" ref="Q105:Q117" si="79">SUM(M105:O105)</f>
        <v>1558</v>
      </c>
      <c r="R105" s="211">
        <f t="shared" si="74"/>
        <v>405</v>
      </c>
      <c r="S105" s="63">
        <f t="shared" si="75"/>
        <v>548</v>
      </c>
      <c r="T105" s="63">
        <f t="shared" si="76"/>
        <v>37330</v>
      </c>
      <c r="U105" s="212">
        <f t="shared" si="77"/>
        <v>23.960205391527598</v>
      </c>
    </row>
    <row r="106" spans="1:21" ht="18" x14ac:dyDescent="0.25">
      <c r="A106" s="111" t="s">
        <v>97</v>
      </c>
      <c r="B106" s="138">
        <v>48</v>
      </c>
      <c r="C106" s="163">
        <v>72</v>
      </c>
      <c r="D106" s="138">
        <v>4680</v>
      </c>
      <c r="E106" s="84">
        <v>256</v>
      </c>
      <c r="F106" s="139">
        <v>0</v>
      </c>
      <c r="G106" s="158">
        <f t="shared" si="72"/>
        <v>97.5</v>
      </c>
      <c r="H106" s="159">
        <f t="shared" si="78"/>
        <v>4936</v>
      </c>
      <c r="I106" s="135"/>
      <c r="J106" s="143"/>
      <c r="K106" s="88">
        <v>2</v>
      </c>
      <c r="L106" s="87">
        <v>5</v>
      </c>
      <c r="M106" s="138">
        <v>333</v>
      </c>
      <c r="N106" s="84"/>
      <c r="O106" s="139"/>
      <c r="P106" s="158">
        <f t="shared" si="73"/>
        <v>166.5</v>
      </c>
      <c r="Q106" s="159">
        <f t="shared" si="79"/>
        <v>333</v>
      </c>
      <c r="R106" s="211">
        <f t="shared" si="74"/>
        <v>50</v>
      </c>
      <c r="S106" s="63">
        <f t="shared" si="75"/>
        <v>77</v>
      </c>
      <c r="T106" s="63">
        <f t="shared" si="76"/>
        <v>4936</v>
      </c>
      <c r="U106" s="212">
        <f t="shared" si="77"/>
        <v>14.822822822822824</v>
      </c>
    </row>
    <row r="107" spans="1:21" ht="18" x14ac:dyDescent="0.25">
      <c r="A107" s="111" t="s">
        <v>98</v>
      </c>
      <c r="B107" s="141">
        <v>522</v>
      </c>
      <c r="C107" s="102">
        <v>669</v>
      </c>
      <c r="D107" s="141">
        <v>44159</v>
      </c>
      <c r="E107" s="86">
        <v>1607</v>
      </c>
      <c r="F107" s="142">
        <v>0</v>
      </c>
      <c r="G107" s="158">
        <f t="shared" si="72"/>
        <v>84.595785440613028</v>
      </c>
      <c r="H107" s="159">
        <f t="shared" si="78"/>
        <v>45766</v>
      </c>
      <c r="I107" s="135"/>
      <c r="J107" s="143"/>
      <c r="K107" s="88">
        <v>9</v>
      </c>
      <c r="L107" s="87">
        <v>18</v>
      </c>
      <c r="M107" s="141">
        <v>1310</v>
      </c>
      <c r="N107" s="86">
        <v>64</v>
      </c>
      <c r="O107" s="142"/>
      <c r="P107" s="158">
        <f t="shared" si="73"/>
        <v>145.55555555555554</v>
      </c>
      <c r="Q107" s="159">
        <f t="shared" si="79"/>
        <v>1374</v>
      </c>
      <c r="R107" s="211">
        <f t="shared" si="74"/>
        <v>531</v>
      </c>
      <c r="S107" s="63">
        <f t="shared" si="75"/>
        <v>687</v>
      </c>
      <c r="T107" s="63">
        <f t="shared" si="76"/>
        <v>45766</v>
      </c>
      <c r="U107" s="212">
        <f t="shared" si="77"/>
        <v>33.308588064046582</v>
      </c>
    </row>
    <row r="108" spans="1:21" ht="18" x14ac:dyDescent="0.25">
      <c r="A108" s="64" t="s">
        <v>99</v>
      </c>
      <c r="B108" s="141">
        <v>362</v>
      </c>
      <c r="C108" s="102">
        <v>491</v>
      </c>
      <c r="D108" s="141">
        <v>32001</v>
      </c>
      <c r="E108" s="86">
        <v>499</v>
      </c>
      <c r="F108" s="142">
        <v>0</v>
      </c>
      <c r="G108" s="158">
        <f t="shared" si="72"/>
        <v>88.400552486187848</v>
      </c>
      <c r="H108" s="159">
        <f t="shared" si="78"/>
        <v>32500</v>
      </c>
      <c r="I108" s="135"/>
      <c r="J108" s="143"/>
      <c r="K108" s="88">
        <v>6</v>
      </c>
      <c r="L108" s="87">
        <v>10</v>
      </c>
      <c r="M108" s="141">
        <v>612</v>
      </c>
      <c r="N108" s="86"/>
      <c r="O108" s="142"/>
      <c r="P108" s="158">
        <f t="shared" si="73"/>
        <v>102</v>
      </c>
      <c r="Q108" s="159">
        <f t="shared" si="79"/>
        <v>612</v>
      </c>
      <c r="R108" s="211">
        <f t="shared" si="74"/>
        <v>368</v>
      </c>
      <c r="S108" s="63">
        <f t="shared" si="75"/>
        <v>501</v>
      </c>
      <c r="T108" s="63">
        <f t="shared" si="76"/>
        <v>32500</v>
      </c>
      <c r="U108" s="212">
        <f t="shared" si="77"/>
        <v>53.104575163398692</v>
      </c>
    </row>
    <row r="109" spans="1:21" ht="18" x14ac:dyDescent="0.25">
      <c r="A109" s="64" t="s">
        <v>100</v>
      </c>
      <c r="B109" s="141">
        <v>413</v>
      </c>
      <c r="C109" s="102">
        <v>561</v>
      </c>
      <c r="D109" s="141">
        <v>41110</v>
      </c>
      <c r="E109" s="86">
        <v>548</v>
      </c>
      <c r="F109" s="142">
        <v>-21</v>
      </c>
      <c r="G109" s="158">
        <f t="shared" si="72"/>
        <v>99.539951573849876</v>
      </c>
      <c r="H109" s="159">
        <f t="shared" si="78"/>
        <v>41637</v>
      </c>
      <c r="I109" s="135"/>
      <c r="J109" s="143"/>
      <c r="K109" s="88">
        <v>16</v>
      </c>
      <c r="L109" s="87">
        <v>35</v>
      </c>
      <c r="M109" s="141">
        <v>2711</v>
      </c>
      <c r="N109" s="86">
        <v>3415</v>
      </c>
      <c r="O109" s="142"/>
      <c r="P109" s="158">
        <f t="shared" si="73"/>
        <v>169.4375</v>
      </c>
      <c r="Q109" s="159">
        <f t="shared" si="79"/>
        <v>6126</v>
      </c>
      <c r="R109" s="211">
        <f t="shared" si="74"/>
        <v>429</v>
      </c>
      <c r="S109" s="63">
        <f t="shared" si="75"/>
        <v>596</v>
      </c>
      <c r="T109" s="63">
        <f t="shared" si="76"/>
        <v>41637</v>
      </c>
      <c r="U109" s="212">
        <f t="shared" si="77"/>
        <v>6.7967678746327129</v>
      </c>
    </row>
    <row r="110" spans="1:21" ht="18" x14ac:dyDescent="0.25">
      <c r="A110" s="64" t="s">
        <v>101</v>
      </c>
      <c r="B110" s="141">
        <v>591</v>
      </c>
      <c r="C110" s="102">
        <v>861</v>
      </c>
      <c r="D110" s="141">
        <v>58228</v>
      </c>
      <c r="E110" s="86">
        <v>1246</v>
      </c>
      <c r="F110" s="142">
        <v>-30</v>
      </c>
      <c r="G110" s="158">
        <f t="shared" si="72"/>
        <v>98.524534686971236</v>
      </c>
      <c r="H110" s="159">
        <f t="shared" si="78"/>
        <v>59444</v>
      </c>
      <c r="I110" s="135"/>
      <c r="J110" s="143"/>
      <c r="K110" s="88">
        <v>19</v>
      </c>
      <c r="L110" s="87">
        <v>259</v>
      </c>
      <c r="M110" s="141">
        <v>1570</v>
      </c>
      <c r="N110" s="86">
        <v>192</v>
      </c>
      <c r="O110" s="142"/>
      <c r="P110" s="158">
        <f t="shared" si="73"/>
        <v>82.631578947368425</v>
      </c>
      <c r="Q110" s="159">
        <f t="shared" si="79"/>
        <v>1762</v>
      </c>
      <c r="R110" s="211">
        <f t="shared" si="74"/>
        <v>610</v>
      </c>
      <c r="S110" s="63">
        <f t="shared" si="75"/>
        <v>1120</v>
      </c>
      <c r="T110" s="63">
        <f t="shared" si="76"/>
        <v>59444</v>
      </c>
      <c r="U110" s="212">
        <f t="shared" si="77"/>
        <v>33.736662883087398</v>
      </c>
    </row>
    <row r="111" spans="1:21" ht="18" x14ac:dyDescent="0.25">
      <c r="A111" s="64" t="s">
        <v>102</v>
      </c>
      <c r="B111" s="141">
        <v>548</v>
      </c>
      <c r="C111" s="102">
        <v>766</v>
      </c>
      <c r="D111" s="141">
        <v>52537</v>
      </c>
      <c r="E111" s="86">
        <v>616</v>
      </c>
      <c r="F111" s="142">
        <v>-30</v>
      </c>
      <c r="G111" s="158">
        <f t="shared" si="72"/>
        <v>95.870437956204384</v>
      </c>
      <c r="H111" s="159">
        <f t="shared" si="78"/>
        <v>53123</v>
      </c>
      <c r="I111" s="135"/>
      <c r="J111" s="143"/>
      <c r="K111" s="88">
        <v>4</v>
      </c>
      <c r="L111" s="87">
        <v>8</v>
      </c>
      <c r="M111" s="141">
        <v>723</v>
      </c>
      <c r="N111" s="86"/>
      <c r="O111" s="142"/>
      <c r="P111" s="158">
        <f t="shared" si="73"/>
        <v>180.75</v>
      </c>
      <c r="Q111" s="159">
        <f t="shared" si="79"/>
        <v>723</v>
      </c>
      <c r="R111" s="211">
        <f t="shared" si="74"/>
        <v>552</v>
      </c>
      <c r="S111" s="63">
        <f t="shared" si="75"/>
        <v>774</v>
      </c>
      <c r="T111" s="63">
        <f t="shared" si="76"/>
        <v>53123</v>
      </c>
      <c r="U111" s="212">
        <f t="shared" si="77"/>
        <v>73.475795297372059</v>
      </c>
    </row>
    <row r="112" spans="1:21" ht="18" x14ac:dyDescent="0.25">
      <c r="A112" s="64" t="s">
        <v>103</v>
      </c>
      <c r="B112" s="141">
        <v>471</v>
      </c>
      <c r="C112" s="102">
        <v>717</v>
      </c>
      <c r="D112" s="141">
        <v>46432</v>
      </c>
      <c r="E112" s="86">
        <v>3207</v>
      </c>
      <c r="F112" s="142">
        <v>-8</v>
      </c>
      <c r="G112" s="158">
        <f t="shared" si="72"/>
        <v>98.581740976645435</v>
      </c>
      <c r="H112" s="159">
        <f t="shared" si="78"/>
        <v>49631</v>
      </c>
      <c r="I112" s="135"/>
      <c r="J112" s="143"/>
      <c r="K112" s="88">
        <v>5</v>
      </c>
      <c r="L112" s="87">
        <v>26</v>
      </c>
      <c r="M112" s="141">
        <v>544</v>
      </c>
      <c r="N112" s="86">
        <v>448</v>
      </c>
      <c r="O112" s="142"/>
      <c r="P112" s="158">
        <f t="shared" si="73"/>
        <v>108.8</v>
      </c>
      <c r="Q112" s="159">
        <f t="shared" si="79"/>
        <v>992</v>
      </c>
      <c r="R112" s="211">
        <f t="shared" si="74"/>
        <v>476</v>
      </c>
      <c r="S112" s="63">
        <f t="shared" si="75"/>
        <v>743</v>
      </c>
      <c r="T112" s="63">
        <f t="shared" si="76"/>
        <v>49631</v>
      </c>
      <c r="U112" s="212">
        <f t="shared" si="77"/>
        <v>50.03125</v>
      </c>
    </row>
    <row r="113" spans="1:21" ht="18" x14ac:dyDescent="0.25">
      <c r="A113" s="64" t="s">
        <v>104</v>
      </c>
      <c r="B113" s="141">
        <v>561</v>
      </c>
      <c r="C113" s="102">
        <v>769</v>
      </c>
      <c r="D113" s="141">
        <v>51098</v>
      </c>
      <c r="E113" s="86">
        <v>858</v>
      </c>
      <c r="F113" s="142">
        <v>-14</v>
      </c>
      <c r="G113" s="158">
        <f t="shared" si="72"/>
        <v>91.083778966131902</v>
      </c>
      <c r="H113" s="159">
        <f t="shared" si="78"/>
        <v>51942</v>
      </c>
      <c r="I113" s="135"/>
      <c r="J113" s="143"/>
      <c r="K113" s="88">
        <v>16</v>
      </c>
      <c r="L113" s="87">
        <v>30</v>
      </c>
      <c r="M113" s="141">
        <v>1572</v>
      </c>
      <c r="N113" s="86">
        <v>341</v>
      </c>
      <c r="O113" s="142"/>
      <c r="P113" s="158">
        <f t="shared" si="73"/>
        <v>98.25</v>
      </c>
      <c r="Q113" s="159">
        <f t="shared" si="79"/>
        <v>1913</v>
      </c>
      <c r="R113" s="211">
        <f t="shared" si="74"/>
        <v>577</v>
      </c>
      <c r="S113" s="63">
        <f t="shared" si="75"/>
        <v>799</v>
      </c>
      <c r="T113" s="63">
        <f t="shared" si="76"/>
        <v>51942</v>
      </c>
      <c r="U113" s="212">
        <f t="shared" si="77"/>
        <v>27.152117093570308</v>
      </c>
    </row>
    <row r="114" spans="1:21" ht="18" x14ac:dyDescent="0.25">
      <c r="A114" s="64" t="s">
        <v>105</v>
      </c>
      <c r="B114" s="141">
        <v>597</v>
      </c>
      <c r="C114" s="102">
        <v>841</v>
      </c>
      <c r="D114" s="141">
        <v>55571</v>
      </c>
      <c r="E114" s="86">
        <v>2891</v>
      </c>
      <c r="F114" s="142">
        <v>0</v>
      </c>
      <c r="G114" s="158">
        <f t="shared" si="72"/>
        <v>93.083752093802346</v>
      </c>
      <c r="H114" s="159">
        <f t="shared" si="78"/>
        <v>58462</v>
      </c>
      <c r="I114" s="135"/>
      <c r="J114" s="143"/>
      <c r="K114" s="88">
        <v>17</v>
      </c>
      <c r="L114" s="87">
        <v>47</v>
      </c>
      <c r="M114" s="141">
        <v>2057</v>
      </c>
      <c r="N114" s="86"/>
      <c r="O114" s="142"/>
      <c r="P114" s="158">
        <f t="shared" si="73"/>
        <v>121</v>
      </c>
      <c r="Q114" s="159">
        <f t="shared" si="79"/>
        <v>2057</v>
      </c>
      <c r="R114" s="211">
        <f t="shared" si="74"/>
        <v>614</v>
      </c>
      <c r="S114" s="63">
        <f t="shared" si="75"/>
        <v>888</v>
      </c>
      <c r="T114" s="63">
        <f t="shared" si="76"/>
        <v>58462</v>
      </c>
      <c r="U114" s="212">
        <f t="shared" si="77"/>
        <v>28.421001458434613</v>
      </c>
    </row>
    <row r="115" spans="1:21" ht="18" x14ac:dyDescent="0.25">
      <c r="A115" s="64" t="s">
        <v>106</v>
      </c>
      <c r="B115" s="141">
        <v>1477</v>
      </c>
      <c r="C115" s="102">
        <v>2047</v>
      </c>
      <c r="D115" s="141">
        <v>138162</v>
      </c>
      <c r="E115" s="86">
        <v>3003</v>
      </c>
      <c r="F115" s="142">
        <v>0</v>
      </c>
      <c r="G115" s="158">
        <f t="shared" si="72"/>
        <v>93.542315504400818</v>
      </c>
      <c r="H115" s="159">
        <f t="shared" si="78"/>
        <v>141165</v>
      </c>
      <c r="I115" s="135"/>
      <c r="J115" s="143"/>
      <c r="K115" s="88">
        <v>24</v>
      </c>
      <c r="L115" s="87">
        <v>5</v>
      </c>
      <c r="M115" s="141">
        <v>3116</v>
      </c>
      <c r="N115" s="86"/>
      <c r="O115" s="142"/>
      <c r="P115" s="158">
        <f t="shared" si="73"/>
        <v>129.83333333333334</v>
      </c>
      <c r="Q115" s="159">
        <f t="shared" si="79"/>
        <v>3116</v>
      </c>
      <c r="R115" s="211">
        <f t="shared" si="74"/>
        <v>1501</v>
      </c>
      <c r="S115" s="63">
        <f t="shared" si="75"/>
        <v>2052</v>
      </c>
      <c r="T115" s="63">
        <f t="shared" si="76"/>
        <v>141165</v>
      </c>
      <c r="U115" s="212">
        <f t="shared" si="77"/>
        <v>45.303273427471119</v>
      </c>
    </row>
    <row r="116" spans="1:21" ht="18" x14ac:dyDescent="0.25">
      <c r="A116" s="64" t="s">
        <v>107</v>
      </c>
      <c r="B116" s="141">
        <v>312</v>
      </c>
      <c r="C116" s="102">
        <v>417</v>
      </c>
      <c r="D116" s="141">
        <v>27652</v>
      </c>
      <c r="E116" s="86">
        <v>192</v>
      </c>
      <c r="F116" s="142">
        <v>-14</v>
      </c>
      <c r="G116" s="158">
        <f t="shared" si="72"/>
        <v>88.628205128205124</v>
      </c>
      <c r="H116" s="159">
        <f t="shared" si="78"/>
        <v>27830</v>
      </c>
      <c r="I116" s="135"/>
      <c r="J116" s="143"/>
      <c r="K116" s="88">
        <v>2</v>
      </c>
      <c r="L116" s="87">
        <v>22</v>
      </c>
      <c r="M116" s="141">
        <v>174</v>
      </c>
      <c r="N116" s="86"/>
      <c r="O116" s="142"/>
      <c r="P116" s="158">
        <f t="shared" si="73"/>
        <v>87</v>
      </c>
      <c r="Q116" s="159">
        <f t="shared" si="79"/>
        <v>174</v>
      </c>
      <c r="R116" s="211">
        <f t="shared" si="74"/>
        <v>314</v>
      </c>
      <c r="S116" s="63">
        <f t="shared" si="75"/>
        <v>439</v>
      </c>
      <c r="T116" s="63">
        <f t="shared" si="76"/>
        <v>27830</v>
      </c>
      <c r="U116" s="212">
        <f t="shared" si="77"/>
        <v>159.94252873563218</v>
      </c>
    </row>
    <row r="117" spans="1:21" ht="18.75" thickBot="1" x14ac:dyDescent="0.3">
      <c r="A117" s="64" t="s">
        <v>108</v>
      </c>
      <c r="B117" s="161">
        <v>593</v>
      </c>
      <c r="C117" s="164">
        <v>750</v>
      </c>
      <c r="D117" s="161">
        <v>50987</v>
      </c>
      <c r="E117" s="107">
        <v>2119</v>
      </c>
      <c r="F117" s="153">
        <v>-14</v>
      </c>
      <c r="G117" s="158">
        <f t="shared" si="72"/>
        <v>85.981450252951092</v>
      </c>
      <c r="H117" s="159">
        <f t="shared" si="78"/>
        <v>53092</v>
      </c>
      <c r="I117" s="147"/>
      <c r="J117" s="148"/>
      <c r="K117" s="91">
        <v>14</v>
      </c>
      <c r="L117" s="90"/>
      <c r="M117" s="161">
        <v>1569</v>
      </c>
      <c r="N117" s="107">
        <v>704</v>
      </c>
      <c r="O117" s="153"/>
      <c r="P117" s="158">
        <f t="shared" si="73"/>
        <v>112.07142857142857</v>
      </c>
      <c r="Q117" s="159">
        <f t="shared" si="79"/>
        <v>2273</v>
      </c>
      <c r="R117" s="211">
        <f t="shared" si="74"/>
        <v>607</v>
      </c>
      <c r="S117" s="69">
        <f t="shared" si="75"/>
        <v>750</v>
      </c>
      <c r="T117" s="69">
        <f t="shared" si="76"/>
        <v>53092</v>
      </c>
      <c r="U117" s="217">
        <f t="shared" si="77"/>
        <v>23.357677078750552</v>
      </c>
    </row>
    <row r="118" spans="1:21" ht="18.75" thickBot="1" x14ac:dyDescent="0.3">
      <c r="A118" s="70" t="s">
        <v>48</v>
      </c>
      <c r="B118" s="94">
        <f>SUM(B104:B117)</f>
        <v>7178</v>
      </c>
      <c r="C118" s="94">
        <f>SUM(C104:C117)</f>
        <v>9880</v>
      </c>
      <c r="D118" s="94">
        <f>SUM(D104:D117)</f>
        <v>665971</v>
      </c>
      <c r="E118" s="94">
        <f>SUM(E104:E117)</f>
        <v>19372</v>
      </c>
      <c r="F118" s="94">
        <f>SUM(F104:F117)</f>
        <v>-137</v>
      </c>
      <c r="G118" s="72">
        <f t="shared" si="72"/>
        <v>92.779465032042353</v>
      </c>
      <c r="H118" s="150">
        <f t="shared" ref="H118:O118" si="80">SUM(H104:H117)</f>
        <v>685206</v>
      </c>
      <c r="I118" s="166">
        <f t="shared" si="80"/>
        <v>0</v>
      </c>
      <c r="J118" s="72">
        <f t="shared" si="80"/>
        <v>0</v>
      </c>
      <c r="K118" s="196">
        <f t="shared" si="80"/>
        <v>156</v>
      </c>
      <c r="L118" s="186">
        <f t="shared" si="80"/>
        <v>494</v>
      </c>
      <c r="M118" s="94">
        <f t="shared" si="80"/>
        <v>18270</v>
      </c>
      <c r="N118" s="94">
        <f t="shared" si="80"/>
        <v>5164</v>
      </c>
      <c r="O118" s="94">
        <f t="shared" si="80"/>
        <v>0</v>
      </c>
      <c r="P118" s="72">
        <f t="shared" si="73"/>
        <v>117.11538461538461</v>
      </c>
      <c r="Q118" s="150">
        <f>SUM(Q104:Q117)</f>
        <v>23434</v>
      </c>
      <c r="R118" s="150">
        <f>SUM(R104:R117)</f>
        <v>7334</v>
      </c>
      <c r="S118" s="175">
        <f>SUM(S104:S117)</f>
        <v>10374</v>
      </c>
      <c r="T118" s="175">
        <f>SUM(T104:T117)</f>
        <v>685206</v>
      </c>
      <c r="U118" s="72">
        <f>T118/Q118</f>
        <v>29.239822480157038</v>
      </c>
    </row>
    <row r="119" spans="1:21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105"/>
      <c r="N119" s="105"/>
      <c r="O119" s="105"/>
      <c r="P119" s="106"/>
      <c r="Q119" s="105"/>
      <c r="R119" s="96"/>
      <c r="S119" s="96"/>
      <c r="T119" s="96"/>
      <c r="U119" s="75"/>
    </row>
    <row r="120" spans="1:21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195"/>
      <c r="O120" s="98"/>
      <c r="P120" s="97"/>
      <c r="Q120" s="98"/>
      <c r="R120" s="97"/>
      <c r="S120" s="97"/>
      <c r="T120" s="97"/>
      <c r="U120" s="98"/>
    </row>
    <row r="121" spans="1:21" ht="18" x14ac:dyDescent="0.25">
      <c r="A121" s="56" t="s">
        <v>110</v>
      </c>
      <c r="B121" s="156">
        <v>215</v>
      </c>
      <c r="C121" s="100">
        <v>360</v>
      </c>
      <c r="D121" s="100">
        <v>24996</v>
      </c>
      <c r="E121" s="84">
        <v>0</v>
      </c>
      <c r="F121" s="139">
        <v>-104</v>
      </c>
      <c r="G121" s="177">
        <f t="shared" ref="G121:G130" si="81">D121/B121</f>
        <v>116.26046511627906</v>
      </c>
      <c r="H121" s="159">
        <f>SUM(D121:F121)</f>
        <v>24892</v>
      </c>
      <c r="I121" s="132"/>
      <c r="J121" s="133"/>
      <c r="K121" s="81">
        <v>3</v>
      </c>
      <c r="L121" s="85">
        <v>7</v>
      </c>
      <c r="M121" s="100">
        <v>435</v>
      </c>
      <c r="N121" s="84"/>
      <c r="O121" s="139"/>
      <c r="P121" s="177">
        <f t="shared" ref="P121:P130" si="82">M121/K121</f>
        <v>145</v>
      </c>
      <c r="Q121" s="159">
        <f>SUM(M121:O121)</f>
        <v>435</v>
      </c>
      <c r="R121" s="215">
        <f t="shared" ref="R121:R129" si="83">SUM(B121+K121)</f>
        <v>218</v>
      </c>
      <c r="S121" s="57">
        <f t="shared" ref="S121:S129" si="84">C121+L121</f>
        <v>367</v>
      </c>
      <c r="T121" s="57">
        <f t="shared" ref="T121:T129" si="85">H121+O121</f>
        <v>24892</v>
      </c>
      <c r="U121" s="216">
        <f t="shared" ref="U121:U129" si="86">T121/Q121</f>
        <v>57.222988505747125</v>
      </c>
    </row>
    <row r="122" spans="1:21" ht="18" x14ac:dyDescent="0.25">
      <c r="A122" s="64" t="s">
        <v>111</v>
      </c>
      <c r="B122" s="138">
        <v>405</v>
      </c>
      <c r="C122" s="163">
        <v>564</v>
      </c>
      <c r="D122" s="138">
        <v>37683</v>
      </c>
      <c r="E122" s="84">
        <v>704</v>
      </c>
      <c r="F122" s="139">
        <v>0</v>
      </c>
      <c r="G122" s="158">
        <f t="shared" si="81"/>
        <v>93.044444444444451</v>
      </c>
      <c r="H122" s="159">
        <f t="shared" ref="H122:H129" si="87">SUM(D122:F122)</f>
        <v>38387</v>
      </c>
      <c r="I122" s="135"/>
      <c r="J122" s="143"/>
      <c r="K122" s="81">
        <v>4</v>
      </c>
      <c r="L122" s="85">
        <v>5</v>
      </c>
      <c r="M122" s="138">
        <v>275</v>
      </c>
      <c r="N122" s="84"/>
      <c r="O122" s="139"/>
      <c r="P122" s="158">
        <f t="shared" si="82"/>
        <v>68.75</v>
      </c>
      <c r="Q122" s="159">
        <f t="shared" ref="Q122:Q129" si="88">SUM(M122:O122)</f>
        <v>275</v>
      </c>
      <c r="R122" s="211">
        <f t="shared" si="83"/>
        <v>409</v>
      </c>
      <c r="S122" s="63">
        <f t="shared" si="84"/>
        <v>569</v>
      </c>
      <c r="T122" s="63">
        <f t="shared" si="85"/>
        <v>38387</v>
      </c>
      <c r="U122" s="212">
        <f t="shared" si="86"/>
        <v>139.58909090909091</v>
      </c>
    </row>
    <row r="123" spans="1:21" ht="18" x14ac:dyDescent="0.25">
      <c r="A123" s="64" t="s">
        <v>112</v>
      </c>
      <c r="B123" s="141">
        <v>206</v>
      </c>
      <c r="C123" s="102">
        <v>303</v>
      </c>
      <c r="D123" s="141">
        <v>19314</v>
      </c>
      <c r="E123" s="86">
        <v>207</v>
      </c>
      <c r="F123" s="142">
        <v>-68</v>
      </c>
      <c r="G123" s="158">
        <f t="shared" si="81"/>
        <v>93.757281553398059</v>
      </c>
      <c r="H123" s="159">
        <f t="shared" si="87"/>
        <v>19453</v>
      </c>
      <c r="I123" s="135"/>
      <c r="J123" s="143"/>
      <c r="K123" s="81">
        <v>3</v>
      </c>
      <c r="L123" s="85">
        <v>3</v>
      </c>
      <c r="M123" s="141">
        <v>192</v>
      </c>
      <c r="N123" s="86"/>
      <c r="O123" s="142"/>
      <c r="P123" s="158">
        <f t="shared" si="82"/>
        <v>64</v>
      </c>
      <c r="Q123" s="159">
        <f t="shared" si="88"/>
        <v>192</v>
      </c>
      <c r="R123" s="211">
        <f t="shared" si="83"/>
        <v>209</v>
      </c>
      <c r="S123" s="63">
        <f t="shared" si="84"/>
        <v>306</v>
      </c>
      <c r="T123" s="63">
        <f t="shared" si="85"/>
        <v>19453</v>
      </c>
      <c r="U123" s="212">
        <f t="shared" si="86"/>
        <v>101.31770833333333</v>
      </c>
    </row>
    <row r="124" spans="1:21" ht="18" x14ac:dyDescent="0.25">
      <c r="A124" s="64" t="s">
        <v>113</v>
      </c>
      <c r="B124" s="141">
        <v>403</v>
      </c>
      <c r="C124" s="102">
        <v>541</v>
      </c>
      <c r="D124" s="141">
        <v>37405</v>
      </c>
      <c r="E124" s="86">
        <v>1124</v>
      </c>
      <c r="F124" s="142">
        <v>0</v>
      </c>
      <c r="G124" s="158">
        <f t="shared" si="81"/>
        <v>92.816377171215876</v>
      </c>
      <c r="H124" s="159">
        <f t="shared" si="87"/>
        <v>38529</v>
      </c>
      <c r="I124" s="135"/>
      <c r="J124" s="143"/>
      <c r="K124" s="88">
        <v>4</v>
      </c>
      <c r="L124" s="87">
        <v>5</v>
      </c>
      <c r="M124" s="141">
        <v>431</v>
      </c>
      <c r="N124" s="86"/>
      <c r="O124" s="142"/>
      <c r="P124" s="158">
        <f t="shared" si="82"/>
        <v>107.75</v>
      </c>
      <c r="Q124" s="159">
        <f t="shared" si="88"/>
        <v>431</v>
      </c>
      <c r="R124" s="211">
        <f t="shared" si="83"/>
        <v>407</v>
      </c>
      <c r="S124" s="63">
        <f t="shared" si="84"/>
        <v>546</v>
      </c>
      <c r="T124" s="63">
        <f t="shared" si="85"/>
        <v>38529</v>
      </c>
      <c r="U124" s="212">
        <f t="shared" si="86"/>
        <v>89.39443155452436</v>
      </c>
    </row>
    <row r="125" spans="1:21" ht="18" x14ac:dyDescent="0.25">
      <c r="A125" s="64" t="s">
        <v>114</v>
      </c>
      <c r="B125" s="141">
        <v>776</v>
      </c>
      <c r="C125" s="102">
        <v>1194</v>
      </c>
      <c r="D125" s="141">
        <v>80856</v>
      </c>
      <c r="E125" s="86">
        <v>5184</v>
      </c>
      <c r="F125" s="142">
        <v>-41</v>
      </c>
      <c r="G125" s="158">
        <f t="shared" si="81"/>
        <v>104.19587628865979</v>
      </c>
      <c r="H125" s="159">
        <f t="shared" si="87"/>
        <v>85999</v>
      </c>
      <c r="I125" s="135"/>
      <c r="J125" s="143"/>
      <c r="K125" s="88">
        <v>26</v>
      </c>
      <c r="L125" s="87">
        <v>45</v>
      </c>
      <c r="M125" s="141">
        <v>3415</v>
      </c>
      <c r="N125" s="86"/>
      <c r="O125" s="142"/>
      <c r="P125" s="158">
        <f t="shared" si="82"/>
        <v>131.34615384615384</v>
      </c>
      <c r="Q125" s="159">
        <f t="shared" si="88"/>
        <v>3415</v>
      </c>
      <c r="R125" s="211">
        <f t="shared" si="83"/>
        <v>802</v>
      </c>
      <c r="S125" s="63">
        <f t="shared" si="84"/>
        <v>1239</v>
      </c>
      <c r="T125" s="63">
        <f t="shared" si="85"/>
        <v>85999</v>
      </c>
      <c r="U125" s="212">
        <f t="shared" si="86"/>
        <v>25.182723279648609</v>
      </c>
    </row>
    <row r="126" spans="1:21" ht="18" x14ac:dyDescent="0.25">
      <c r="A126" s="64" t="s">
        <v>115</v>
      </c>
      <c r="B126" s="141">
        <v>1204</v>
      </c>
      <c r="C126" s="102">
        <v>1962</v>
      </c>
      <c r="D126" s="141">
        <v>130548</v>
      </c>
      <c r="E126" s="86">
        <v>5625</v>
      </c>
      <c r="F126" s="142">
        <v>-63</v>
      </c>
      <c r="G126" s="158">
        <f t="shared" si="81"/>
        <v>108.42857142857143</v>
      </c>
      <c r="H126" s="159">
        <f t="shared" si="87"/>
        <v>136110</v>
      </c>
      <c r="I126" s="135"/>
      <c r="J126" s="143"/>
      <c r="K126" s="88">
        <v>25</v>
      </c>
      <c r="L126" s="87">
        <v>46</v>
      </c>
      <c r="M126" s="141">
        <v>3057</v>
      </c>
      <c r="N126" s="86"/>
      <c r="O126" s="142"/>
      <c r="P126" s="158">
        <f t="shared" si="82"/>
        <v>122.28</v>
      </c>
      <c r="Q126" s="159">
        <f t="shared" si="88"/>
        <v>3057</v>
      </c>
      <c r="R126" s="211">
        <f t="shared" si="83"/>
        <v>1229</v>
      </c>
      <c r="S126" s="63">
        <f t="shared" si="84"/>
        <v>2008</v>
      </c>
      <c r="T126" s="63">
        <f t="shared" si="85"/>
        <v>136110</v>
      </c>
      <c r="U126" s="212">
        <f t="shared" si="86"/>
        <v>44.524043179587828</v>
      </c>
    </row>
    <row r="127" spans="1:21" ht="18" x14ac:dyDescent="0.25">
      <c r="A127" s="64" t="s">
        <v>116</v>
      </c>
      <c r="B127" s="141">
        <v>1040</v>
      </c>
      <c r="C127" s="102">
        <v>1754</v>
      </c>
      <c r="D127" s="141">
        <v>120572</v>
      </c>
      <c r="E127" s="86">
        <v>3308</v>
      </c>
      <c r="F127" s="142">
        <v>-30</v>
      </c>
      <c r="G127" s="158">
        <f t="shared" si="81"/>
        <v>115.93461538461538</v>
      </c>
      <c r="H127" s="159">
        <f t="shared" si="87"/>
        <v>123850</v>
      </c>
      <c r="I127" s="135"/>
      <c r="J127" s="143"/>
      <c r="K127" s="88">
        <v>39</v>
      </c>
      <c r="L127" s="87">
        <v>75</v>
      </c>
      <c r="M127" s="141">
        <v>5128</v>
      </c>
      <c r="N127" s="86">
        <v>1819</v>
      </c>
      <c r="O127" s="142"/>
      <c r="P127" s="158">
        <f t="shared" si="82"/>
        <v>131.48717948717947</v>
      </c>
      <c r="Q127" s="159">
        <f t="shared" si="88"/>
        <v>6947</v>
      </c>
      <c r="R127" s="211">
        <f t="shared" si="83"/>
        <v>1079</v>
      </c>
      <c r="S127" s="63">
        <f t="shared" si="84"/>
        <v>1829</v>
      </c>
      <c r="T127" s="63">
        <f t="shared" si="85"/>
        <v>123850</v>
      </c>
      <c r="U127" s="212">
        <f t="shared" si="86"/>
        <v>17.827839355117316</v>
      </c>
    </row>
    <row r="128" spans="1:21" ht="18" x14ac:dyDescent="0.25">
      <c r="A128" s="64" t="s">
        <v>117</v>
      </c>
      <c r="B128" s="141">
        <v>771</v>
      </c>
      <c r="C128" s="102">
        <v>1237</v>
      </c>
      <c r="D128" s="141">
        <v>81782</v>
      </c>
      <c r="E128" s="86">
        <v>5527</v>
      </c>
      <c r="F128" s="142">
        <v>0</v>
      </c>
      <c r="G128" s="158">
        <f t="shared" si="81"/>
        <v>106.07263294422827</v>
      </c>
      <c r="H128" s="159">
        <f t="shared" si="87"/>
        <v>87309</v>
      </c>
      <c r="I128" s="135"/>
      <c r="J128" s="143"/>
      <c r="K128" s="88">
        <v>23</v>
      </c>
      <c r="L128" s="87">
        <v>38</v>
      </c>
      <c r="M128" s="141">
        <v>2290</v>
      </c>
      <c r="N128" s="86">
        <v>548</v>
      </c>
      <c r="O128" s="142"/>
      <c r="P128" s="158">
        <f t="shared" si="82"/>
        <v>99.565217391304344</v>
      </c>
      <c r="Q128" s="159">
        <f t="shared" si="88"/>
        <v>2838</v>
      </c>
      <c r="R128" s="211">
        <f t="shared" si="83"/>
        <v>794</v>
      </c>
      <c r="S128" s="63">
        <f t="shared" si="84"/>
        <v>1275</v>
      </c>
      <c r="T128" s="63">
        <f t="shared" si="85"/>
        <v>87309</v>
      </c>
      <c r="U128" s="212">
        <f t="shared" si="86"/>
        <v>30.764270613107822</v>
      </c>
    </row>
    <row r="129" spans="1:21" ht="19.5" customHeight="1" thickBot="1" x14ac:dyDescent="0.3">
      <c r="A129" s="109" t="s">
        <v>118</v>
      </c>
      <c r="B129" s="161">
        <v>1451</v>
      </c>
      <c r="C129" s="164">
        <v>2367</v>
      </c>
      <c r="D129" s="161">
        <v>166238</v>
      </c>
      <c r="E129" s="107">
        <v>10224</v>
      </c>
      <c r="F129" s="153">
        <v>-20</v>
      </c>
      <c r="G129" s="158">
        <f t="shared" si="81"/>
        <v>114.56788421778084</v>
      </c>
      <c r="H129" s="159">
        <f t="shared" si="87"/>
        <v>176442</v>
      </c>
      <c r="I129" s="147"/>
      <c r="J129" s="148"/>
      <c r="K129" s="91">
        <v>54</v>
      </c>
      <c r="L129" s="90">
        <v>97</v>
      </c>
      <c r="M129" s="161">
        <v>6826</v>
      </c>
      <c r="N129" s="107">
        <v>1287</v>
      </c>
      <c r="O129" s="153"/>
      <c r="P129" s="158">
        <f t="shared" si="82"/>
        <v>126.4074074074074</v>
      </c>
      <c r="Q129" s="159">
        <f t="shared" si="88"/>
        <v>8113</v>
      </c>
      <c r="R129" s="211">
        <f t="shared" si="83"/>
        <v>1505</v>
      </c>
      <c r="S129" s="69">
        <f t="shared" si="84"/>
        <v>2464</v>
      </c>
      <c r="T129" s="69">
        <f t="shared" si="85"/>
        <v>176442</v>
      </c>
      <c r="U129" s="217">
        <f t="shared" si="86"/>
        <v>21.748058671268335</v>
      </c>
    </row>
    <row r="130" spans="1:21" ht="18.75" thickBot="1" x14ac:dyDescent="0.3">
      <c r="A130" s="70" t="s">
        <v>48</v>
      </c>
      <c r="B130" s="94">
        <f>SUM(B121:B129)</f>
        <v>6471</v>
      </c>
      <c r="C130" s="94">
        <f>SUM(C121:C129)</f>
        <v>10282</v>
      </c>
      <c r="D130" s="94">
        <f>SUM(D121:D129)</f>
        <v>699394</v>
      </c>
      <c r="E130" s="94">
        <f>SUM(E121:E129)</f>
        <v>31903</v>
      </c>
      <c r="F130" s="94">
        <f>SUM(F121:F129)</f>
        <v>-326</v>
      </c>
      <c r="G130" s="72">
        <f t="shared" si="81"/>
        <v>108.08128573636223</v>
      </c>
      <c r="H130" s="150">
        <f t="shared" ref="H130:O130" si="89">SUM(H121:H129)</f>
        <v>730971</v>
      </c>
      <c r="I130" s="166">
        <f t="shared" si="89"/>
        <v>0</v>
      </c>
      <c r="J130" s="72">
        <f t="shared" si="89"/>
        <v>0</v>
      </c>
      <c r="K130" s="196">
        <f t="shared" si="89"/>
        <v>181</v>
      </c>
      <c r="L130" s="186">
        <f t="shared" si="89"/>
        <v>321</v>
      </c>
      <c r="M130" s="94">
        <f t="shared" si="89"/>
        <v>22049</v>
      </c>
      <c r="N130" s="94">
        <f t="shared" si="89"/>
        <v>3654</v>
      </c>
      <c r="O130" s="94">
        <f t="shared" si="89"/>
        <v>0</v>
      </c>
      <c r="P130" s="72">
        <f t="shared" si="82"/>
        <v>121.81767955801105</v>
      </c>
      <c r="Q130" s="150">
        <f>SUM(Q121:Q129)</f>
        <v>25703</v>
      </c>
      <c r="R130" s="150">
        <f>SUM(R121:R129)</f>
        <v>6652</v>
      </c>
      <c r="S130" s="175">
        <f>SUM(S121:S129)</f>
        <v>10603</v>
      </c>
      <c r="T130" s="175">
        <f>SUM(T121:T129)</f>
        <v>730971</v>
      </c>
      <c r="U130" s="72">
        <f>T130/Q130</f>
        <v>28.439131618877173</v>
      </c>
    </row>
    <row r="131" spans="1:21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105"/>
      <c r="N131" s="105"/>
      <c r="O131" s="105"/>
      <c r="P131" s="106"/>
      <c r="Q131" s="105"/>
      <c r="R131" s="96"/>
      <c r="S131" s="96"/>
      <c r="T131" s="96"/>
      <c r="U131" s="75"/>
    </row>
    <row r="132" spans="1:21" ht="18.75" thickBot="1" x14ac:dyDescent="0.3">
      <c r="A132" s="112" t="s">
        <v>119</v>
      </c>
      <c r="B132" s="103">
        <f>SUM(B130+B118+B101+B89+B76+B67+B57+B47+B32+B16)</f>
        <v>51728</v>
      </c>
      <c r="C132" s="103">
        <f>SUM(C130+C118+C101+C89+C76+C67+C57+C47+C32+C16)</f>
        <v>83401</v>
      </c>
      <c r="D132" s="103">
        <f>SUM(D130+D118+D101+D89+D76+D67+D57+D47+D32+D16)</f>
        <v>5209664</v>
      </c>
      <c r="E132" s="103">
        <f>SUM(E130+E118+E101+E89+E76+E67+E57+E47+E32+E16)</f>
        <v>183113</v>
      </c>
      <c r="F132" s="103">
        <f>SUM(F130+F118+F101+F89+F76+F67+F57+F47+F32+F16)</f>
        <v>-2635</v>
      </c>
      <c r="G132" s="103">
        <f>D132/B132</f>
        <v>100.7126507887411</v>
      </c>
      <c r="H132" s="150">
        <f t="shared" ref="H132:O132" si="90">SUM(H130+H118+H101+H89+H76+H67+H57+H47+H32+H16)</f>
        <v>5390142</v>
      </c>
      <c r="I132" s="94">
        <f t="shared" si="90"/>
        <v>0</v>
      </c>
      <c r="J132" s="174">
        <f t="shared" si="90"/>
        <v>0</v>
      </c>
      <c r="K132" s="155">
        <f t="shared" si="90"/>
        <v>1259</v>
      </c>
      <c r="L132" s="175">
        <f t="shared" si="90"/>
        <v>2443</v>
      </c>
      <c r="M132" s="103">
        <f t="shared" si="90"/>
        <v>152132</v>
      </c>
      <c r="N132" s="103">
        <f t="shared" si="90"/>
        <v>23353</v>
      </c>
      <c r="O132" s="103">
        <f t="shared" si="90"/>
        <v>-93</v>
      </c>
      <c r="P132" s="103">
        <f>M132/K132</f>
        <v>120.83558379666403</v>
      </c>
      <c r="Q132" s="150">
        <f>SUM(Q130+Q118+Q101+Q89+Q76+Q67+Q57+Q47+Q32+Q16)</f>
        <v>175392</v>
      </c>
      <c r="R132" s="150">
        <f>SUM(R130+R118+R101+R89+R76+R67+R57+R47+R32+R16)</f>
        <v>52987</v>
      </c>
      <c r="S132" s="175">
        <f>SUM(S130+S118+S101+S89+S76+S67+S57+S47+S32+S16)</f>
        <v>85844</v>
      </c>
      <c r="T132" s="175">
        <f>SUM(T130+T118+T101+T89+T76+T67+T57+T47+T32+T16)</f>
        <v>5390049</v>
      </c>
      <c r="U132" s="174">
        <f>SUM(U130+U118+U101+U89+U76+U67+U57+U47+U32+U16)</f>
        <v>317.60188178298489</v>
      </c>
    </row>
    <row r="135" spans="1:21" x14ac:dyDescent="0.2">
      <c r="B135" s="176"/>
    </row>
  </sheetData>
  <mergeCells count="11">
    <mergeCell ref="P4:T4"/>
    <mergeCell ref="C5:F5"/>
    <mergeCell ref="K5:N5"/>
    <mergeCell ref="D1:F1"/>
    <mergeCell ref="K1:N1"/>
    <mergeCell ref="C2:F2"/>
    <mergeCell ref="K2:N2"/>
    <mergeCell ref="C3:F3"/>
    <mergeCell ref="K3:N3"/>
    <mergeCell ref="C4:F4"/>
    <mergeCell ref="K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workbookViewId="0">
      <pane xSplit="1" ySplit="6" topLeftCell="K130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1.285156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3" width="19.28515625" style="42" customWidth="1"/>
    <col min="14" max="14" width="11.28515625" style="42" bestFit="1" customWidth="1"/>
    <col min="15" max="15" width="11.28515625" style="42" customWidth="1"/>
    <col min="16" max="16" width="9.5703125" style="42" customWidth="1"/>
    <col min="17" max="17" width="11.42578125" style="42" bestFit="1" customWidth="1"/>
    <col min="18" max="18" width="11.28515625" style="42" bestFit="1" customWidth="1"/>
    <col min="19" max="19" width="13.5703125" style="42" bestFit="1" customWidth="1"/>
    <col min="20" max="20" width="11.42578125" style="42" bestFit="1" customWidth="1"/>
    <col min="21" max="259" width="9.140625" style="42"/>
    <col min="260" max="260" width="18.7109375" style="42" bestFit="1" customWidth="1"/>
    <col min="261" max="261" width="9.140625" style="42"/>
    <col min="262" max="262" width="10.28515625" style="42" customWidth="1"/>
    <col min="263" max="263" width="12.7109375" style="42" bestFit="1" customWidth="1"/>
    <col min="264" max="264" width="10.85546875" style="42" customWidth="1"/>
    <col min="265" max="265" width="19.140625" style="42" bestFit="1" customWidth="1"/>
    <col min="266" max="266" width="9.140625" style="42"/>
    <col min="267" max="267" width="9.42578125" style="42" customWidth="1"/>
    <col min="268" max="268" width="11.140625" style="42" customWidth="1"/>
    <col min="269" max="269" width="10.42578125" style="42" bestFit="1" customWidth="1"/>
    <col min="270" max="270" width="19.140625" style="42" bestFit="1" customWidth="1"/>
    <col min="271" max="271" width="9.140625" style="42"/>
    <col min="272" max="272" width="9.5703125" style="42" customWidth="1"/>
    <col min="273" max="273" width="9.140625" style="42"/>
    <col min="274" max="274" width="10.42578125" style="42" bestFit="1" customWidth="1"/>
    <col min="275" max="515" width="9.140625" style="42"/>
    <col min="516" max="516" width="18.7109375" style="42" bestFit="1" customWidth="1"/>
    <col min="517" max="517" width="9.140625" style="42"/>
    <col min="518" max="518" width="10.28515625" style="42" customWidth="1"/>
    <col min="519" max="519" width="12.7109375" style="42" bestFit="1" customWidth="1"/>
    <col min="520" max="520" width="10.85546875" style="42" customWidth="1"/>
    <col min="521" max="521" width="19.140625" style="42" bestFit="1" customWidth="1"/>
    <col min="522" max="522" width="9.140625" style="42"/>
    <col min="523" max="523" width="9.42578125" style="42" customWidth="1"/>
    <col min="524" max="524" width="11.140625" style="42" customWidth="1"/>
    <col min="525" max="525" width="10.42578125" style="42" bestFit="1" customWidth="1"/>
    <col min="526" max="526" width="19.140625" style="42" bestFit="1" customWidth="1"/>
    <col min="527" max="527" width="9.140625" style="42"/>
    <col min="528" max="528" width="9.5703125" style="42" customWidth="1"/>
    <col min="529" max="529" width="9.140625" style="42"/>
    <col min="530" max="530" width="10.42578125" style="42" bestFit="1" customWidth="1"/>
    <col min="531" max="771" width="9.140625" style="42"/>
    <col min="772" max="772" width="18.7109375" style="42" bestFit="1" customWidth="1"/>
    <col min="773" max="773" width="9.140625" style="42"/>
    <col min="774" max="774" width="10.28515625" style="42" customWidth="1"/>
    <col min="775" max="775" width="12.7109375" style="42" bestFit="1" customWidth="1"/>
    <col min="776" max="776" width="10.85546875" style="42" customWidth="1"/>
    <col min="777" max="777" width="19.140625" style="42" bestFit="1" customWidth="1"/>
    <col min="778" max="778" width="9.140625" style="42"/>
    <col min="779" max="779" width="9.42578125" style="42" customWidth="1"/>
    <col min="780" max="780" width="11.140625" style="42" customWidth="1"/>
    <col min="781" max="781" width="10.42578125" style="42" bestFit="1" customWidth="1"/>
    <col min="782" max="782" width="19.140625" style="42" bestFit="1" customWidth="1"/>
    <col min="783" max="783" width="9.140625" style="42"/>
    <col min="784" max="784" width="9.5703125" style="42" customWidth="1"/>
    <col min="785" max="785" width="9.140625" style="42"/>
    <col min="786" max="786" width="10.42578125" style="42" bestFit="1" customWidth="1"/>
    <col min="787" max="1027" width="9.140625" style="42"/>
    <col min="1028" max="1028" width="18.7109375" style="42" bestFit="1" customWidth="1"/>
    <col min="1029" max="1029" width="9.140625" style="42"/>
    <col min="1030" max="1030" width="10.28515625" style="42" customWidth="1"/>
    <col min="1031" max="1031" width="12.7109375" style="42" bestFit="1" customWidth="1"/>
    <col min="1032" max="1032" width="10.85546875" style="42" customWidth="1"/>
    <col min="1033" max="1033" width="19.140625" style="42" bestFit="1" customWidth="1"/>
    <col min="1034" max="1034" width="9.140625" style="42"/>
    <col min="1035" max="1035" width="9.42578125" style="42" customWidth="1"/>
    <col min="1036" max="1036" width="11.140625" style="42" customWidth="1"/>
    <col min="1037" max="1037" width="10.42578125" style="42" bestFit="1" customWidth="1"/>
    <col min="1038" max="1038" width="19.140625" style="42" bestFit="1" customWidth="1"/>
    <col min="1039" max="1039" width="9.140625" style="42"/>
    <col min="1040" max="1040" width="9.5703125" style="42" customWidth="1"/>
    <col min="1041" max="1041" width="9.140625" style="42"/>
    <col min="1042" max="1042" width="10.42578125" style="42" bestFit="1" customWidth="1"/>
    <col min="1043" max="1283" width="9.140625" style="42"/>
    <col min="1284" max="1284" width="18.7109375" style="42" bestFit="1" customWidth="1"/>
    <col min="1285" max="1285" width="9.140625" style="42"/>
    <col min="1286" max="1286" width="10.28515625" style="42" customWidth="1"/>
    <col min="1287" max="1287" width="12.7109375" style="42" bestFit="1" customWidth="1"/>
    <col min="1288" max="1288" width="10.85546875" style="42" customWidth="1"/>
    <col min="1289" max="1289" width="19.140625" style="42" bestFit="1" customWidth="1"/>
    <col min="1290" max="1290" width="9.140625" style="42"/>
    <col min="1291" max="1291" width="9.42578125" style="42" customWidth="1"/>
    <col min="1292" max="1292" width="11.140625" style="42" customWidth="1"/>
    <col min="1293" max="1293" width="10.42578125" style="42" bestFit="1" customWidth="1"/>
    <col min="1294" max="1294" width="19.140625" style="42" bestFit="1" customWidth="1"/>
    <col min="1295" max="1295" width="9.140625" style="42"/>
    <col min="1296" max="1296" width="9.5703125" style="42" customWidth="1"/>
    <col min="1297" max="1297" width="9.140625" style="42"/>
    <col min="1298" max="1298" width="10.42578125" style="42" bestFit="1" customWidth="1"/>
    <col min="1299" max="1539" width="9.140625" style="42"/>
    <col min="1540" max="1540" width="18.7109375" style="42" bestFit="1" customWidth="1"/>
    <col min="1541" max="1541" width="9.140625" style="42"/>
    <col min="1542" max="1542" width="10.28515625" style="42" customWidth="1"/>
    <col min="1543" max="1543" width="12.7109375" style="42" bestFit="1" customWidth="1"/>
    <col min="1544" max="1544" width="10.85546875" style="42" customWidth="1"/>
    <col min="1545" max="1545" width="19.140625" style="42" bestFit="1" customWidth="1"/>
    <col min="1546" max="1546" width="9.140625" style="42"/>
    <col min="1547" max="1547" width="9.42578125" style="42" customWidth="1"/>
    <col min="1548" max="1548" width="11.140625" style="42" customWidth="1"/>
    <col min="1549" max="1549" width="10.42578125" style="42" bestFit="1" customWidth="1"/>
    <col min="1550" max="1550" width="19.140625" style="42" bestFit="1" customWidth="1"/>
    <col min="1551" max="1551" width="9.140625" style="42"/>
    <col min="1552" max="1552" width="9.5703125" style="42" customWidth="1"/>
    <col min="1553" max="1553" width="9.140625" style="42"/>
    <col min="1554" max="1554" width="10.42578125" style="42" bestFit="1" customWidth="1"/>
    <col min="1555" max="1795" width="9.140625" style="42"/>
    <col min="1796" max="1796" width="18.7109375" style="42" bestFit="1" customWidth="1"/>
    <col min="1797" max="1797" width="9.140625" style="42"/>
    <col min="1798" max="1798" width="10.28515625" style="42" customWidth="1"/>
    <col min="1799" max="1799" width="12.7109375" style="42" bestFit="1" customWidth="1"/>
    <col min="1800" max="1800" width="10.85546875" style="42" customWidth="1"/>
    <col min="1801" max="1801" width="19.140625" style="42" bestFit="1" customWidth="1"/>
    <col min="1802" max="1802" width="9.140625" style="42"/>
    <col min="1803" max="1803" width="9.42578125" style="42" customWidth="1"/>
    <col min="1804" max="1804" width="11.140625" style="42" customWidth="1"/>
    <col min="1805" max="1805" width="10.42578125" style="42" bestFit="1" customWidth="1"/>
    <col min="1806" max="1806" width="19.140625" style="42" bestFit="1" customWidth="1"/>
    <col min="1807" max="1807" width="9.140625" style="42"/>
    <col min="1808" max="1808" width="9.5703125" style="42" customWidth="1"/>
    <col min="1809" max="1809" width="9.140625" style="42"/>
    <col min="1810" max="1810" width="10.42578125" style="42" bestFit="1" customWidth="1"/>
    <col min="1811" max="2051" width="9.140625" style="42"/>
    <col min="2052" max="2052" width="18.7109375" style="42" bestFit="1" customWidth="1"/>
    <col min="2053" max="2053" width="9.140625" style="42"/>
    <col min="2054" max="2054" width="10.28515625" style="42" customWidth="1"/>
    <col min="2055" max="2055" width="12.7109375" style="42" bestFit="1" customWidth="1"/>
    <col min="2056" max="2056" width="10.85546875" style="42" customWidth="1"/>
    <col min="2057" max="2057" width="19.140625" style="42" bestFit="1" customWidth="1"/>
    <col min="2058" max="2058" width="9.140625" style="42"/>
    <col min="2059" max="2059" width="9.42578125" style="42" customWidth="1"/>
    <col min="2060" max="2060" width="11.140625" style="42" customWidth="1"/>
    <col min="2061" max="2061" width="10.42578125" style="42" bestFit="1" customWidth="1"/>
    <col min="2062" max="2062" width="19.140625" style="42" bestFit="1" customWidth="1"/>
    <col min="2063" max="2063" width="9.140625" style="42"/>
    <col min="2064" max="2064" width="9.5703125" style="42" customWidth="1"/>
    <col min="2065" max="2065" width="9.140625" style="42"/>
    <col min="2066" max="2066" width="10.42578125" style="42" bestFit="1" customWidth="1"/>
    <col min="2067" max="2307" width="9.140625" style="42"/>
    <col min="2308" max="2308" width="18.7109375" style="42" bestFit="1" customWidth="1"/>
    <col min="2309" max="2309" width="9.140625" style="42"/>
    <col min="2310" max="2310" width="10.28515625" style="42" customWidth="1"/>
    <col min="2311" max="2311" width="12.7109375" style="42" bestFit="1" customWidth="1"/>
    <col min="2312" max="2312" width="10.85546875" style="42" customWidth="1"/>
    <col min="2313" max="2313" width="19.140625" style="42" bestFit="1" customWidth="1"/>
    <col min="2314" max="2314" width="9.140625" style="42"/>
    <col min="2315" max="2315" width="9.42578125" style="42" customWidth="1"/>
    <col min="2316" max="2316" width="11.140625" style="42" customWidth="1"/>
    <col min="2317" max="2317" width="10.42578125" style="42" bestFit="1" customWidth="1"/>
    <col min="2318" max="2318" width="19.140625" style="42" bestFit="1" customWidth="1"/>
    <col min="2319" max="2319" width="9.140625" style="42"/>
    <col min="2320" max="2320" width="9.5703125" style="42" customWidth="1"/>
    <col min="2321" max="2321" width="9.140625" style="42"/>
    <col min="2322" max="2322" width="10.42578125" style="42" bestFit="1" customWidth="1"/>
    <col min="2323" max="2563" width="9.140625" style="42"/>
    <col min="2564" max="2564" width="18.7109375" style="42" bestFit="1" customWidth="1"/>
    <col min="2565" max="2565" width="9.140625" style="42"/>
    <col min="2566" max="2566" width="10.28515625" style="42" customWidth="1"/>
    <col min="2567" max="2567" width="12.7109375" style="42" bestFit="1" customWidth="1"/>
    <col min="2568" max="2568" width="10.85546875" style="42" customWidth="1"/>
    <col min="2569" max="2569" width="19.140625" style="42" bestFit="1" customWidth="1"/>
    <col min="2570" max="2570" width="9.140625" style="42"/>
    <col min="2571" max="2571" width="9.42578125" style="42" customWidth="1"/>
    <col min="2572" max="2572" width="11.140625" style="42" customWidth="1"/>
    <col min="2573" max="2573" width="10.42578125" style="42" bestFit="1" customWidth="1"/>
    <col min="2574" max="2574" width="19.140625" style="42" bestFit="1" customWidth="1"/>
    <col min="2575" max="2575" width="9.140625" style="42"/>
    <col min="2576" max="2576" width="9.5703125" style="42" customWidth="1"/>
    <col min="2577" max="2577" width="9.140625" style="42"/>
    <col min="2578" max="2578" width="10.42578125" style="42" bestFit="1" customWidth="1"/>
    <col min="2579" max="2819" width="9.140625" style="42"/>
    <col min="2820" max="2820" width="18.7109375" style="42" bestFit="1" customWidth="1"/>
    <col min="2821" max="2821" width="9.140625" style="42"/>
    <col min="2822" max="2822" width="10.28515625" style="42" customWidth="1"/>
    <col min="2823" max="2823" width="12.7109375" style="42" bestFit="1" customWidth="1"/>
    <col min="2824" max="2824" width="10.85546875" style="42" customWidth="1"/>
    <col min="2825" max="2825" width="19.140625" style="42" bestFit="1" customWidth="1"/>
    <col min="2826" max="2826" width="9.140625" style="42"/>
    <col min="2827" max="2827" width="9.42578125" style="42" customWidth="1"/>
    <col min="2828" max="2828" width="11.140625" style="42" customWidth="1"/>
    <col min="2829" max="2829" width="10.42578125" style="42" bestFit="1" customWidth="1"/>
    <col min="2830" max="2830" width="19.140625" style="42" bestFit="1" customWidth="1"/>
    <col min="2831" max="2831" width="9.140625" style="42"/>
    <col min="2832" max="2832" width="9.5703125" style="42" customWidth="1"/>
    <col min="2833" max="2833" width="9.140625" style="42"/>
    <col min="2834" max="2834" width="10.42578125" style="42" bestFit="1" customWidth="1"/>
    <col min="2835" max="3075" width="9.140625" style="42"/>
    <col min="3076" max="3076" width="18.7109375" style="42" bestFit="1" customWidth="1"/>
    <col min="3077" max="3077" width="9.140625" style="42"/>
    <col min="3078" max="3078" width="10.28515625" style="42" customWidth="1"/>
    <col min="3079" max="3079" width="12.7109375" style="42" bestFit="1" customWidth="1"/>
    <col min="3080" max="3080" width="10.85546875" style="42" customWidth="1"/>
    <col min="3081" max="3081" width="19.140625" style="42" bestFit="1" customWidth="1"/>
    <col min="3082" max="3082" width="9.140625" style="42"/>
    <col min="3083" max="3083" width="9.42578125" style="42" customWidth="1"/>
    <col min="3084" max="3084" width="11.140625" style="42" customWidth="1"/>
    <col min="3085" max="3085" width="10.42578125" style="42" bestFit="1" customWidth="1"/>
    <col min="3086" max="3086" width="19.140625" style="42" bestFit="1" customWidth="1"/>
    <col min="3087" max="3087" width="9.140625" style="42"/>
    <col min="3088" max="3088" width="9.5703125" style="42" customWidth="1"/>
    <col min="3089" max="3089" width="9.140625" style="42"/>
    <col min="3090" max="3090" width="10.42578125" style="42" bestFit="1" customWidth="1"/>
    <col min="3091" max="3331" width="9.140625" style="42"/>
    <col min="3332" max="3332" width="18.7109375" style="42" bestFit="1" customWidth="1"/>
    <col min="3333" max="3333" width="9.140625" style="42"/>
    <col min="3334" max="3334" width="10.28515625" style="42" customWidth="1"/>
    <col min="3335" max="3335" width="12.7109375" style="42" bestFit="1" customWidth="1"/>
    <col min="3336" max="3336" width="10.85546875" style="42" customWidth="1"/>
    <col min="3337" max="3337" width="19.140625" style="42" bestFit="1" customWidth="1"/>
    <col min="3338" max="3338" width="9.140625" style="42"/>
    <col min="3339" max="3339" width="9.42578125" style="42" customWidth="1"/>
    <col min="3340" max="3340" width="11.140625" style="42" customWidth="1"/>
    <col min="3341" max="3341" width="10.42578125" style="42" bestFit="1" customWidth="1"/>
    <col min="3342" max="3342" width="19.140625" style="42" bestFit="1" customWidth="1"/>
    <col min="3343" max="3343" width="9.140625" style="42"/>
    <col min="3344" max="3344" width="9.5703125" style="42" customWidth="1"/>
    <col min="3345" max="3345" width="9.140625" style="42"/>
    <col min="3346" max="3346" width="10.42578125" style="42" bestFit="1" customWidth="1"/>
    <col min="3347" max="3587" width="9.140625" style="42"/>
    <col min="3588" max="3588" width="18.7109375" style="42" bestFit="1" customWidth="1"/>
    <col min="3589" max="3589" width="9.140625" style="42"/>
    <col min="3590" max="3590" width="10.28515625" style="42" customWidth="1"/>
    <col min="3591" max="3591" width="12.7109375" style="42" bestFit="1" customWidth="1"/>
    <col min="3592" max="3592" width="10.85546875" style="42" customWidth="1"/>
    <col min="3593" max="3593" width="19.140625" style="42" bestFit="1" customWidth="1"/>
    <col min="3594" max="3594" width="9.140625" style="42"/>
    <col min="3595" max="3595" width="9.42578125" style="42" customWidth="1"/>
    <col min="3596" max="3596" width="11.140625" style="42" customWidth="1"/>
    <col min="3597" max="3597" width="10.42578125" style="42" bestFit="1" customWidth="1"/>
    <col min="3598" max="3598" width="19.140625" style="42" bestFit="1" customWidth="1"/>
    <col min="3599" max="3599" width="9.140625" style="42"/>
    <col min="3600" max="3600" width="9.5703125" style="42" customWidth="1"/>
    <col min="3601" max="3601" width="9.140625" style="42"/>
    <col min="3602" max="3602" width="10.42578125" style="42" bestFit="1" customWidth="1"/>
    <col min="3603" max="3843" width="9.140625" style="42"/>
    <col min="3844" max="3844" width="18.7109375" style="42" bestFit="1" customWidth="1"/>
    <col min="3845" max="3845" width="9.140625" style="42"/>
    <col min="3846" max="3846" width="10.28515625" style="42" customWidth="1"/>
    <col min="3847" max="3847" width="12.7109375" style="42" bestFit="1" customWidth="1"/>
    <col min="3848" max="3848" width="10.85546875" style="42" customWidth="1"/>
    <col min="3849" max="3849" width="19.140625" style="42" bestFit="1" customWidth="1"/>
    <col min="3850" max="3850" width="9.140625" style="42"/>
    <col min="3851" max="3851" width="9.42578125" style="42" customWidth="1"/>
    <col min="3852" max="3852" width="11.140625" style="42" customWidth="1"/>
    <col min="3853" max="3853" width="10.42578125" style="42" bestFit="1" customWidth="1"/>
    <col min="3854" max="3854" width="19.140625" style="42" bestFit="1" customWidth="1"/>
    <col min="3855" max="3855" width="9.140625" style="42"/>
    <col min="3856" max="3856" width="9.5703125" style="42" customWidth="1"/>
    <col min="3857" max="3857" width="9.140625" style="42"/>
    <col min="3858" max="3858" width="10.42578125" style="42" bestFit="1" customWidth="1"/>
    <col min="3859" max="4099" width="9.140625" style="42"/>
    <col min="4100" max="4100" width="18.7109375" style="42" bestFit="1" customWidth="1"/>
    <col min="4101" max="4101" width="9.140625" style="42"/>
    <col min="4102" max="4102" width="10.28515625" style="42" customWidth="1"/>
    <col min="4103" max="4103" width="12.7109375" style="42" bestFit="1" customWidth="1"/>
    <col min="4104" max="4104" width="10.85546875" style="42" customWidth="1"/>
    <col min="4105" max="4105" width="19.140625" style="42" bestFit="1" customWidth="1"/>
    <col min="4106" max="4106" width="9.140625" style="42"/>
    <col min="4107" max="4107" width="9.42578125" style="42" customWidth="1"/>
    <col min="4108" max="4108" width="11.140625" style="42" customWidth="1"/>
    <col min="4109" max="4109" width="10.42578125" style="42" bestFit="1" customWidth="1"/>
    <col min="4110" max="4110" width="19.140625" style="42" bestFit="1" customWidth="1"/>
    <col min="4111" max="4111" width="9.140625" style="42"/>
    <col min="4112" max="4112" width="9.5703125" style="42" customWidth="1"/>
    <col min="4113" max="4113" width="9.140625" style="42"/>
    <col min="4114" max="4114" width="10.42578125" style="42" bestFit="1" customWidth="1"/>
    <col min="4115" max="4355" width="9.140625" style="42"/>
    <col min="4356" max="4356" width="18.7109375" style="42" bestFit="1" customWidth="1"/>
    <col min="4357" max="4357" width="9.140625" style="42"/>
    <col min="4358" max="4358" width="10.28515625" style="42" customWidth="1"/>
    <col min="4359" max="4359" width="12.7109375" style="42" bestFit="1" customWidth="1"/>
    <col min="4360" max="4360" width="10.85546875" style="42" customWidth="1"/>
    <col min="4361" max="4361" width="19.140625" style="42" bestFit="1" customWidth="1"/>
    <col min="4362" max="4362" width="9.140625" style="42"/>
    <col min="4363" max="4363" width="9.42578125" style="42" customWidth="1"/>
    <col min="4364" max="4364" width="11.140625" style="42" customWidth="1"/>
    <col min="4365" max="4365" width="10.42578125" style="42" bestFit="1" customWidth="1"/>
    <col min="4366" max="4366" width="19.140625" style="42" bestFit="1" customWidth="1"/>
    <col min="4367" max="4367" width="9.140625" style="42"/>
    <col min="4368" max="4368" width="9.5703125" style="42" customWidth="1"/>
    <col min="4369" max="4369" width="9.140625" style="42"/>
    <col min="4370" max="4370" width="10.42578125" style="42" bestFit="1" customWidth="1"/>
    <col min="4371" max="4611" width="9.140625" style="42"/>
    <col min="4612" max="4612" width="18.7109375" style="42" bestFit="1" customWidth="1"/>
    <col min="4613" max="4613" width="9.140625" style="42"/>
    <col min="4614" max="4614" width="10.28515625" style="42" customWidth="1"/>
    <col min="4615" max="4615" width="12.7109375" style="42" bestFit="1" customWidth="1"/>
    <col min="4616" max="4616" width="10.85546875" style="42" customWidth="1"/>
    <col min="4617" max="4617" width="19.140625" style="42" bestFit="1" customWidth="1"/>
    <col min="4618" max="4618" width="9.140625" style="42"/>
    <col min="4619" max="4619" width="9.42578125" style="42" customWidth="1"/>
    <col min="4620" max="4620" width="11.140625" style="42" customWidth="1"/>
    <col min="4621" max="4621" width="10.42578125" style="42" bestFit="1" customWidth="1"/>
    <col min="4622" max="4622" width="19.140625" style="42" bestFit="1" customWidth="1"/>
    <col min="4623" max="4623" width="9.140625" style="42"/>
    <col min="4624" max="4624" width="9.5703125" style="42" customWidth="1"/>
    <col min="4625" max="4625" width="9.140625" style="42"/>
    <col min="4626" max="4626" width="10.42578125" style="42" bestFit="1" customWidth="1"/>
    <col min="4627" max="4867" width="9.140625" style="42"/>
    <col min="4868" max="4868" width="18.7109375" style="42" bestFit="1" customWidth="1"/>
    <col min="4869" max="4869" width="9.140625" style="42"/>
    <col min="4870" max="4870" width="10.28515625" style="42" customWidth="1"/>
    <col min="4871" max="4871" width="12.7109375" style="42" bestFit="1" customWidth="1"/>
    <col min="4872" max="4872" width="10.85546875" style="42" customWidth="1"/>
    <col min="4873" max="4873" width="19.140625" style="42" bestFit="1" customWidth="1"/>
    <col min="4874" max="4874" width="9.140625" style="42"/>
    <col min="4875" max="4875" width="9.42578125" style="42" customWidth="1"/>
    <col min="4876" max="4876" width="11.140625" style="42" customWidth="1"/>
    <col min="4877" max="4877" width="10.42578125" style="42" bestFit="1" customWidth="1"/>
    <col min="4878" max="4878" width="19.140625" style="42" bestFit="1" customWidth="1"/>
    <col min="4879" max="4879" width="9.140625" style="42"/>
    <col min="4880" max="4880" width="9.5703125" style="42" customWidth="1"/>
    <col min="4881" max="4881" width="9.140625" style="42"/>
    <col min="4882" max="4882" width="10.42578125" style="42" bestFit="1" customWidth="1"/>
    <col min="4883" max="5123" width="9.140625" style="42"/>
    <col min="5124" max="5124" width="18.7109375" style="42" bestFit="1" customWidth="1"/>
    <col min="5125" max="5125" width="9.140625" style="42"/>
    <col min="5126" max="5126" width="10.28515625" style="42" customWidth="1"/>
    <col min="5127" max="5127" width="12.7109375" style="42" bestFit="1" customWidth="1"/>
    <col min="5128" max="5128" width="10.85546875" style="42" customWidth="1"/>
    <col min="5129" max="5129" width="19.140625" style="42" bestFit="1" customWidth="1"/>
    <col min="5130" max="5130" width="9.140625" style="42"/>
    <col min="5131" max="5131" width="9.42578125" style="42" customWidth="1"/>
    <col min="5132" max="5132" width="11.140625" style="42" customWidth="1"/>
    <col min="5133" max="5133" width="10.42578125" style="42" bestFit="1" customWidth="1"/>
    <col min="5134" max="5134" width="19.140625" style="42" bestFit="1" customWidth="1"/>
    <col min="5135" max="5135" width="9.140625" style="42"/>
    <col min="5136" max="5136" width="9.5703125" style="42" customWidth="1"/>
    <col min="5137" max="5137" width="9.140625" style="42"/>
    <col min="5138" max="5138" width="10.42578125" style="42" bestFit="1" customWidth="1"/>
    <col min="5139" max="5379" width="9.140625" style="42"/>
    <col min="5380" max="5380" width="18.7109375" style="42" bestFit="1" customWidth="1"/>
    <col min="5381" max="5381" width="9.140625" style="42"/>
    <col min="5382" max="5382" width="10.28515625" style="42" customWidth="1"/>
    <col min="5383" max="5383" width="12.7109375" style="42" bestFit="1" customWidth="1"/>
    <col min="5384" max="5384" width="10.85546875" style="42" customWidth="1"/>
    <col min="5385" max="5385" width="19.140625" style="42" bestFit="1" customWidth="1"/>
    <col min="5386" max="5386" width="9.140625" style="42"/>
    <col min="5387" max="5387" width="9.42578125" style="42" customWidth="1"/>
    <col min="5388" max="5388" width="11.140625" style="42" customWidth="1"/>
    <col min="5389" max="5389" width="10.42578125" style="42" bestFit="1" customWidth="1"/>
    <col min="5390" max="5390" width="19.140625" style="42" bestFit="1" customWidth="1"/>
    <col min="5391" max="5391" width="9.140625" style="42"/>
    <col min="5392" max="5392" width="9.5703125" style="42" customWidth="1"/>
    <col min="5393" max="5393" width="9.140625" style="42"/>
    <col min="5394" max="5394" width="10.42578125" style="42" bestFit="1" customWidth="1"/>
    <col min="5395" max="5635" width="9.140625" style="42"/>
    <col min="5636" max="5636" width="18.7109375" style="42" bestFit="1" customWidth="1"/>
    <col min="5637" max="5637" width="9.140625" style="42"/>
    <col min="5638" max="5638" width="10.28515625" style="42" customWidth="1"/>
    <col min="5639" max="5639" width="12.7109375" style="42" bestFit="1" customWidth="1"/>
    <col min="5640" max="5640" width="10.85546875" style="42" customWidth="1"/>
    <col min="5641" max="5641" width="19.140625" style="42" bestFit="1" customWidth="1"/>
    <col min="5642" max="5642" width="9.140625" style="42"/>
    <col min="5643" max="5643" width="9.42578125" style="42" customWidth="1"/>
    <col min="5644" max="5644" width="11.140625" style="42" customWidth="1"/>
    <col min="5645" max="5645" width="10.42578125" style="42" bestFit="1" customWidth="1"/>
    <col min="5646" max="5646" width="19.140625" style="42" bestFit="1" customWidth="1"/>
    <col min="5647" max="5647" width="9.140625" style="42"/>
    <col min="5648" max="5648" width="9.5703125" style="42" customWidth="1"/>
    <col min="5649" max="5649" width="9.140625" style="42"/>
    <col min="5650" max="5650" width="10.42578125" style="42" bestFit="1" customWidth="1"/>
    <col min="5651" max="5891" width="9.140625" style="42"/>
    <col min="5892" max="5892" width="18.7109375" style="42" bestFit="1" customWidth="1"/>
    <col min="5893" max="5893" width="9.140625" style="42"/>
    <col min="5894" max="5894" width="10.28515625" style="42" customWidth="1"/>
    <col min="5895" max="5895" width="12.7109375" style="42" bestFit="1" customWidth="1"/>
    <col min="5896" max="5896" width="10.85546875" style="42" customWidth="1"/>
    <col min="5897" max="5897" width="19.140625" style="42" bestFit="1" customWidth="1"/>
    <col min="5898" max="5898" width="9.140625" style="42"/>
    <col min="5899" max="5899" width="9.42578125" style="42" customWidth="1"/>
    <col min="5900" max="5900" width="11.140625" style="42" customWidth="1"/>
    <col min="5901" max="5901" width="10.42578125" style="42" bestFit="1" customWidth="1"/>
    <col min="5902" max="5902" width="19.140625" style="42" bestFit="1" customWidth="1"/>
    <col min="5903" max="5903" width="9.140625" style="42"/>
    <col min="5904" max="5904" width="9.5703125" style="42" customWidth="1"/>
    <col min="5905" max="5905" width="9.140625" style="42"/>
    <col min="5906" max="5906" width="10.42578125" style="42" bestFit="1" customWidth="1"/>
    <col min="5907" max="6147" width="9.140625" style="42"/>
    <col min="6148" max="6148" width="18.7109375" style="42" bestFit="1" customWidth="1"/>
    <col min="6149" max="6149" width="9.140625" style="42"/>
    <col min="6150" max="6150" width="10.28515625" style="42" customWidth="1"/>
    <col min="6151" max="6151" width="12.7109375" style="42" bestFit="1" customWidth="1"/>
    <col min="6152" max="6152" width="10.85546875" style="42" customWidth="1"/>
    <col min="6153" max="6153" width="19.140625" style="42" bestFit="1" customWidth="1"/>
    <col min="6154" max="6154" width="9.140625" style="42"/>
    <col min="6155" max="6155" width="9.42578125" style="42" customWidth="1"/>
    <col min="6156" max="6156" width="11.140625" style="42" customWidth="1"/>
    <col min="6157" max="6157" width="10.42578125" style="42" bestFit="1" customWidth="1"/>
    <col min="6158" max="6158" width="19.140625" style="42" bestFit="1" customWidth="1"/>
    <col min="6159" max="6159" width="9.140625" style="42"/>
    <col min="6160" max="6160" width="9.5703125" style="42" customWidth="1"/>
    <col min="6161" max="6161" width="9.140625" style="42"/>
    <col min="6162" max="6162" width="10.42578125" style="42" bestFit="1" customWidth="1"/>
    <col min="6163" max="6403" width="9.140625" style="42"/>
    <col min="6404" max="6404" width="18.7109375" style="42" bestFit="1" customWidth="1"/>
    <col min="6405" max="6405" width="9.140625" style="42"/>
    <col min="6406" max="6406" width="10.28515625" style="42" customWidth="1"/>
    <col min="6407" max="6407" width="12.7109375" style="42" bestFit="1" customWidth="1"/>
    <col min="6408" max="6408" width="10.85546875" style="42" customWidth="1"/>
    <col min="6409" max="6409" width="19.140625" style="42" bestFit="1" customWidth="1"/>
    <col min="6410" max="6410" width="9.140625" style="42"/>
    <col min="6411" max="6411" width="9.42578125" style="42" customWidth="1"/>
    <col min="6412" max="6412" width="11.140625" style="42" customWidth="1"/>
    <col min="6413" max="6413" width="10.42578125" style="42" bestFit="1" customWidth="1"/>
    <col min="6414" max="6414" width="19.140625" style="42" bestFit="1" customWidth="1"/>
    <col min="6415" max="6415" width="9.140625" style="42"/>
    <col min="6416" max="6416" width="9.5703125" style="42" customWidth="1"/>
    <col min="6417" max="6417" width="9.140625" style="42"/>
    <col min="6418" max="6418" width="10.42578125" style="42" bestFit="1" customWidth="1"/>
    <col min="6419" max="6659" width="9.140625" style="42"/>
    <col min="6660" max="6660" width="18.7109375" style="42" bestFit="1" customWidth="1"/>
    <col min="6661" max="6661" width="9.140625" style="42"/>
    <col min="6662" max="6662" width="10.28515625" style="42" customWidth="1"/>
    <col min="6663" max="6663" width="12.7109375" style="42" bestFit="1" customWidth="1"/>
    <col min="6664" max="6664" width="10.85546875" style="42" customWidth="1"/>
    <col min="6665" max="6665" width="19.140625" style="42" bestFit="1" customWidth="1"/>
    <col min="6666" max="6666" width="9.140625" style="42"/>
    <col min="6667" max="6667" width="9.42578125" style="42" customWidth="1"/>
    <col min="6668" max="6668" width="11.140625" style="42" customWidth="1"/>
    <col min="6669" max="6669" width="10.42578125" style="42" bestFit="1" customWidth="1"/>
    <col min="6670" max="6670" width="19.140625" style="42" bestFit="1" customWidth="1"/>
    <col min="6671" max="6671" width="9.140625" style="42"/>
    <col min="6672" max="6672" width="9.5703125" style="42" customWidth="1"/>
    <col min="6673" max="6673" width="9.140625" style="42"/>
    <col min="6674" max="6674" width="10.42578125" style="42" bestFit="1" customWidth="1"/>
    <col min="6675" max="6915" width="9.140625" style="42"/>
    <col min="6916" max="6916" width="18.7109375" style="42" bestFit="1" customWidth="1"/>
    <col min="6917" max="6917" width="9.140625" style="42"/>
    <col min="6918" max="6918" width="10.28515625" style="42" customWidth="1"/>
    <col min="6919" max="6919" width="12.7109375" style="42" bestFit="1" customWidth="1"/>
    <col min="6920" max="6920" width="10.85546875" style="42" customWidth="1"/>
    <col min="6921" max="6921" width="19.140625" style="42" bestFit="1" customWidth="1"/>
    <col min="6922" max="6922" width="9.140625" style="42"/>
    <col min="6923" max="6923" width="9.42578125" style="42" customWidth="1"/>
    <col min="6924" max="6924" width="11.140625" style="42" customWidth="1"/>
    <col min="6925" max="6925" width="10.42578125" style="42" bestFit="1" customWidth="1"/>
    <col min="6926" max="6926" width="19.140625" style="42" bestFit="1" customWidth="1"/>
    <col min="6927" max="6927" width="9.140625" style="42"/>
    <col min="6928" max="6928" width="9.5703125" style="42" customWidth="1"/>
    <col min="6929" max="6929" width="9.140625" style="42"/>
    <col min="6930" max="6930" width="10.42578125" style="42" bestFit="1" customWidth="1"/>
    <col min="6931" max="7171" width="9.140625" style="42"/>
    <col min="7172" max="7172" width="18.7109375" style="42" bestFit="1" customWidth="1"/>
    <col min="7173" max="7173" width="9.140625" style="42"/>
    <col min="7174" max="7174" width="10.28515625" style="42" customWidth="1"/>
    <col min="7175" max="7175" width="12.7109375" style="42" bestFit="1" customWidth="1"/>
    <col min="7176" max="7176" width="10.85546875" style="42" customWidth="1"/>
    <col min="7177" max="7177" width="19.140625" style="42" bestFit="1" customWidth="1"/>
    <col min="7178" max="7178" width="9.140625" style="42"/>
    <col min="7179" max="7179" width="9.42578125" style="42" customWidth="1"/>
    <col min="7180" max="7180" width="11.140625" style="42" customWidth="1"/>
    <col min="7181" max="7181" width="10.42578125" style="42" bestFit="1" customWidth="1"/>
    <col min="7182" max="7182" width="19.140625" style="42" bestFit="1" customWidth="1"/>
    <col min="7183" max="7183" width="9.140625" style="42"/>
    <col min="7184" max="7184" width="9.5703125" style="42" customWidth="1"/>
    <col min="7185" max="7185" width="9.140625" style="42"/>
    <col min="7186" max="7186" width="10.42578125" style="42" bestFit="1" customWidth="1"/>
    <col min="7187" max="7427" width="9.140625" style="42"/>
    <col min="7428" max="7428" width="18.7109375" style="42" bestFit="1" customWidth="1"/>
    <col min="7429" max="7429" width="9.140625" style="42"/>
    <col min="7430" max="7430" width="10.28515625" style="42" customWidth="1"/>
    <col min="7431" max="7431" width="12.7109375" style="42" bestFit="1" customWidth="1"/>
    <col min="7432" max="7432" width="10.85546875" style="42" customWidth="1"/>
    <col min="7433" max="7433" width="19.140625" style="42" bestFit="1" customWidth="1"/>
    <col min="7434" max="7434" width="9.140625" style="42"/>
    <col min="7435" max="7435" width="9.42578125" style="42" customWidth="1"/>
    <col min="7436" max="7436" width="11.140625" style="42" customWidth="1"/>
    <col min="7437" max="7437" width="10.42578125" style="42" bestFit="1" customWidth="1"/>
    <col min="7438" max="7438" width="19.140625" style="42" bestFit="1" customWidth="1"/>
    <col min="7439" max="7439" width="9.140625" style="42"/>
    <col min="7440" max="7440" width="9.5703125" style="42" customWidth="1"/>
    <col min="7441" max="7441" width="9.140625" style="42"/>
    <col min="7442" max="7442" width="10.42578125" style="42" bestFit="1" customWidth="1"/>
    <col min="7443" max="7683" width="9.140625" style="42"/>
    <col min="7684" max="7684" width="18.7109375" style="42" bestFit="1" customWidth="1"/>
    <col min="7685" max="7685" width="9.140625" style="42"/>
    <col min="7686" max="7686" width="10.28515625" style="42" customWidth="1"/>
    <col min="7687" max="7687" width="12.7109375" style="42" bestFit="1" customWidth="1"/>
    <col min="7688" max="7688" width="10.85546875" style="42" customWidth="1"/>
    <col min="7689" max="7689" width="19.140625" style="42" bestFit="1" customWidth="1"/>
    <col min="7690" max="7690" width="9.140625" style="42"/>
    <col min="7691" max="7691" width="9.42578125" style="42" customWidth="1"/>
    <col min="7692" max="7692" width="11.140625" style="42" customWidth="1"/>
    <col min="7693" max="7693" width="10.42578125" style="42" bestFit="1" customWidth="1"/>
    <col min="7694" max="7694" width="19.140625" style="42" bestFit="1" customWidth="1"/>
    <col min="7695" max="7695" width="9.140625" style="42"/>
    <col min="7696" max="7696" width="9.5703125" style="42" customWidth="1"/>
    <col min="7697" max="7697" width="9.140625" style="42"/>
    <col min="7698" max="7698" width="10.42578125" style="42" bestFit="1" customWidth="1"/>
    <col min="7699" max="7939" width="9.140625" style="42"/>
    <col min="7940" max="7940" width="18.7109375" style="42" bestFit="1" customWidth="1"/>
    <col min="7941" max="7941" width="9.140625" style="42"/>
    <col min="7942" max="7942" width="10.28515625" style="42" customWidth="1"/>
    <col min="7943" max="7943" width="12.7109375" style="42" bestFit="1" customWidth="1"/>
    <col min="7944" max="7944" width="10.85546875" style="42" customWidth="1"/>
    <col min="7945" max="7945" width="19.140625" style="42" bestFit="1" customWidth="1"/>
    <col min="7946" max="7946" width="9.140625" style="42"/>
    <col min="7947" max="7947" width="9.42578125" style="42" customWidth="1"/>
    <col min="7948" max="7948" width="11.140625" style="42" customWidth="1"/>
    <col min="7949" max="7949" width="10.42578125" style="42" bestFit="1" customWidth="1"/>
    <col min="7950" max="7950" width="19.140625" style="42" bestFit="1" customWidth="1"/>
    <col min="7951" max="7951" width="9.140625" style="42"/>
    <col min="7952" max="7952" width="9.5703125" style="42" customWidth="1"/>
    <col min="7953" max="7953" width="9.140625" style="42"/>
    <col min="7954" max="7954" width="10.42578125" style="42" bestFit="1" customWidth="1"/>
    <col min="7955" max="8195" width="9.140625" style="42"/>
    <col min="8196" max="8196" width="18.7109375" style="42" bestFit="1" customWidth="1"/>
    <col min="8197" max="8197" width="9.140625" style="42"/>
    <col min="8198" max="8198" width="10.28515625" style="42" customWidth="1"/>
    <col min="8199" max="8199" width="12.7109375" style="42" bestFit="1" customWidth="1"/>
    <col min="8200" max="8200" width="10.85546875" style="42" customWidth="1"/>
    <col min="8201" max="8201" width="19.140625" style="42" bestFit="1" customWidth="1"/>
    <col min="8202" max="8202" width="9.140625" style="42"/>
    <col min="8203" max="8203" width="9.42578125" style="42" customWidth="1"/>
    <col min="8204" max="8204" width="11.140625" style="42" customWidth="1"/>
    <col min="8205" max="8205" width="10.42578125" style="42" bestFit="1" customWidth="1"/>
    <col min="8206" max="8206" width="19.140625" style="42" bestFit="1" customWidth="1"/>
    <col min="8207" max="8207" width="9.140625" style="42"/>
    <col min="8208" max="8208" width="9.5703125" style="42" customWidth="1"/>
    <col min="8209" max="8209" width="9.140625" style="42"/>
    <col min="8210" max="8210" width="10.42578125" style="42" bestFit="1" customWidth="1"/>
    <col min="8211" max="8451" width="9.140625" style="42"/>
    <col min="8452" max="8452" width="18.7109375" style="42" bestFit="1" customWidth="1"/>
    <col min="8453" max="8453" width="9.140625" style="42"/>
    <col min="8454" max="8454" width="10.28515625" style="42" customWidth="1"/>
    <col min="8455" max="8455" width="12.7109375" style="42" bestFit="1" customWidth="1"/>
    <col min="8456" max="8456" width="10.85546875" style="42" customWidth="1"/>
    <col min="8457" max="8457" width="19.140625" style="42" bestFit="1" customWidth="1"/>
    <col min="8458" max="8458" width="9.140625" style="42"/>
    <col min="8459" max="8459" width="9.42578125" style="42" customWidth="1"/>
    <col min="8460" max="8460" width="11.140625" style="42" customWidth="1"/>
    <col min="8461" max="8461" width="10.42578125" style="42" bestFit="1" customWidth="1"/>
    <col min="8462" max="8462" width="19.140625" style="42" bestFit="1" customWidth="1"/>
    <col min="8463" max="8463" width="9.140625" style="42"/>
    <col min="8464" max="8464" width="9.5703125" style="42" customWidth="1"/>
    <col min="8465" max="8465" width="9.140625" style="42"/>
    <col min="8466" max="8466" width="10.42578125" style="42" bestFit="1" customWidth="1"/>
    <col min="8467" max="8707" width="9.140625" style="42"/>
    <col min="8708" max="8708" width="18.7109375" style="42" bestFit="1" customWidth="1"/>
    <col min="8709" max="8709" width="9.140625" style="42"/>
    <col min="8710" max="8710" width="10.28515625" style="42" customWidth="1"/>
    <col min="8711" max="8711" width="12.7109375" style="42" bestFit="1" customWidth="1"/>
    <col min="8712" max="8712" width="10.85546875" style="42" customWidth="1"/>
    <col min="8713" max="8713" width="19.140625" style="42" bestFit="1" customWidth="1"/>
    <col min="8714" max="8714" width="9.140625" style="42"/>
    <col min="8715" max="8715" width="9.42578125" style="42" customWidth="1"/>
    <col min="8716" max="8716" width="11.140625" style="42" customWidth="1"/>
    <col min="8717" max="8717" width="10.42578125" style="42" bestFit="1" customWidth="1"/>
    <col min="8718" max="8718" width="19.140625" style="42" bestFit="1" customWidth="1"/>
    <col min="8719" max="8719" width="9.140625" style="42"/>
    <col min="8720" max="8720" width="9.5703125" style="42" customWidth="1"/>
    <col min="8721" max="8721" width="9.140625" style="42"/>
    <col min="8722" max="8722" width="10.42578125" style="42" bestFit="1" customWidth="1"/>
    <col min="8723" max="8963" width="9.140625" style="42"/>
    <col min="8964" max="8964" width="18.7109375" style="42" bestFit="1" customWidth="1"/>
    <col min="8965" max="8965" width="9.140625" style="42"/>
    <col min="8966" max="8966" width="10.28515625" style="42" customWidth="1"/>
    <col min="8967" max="8967" width="12.7109375" style="42" bestFit="1" customWidth="1"/>
    <col min="8968" max="8968" width="10.85546875" style="42" customWidth="1"/>
    <col min="8969" max="8969" width="19.140625" style="42" bestFit="1" customWidth="1"/>
    <col min="8970" max="8970" width="9.140625" style="42"/>
    <col min="8971" max="8971" width="9.42578125" style="42" customWidth="1"/>
    <col min="8972" max="8972" width="11.140625" style="42" customWidth="1"/>
    <col min="8973" max="8973" width="10.42578125" style="42" bestFit="1" customWidth="1"/>
    <col min="8974" max="8974" width="19.140625" style="42" bestFit="1" customWidth="1"/>
    <col min="8975" max="8975" width="9.140625" style="42"/>
    <col min="8976" max="8976" width="9.5703125" style="42" customWidth="1"/>
    <col min="8977" max="8977" width="9.140625" style="42"/>
    <col min="8978" max="8978" width="10.42578125" style="42" bestFit="1" customWidth="1"/>
    <col min="8979" max="9219" width="9.140625" style="42"/>
    <col min="9220" max="9220" width="18.7109375" style="42" bestFit="1" customWidth="1"/>
    <col min="9221" max="9221" width="9.140625" style="42"/>
    <col min="9222" max="9222" width="10.28515625" style="42" customWidth="1"/>
    <col min="9223" max="9223" width="12.7109375" style="42" bestFit="1" customWidth="1"/>
    <col min="9224" max="9224" width="10.85546875" style="42" customWidth="1"/>
    <col min="9225" max="9225" width="19.140625" style="42" bestFit="1" customWidth="1"/>
    <col min="9226" max="9226" width="9.140625" style="42"/>
    <col min="9227" max="9227" width="9.42578125" style="42" customWidth="1"/>
    <col min="9228" max="9228" width="11.140625" style="42" customWidth="1"/>
    <col min="9229" max="9229" width="10.42578125" style="42" bestFit="1" customWidth="1"/>
    <col min="9230" max="9230" width="19.140625" style="42" bestFit="1" customWidth="1"/>
    <col min="9231" max="9231" width="9.140625" style="42"/>
    <col min="9232" max="9232" width="9.5703125" style="42" customWidth="1"/>
    <col min="9233" max="9233" width="9.140625" style="42"/>
    <col min="9234" max="9234" width="10.42578125" style="42" bestFit="1" customWidth="1"/>
    <col min="9235" max="9475" width="9.140625" style="42"/>
    <col min="9476" max="9476" width="18.7109375" style="42" bestFit="1" customWidth="1"/>
    <col min="9477" max="9477" width="9.140625" style="42"/>
    <col min="9478" max="9478" width="10.28515625" style="42" customWidth="1"/>
    <col min="9479" max="9479" width="12.7109375" style="42" bestFit="1" customWidth="1"/>
    <col min="9480" max="9480" width="10.85546875" style="42" customWidth="1"/>
    <col min="9481" max="9481" width="19.140625" style="42" bestFit="1" customWidth="1"/>
    <col min="9482" max="9482" width="9.140625" style="42"/>
    <col min="9483" max="9483" width="9.42578125" style="42" customWidth="1"/>
    <col min="9484" max="9484" width="11.140625" style="42" customWidth="1"/>
    <col min="9485" max="9485" width="10.42578125" style="42" bestFit="1" customWidth="1"/>
    <col min="9486" max="9486" width="19.140625" style="42" bestFit="1" customWidth="1"/>
    <col min="9487" max="9487" width="9.140625" style="42"/>
    <col min="9488" max="9488" width="9.5703125" style="42" customWidth="1"/>
    <col min="9489" max="9489" width="9.140625" style="42"/>
    <col min="9490" max="9490" width="10.42578125" style="42" bestFit="1" customWidth="1"/>
    <col min="9491" max="9731" width="9.140625" style="42"/>
    <col min="9732" max="9732" width="18.7109375" style="42" bestFit="1" customWidth="1"/>
    <col min="9733" max="9733" width="9.140625" style="42"/>
    <col min="9734" max="9734" width="10.28515625" style="42" customWidth="1"/>
    <col min="9735" max="9735" width="12.7109375" style="42" bestFit="1" customWidth="1"/>
    <col min="9736" max="9736" width="10.85546875" style="42" customWidth="1"/>
    <col min="9737" max="9737" width="19.140625" style="42" bestFit="1" customWidth="1"/>
    <col min="9738" max="9738" width="9.140625" style="42"/>
    <col min="9739" max="9739" width="9.42578125" style="42" customWidth="1"/>
    <col min="9740" max="9740" width="11.140625" style="42" customWidth="1"/>
    <col min="9741" max="9741" width="10.42578125" style="42" bestFit="1" customWidth="1"/>
    <col min="9742" max="9742" width="19.140625" style="42" bestFit="1" customWidth="1"/>
    <col min="9743" max="9743" width="9.140625" style="42"/>
    <col min="9744" max="9744" width="9.5703125" style="42" customWidth="1"/>
    <col min="9745" max="9745" width="9.140625" style="42"/>
    <col min="9746" max="9746" width="10.42578125" style="42" bestFit="1" customWidth="1"/>
    <col min="9747" max="9987" width="9.140625" style="42"/>
    <col min="9988" max="9988" width="18.7109375" style="42" bestFit="1" customWidth="1"/>
    <col min="9989" max="9989" width="9.140625" style="42"/>
    <col min="9990" max="9990" width="10.28515625" style="42" customWidth="1"/>
    <col min="9991" max="9991" width="12.7109375" style="42" bestFit="1" customWidth="1"/>
    <col min="9992" max="9992" width="10.85546875" style="42" customWidth="1"/>
    <col min="9993" max="9993" width="19.140625" style="42" bestFit="1" customWidth="1"/>
    <col min="9994" max="9994" width="9.140625" style="42"/>
    <col min="9995" max="9995" width="9.42578125" style="42" customWidth="1"/>
    <col min="9996" max="9996" width="11.140625" style="42" customWidth="1"/>
    <col min="9997" max="9997" width="10.42578125" style="42" bestFit="1" customWidth="1"/>
    <col min="9998" max="9998" width="19.140625" style="42" bestFit="1" customWidth="1"/>
    <col min="9999" max="9999" width="9.140625" style="42"/>
    <col min="10000" max="10000" width="9.5703125" style="42" customWidth="1"/>
    <col min="10001" max="10001" width="9.140625" style="42"/>
    <col min="10002" max="10002" width="10.42578125" style="42" bestFit="1" customWidth="1"/>
    <col min="10003" max="10243" width="9.140625" style="42"/>
    <col min="10244" max="10244" width="18.7109375" style="42" bestFit="1" customWidth="1"/>
    <col min="10245" max="10245" width="9.140625" style="42"/>
    <col min="10246" max="10246" width="10.28515625" style="42" customWidth="1"/>
    <col min="10247" max="10247" width="12.7109375" style="42" bestFit="1" customWidth="1"/>
    <col min="10248" max="10248" width="10.85546875" style="42" customWidth="1"/>
    <col min="10249" max="10249" width="19.140625" style="42" bestFit="1" customWidth="1"/>
    <col min="10250" max="10250" width="9.140625" style="42"/>
    <col min="10251" max="10251" width="9.42578125" style="42" customWidth="1"/>
    <col min="10252" max="10252" width="11.140625" style="42" customWidth="1"/>
    <col min="10253" max="10253" width="10.42578125" style="42" bestFit="1" customWidth="1"/>
    <col min="10254" max="10254" width="19.140625" style="42" bestFit="1" customWidth="1"/>
    <col min="10255" max="10255" width="9.140625" style="42"/>
    <col min="10256" max="10256" width="9.5703125" style="42" customWidth="1"/>
    <col min="10257" max="10257" width="9.140625" style="42"/>
    <col min="10258" max="10258" width="10.42578125" style="42" bestFit="1" customWidth="1"/>
    <col min="10259" max="10499" width="9.140625" style="42"/>
    <col min="10500" max="10500" width="18.7109375" style="42" bestFit="1" customWidth="1"/>
    <col min="10501" max="10501" width="9.140625" style="42"/>
    <col min="10502" max="10502" width="10.28515625" style="42" customWidth="1"/>
    <col min="10503" max="10503" width="12.7109375" style="42" bestFit="1" customWidth="1"/>
    <col min="10504" max="10504" width="10.85546875" style="42" customWidth="1"/>
    <col min="10505" max="10505" width="19.140625" style="42" bestFit="1" customWidth="1"/>
    <col min="10506" max="10506" width="9.140625" style="42"/>
    <col min="10507" max="10507" width="9.42578125" style="42" customWidth="1"/>
    <col min="10508" max="10508" width="11.140625" style="42" customWidth="1"/>
    <col min="10509" max="10509" width="10.42578125" style="42" bestFit="1" customWidth="1"/>
    <col min="10510" max="10510" width="19.140625" style="42" bestFit="1" customWidth="1"/>
    <col min="10511" max="10511" width="9.140625" style="42"/>
    <col min="10512" max="10512" width="9.5703125" style="42" customWidth="1"/>
    <col min="10513" max="10513" width="9.140625" style="42"/>
    <col min="10514" max="10514" width="10.42578125" style="42" bestFit="1" customWidth="1"/>
    <col min="10515" max="10755" width="9.140625" style="42"/>
    <col min="10756" max="10756" width="18.7109375" style="42" bestFit="1" customWidth="1"/>
    <col min="10757" max="10757" width="9.140625" style="42"/>
    <col min="10758" max="10758" width="10.28515625" style="42" customWidth="1"/>
    <col min="10759" max="10759" width="12.7109375" style="42" bestFit="1" customWidth="1"/>
    <col min="10760" max="10760" width="10.85546875" style="42" customWidth="1"/>
    <col min="10761" max="10761" width="19.140625" style="42" bestFit="1" customWidth="1"/>
    <col min="10762" max="10762" width="9.140625" style="42"/>
    <col min="10763" max="10763" width="9.42578125" style="42" customWidth="1"/>
    <col min="10764" max="10764" width="11.140625" style="42" customWidth="1"/>
    <col min="10765" max="10765" width="10.42578125" style="42" bestFit="1" customWidth="1"/>
    <col min="10766" max="10766" width="19.140625" style="42" bestFit="1" customWidth="1"/>
    <col min="10767" max="10767" width="9.140625" style="42"/>
    <col min="10768" max="10768" width="9.5703125" style="42" customWidth="1"/>
    <col min="10769" max="10769" width="9.140625" style="42"/>
    <col min="10770" max="10770" width="10.42578125" style="42" bestFit="1" customWidth="1"/>
    <col min="10771" max="11011" width="9.140625" style="42"/>
    <col min="11012" max="11012" width="18.7109375" style="42" bestFit="1" customWidth="1"/>
    <col min="11013" max="11013" width="9.140625" style="42"/>
    <col min="11014" max="11014" width="10.28515625" style="42" customWidth="1"/>
    <col min="11015" max="11015" width="12.7109375" style="42" bestFit="1" customWidth="1"/>
    <col min="11016" max="11016" width="10.85546875" style="42" customWidth="1"/>
    <col min="11017" max="11017" width="19.140625" style="42" bestFit="1" customWidth="1"/>
    <col min="11018" max="11018" width="9.140625" style="42"/>
    <col min="11019" max="11019" width="9.42578125" style="42" customWidth="1"/>
    <col min="11020" max="11020" width="11.140625" style="42" customWidth="1"/>
    <col min="11021" max="11021" width="10.42578125" style="42" bestFit="1" customWidth="1"/>
    <col min="11022" max="11022" width="19.140625" style="42" bestFit="1" customWidth="1"/>
    <col min="11023" max="11023" width="9.140625" style="42"/>
    <col min="11024" max="11024" width="9.5703125" style="42" customWidth="1"/>
    <col min="11025" max="11025" width="9.140625" style="42"/>
    <col min="11026" max="11026" width="10.42578125" style="42" bestFit="1" customWidth="1"/>
    <col min="11027" max="11267" width="9.140625" style="42"/>
    <col min="11268" max="11268" width="18.7109375" style="42" bestFit="1" customWidth="1"/>
    <col min="11269" max="11269" width="9.140625" style="42"/>
    <col min="11270" max="11270" width="10.28515625" style="42" customWidth="1"/>
    <col min="11271" max="11271" width="12.7109375" style="42" bestFit="1" customWidth="1"/>
    <col min="11272" max="11272" width="10.85546875" style="42" customWidth="1"/>
    <col min="11273" max="11273" width="19.140625" style="42" bestFit="1" customWidth="1"/>
    <col min="11274" max="11274" width="9.140625" style="42"/>
    <col min="11275" max="11275" width="9.42578125" style="42" customWidth="1"/>
    <col min="11276" max="11276" width="11.140625" style="42" customWidth="1"/>
    <col min="11277" max="11277" width="10.42578125" style="42" bestFit="1" customWidth="1"/>
    <col min="11278" max="11278" width="19.140625" style="42" bestFit="1" customWidth="1"/>
    <col min="11279" max="11279" width="9.140625" style="42"/>
    <col min="11280" max="11280" width="9.5703125" style="42" customWidth="1"/>
    <col min="11281" max="11281" width="9.140625" style="42"/>
    <col min="11282" max="11282" width="10.42578125" style="42" bestFit="1" customWidth="1"/>
    <col min="11283" max="11523" width="9.140625" style="42"/>
    <col min="11524" max="11524" width="18.7109375" style="42" bestFit="1" customWidth="1"/>
    <col min="11525" max="11525" width="9.140625" style="42"/>
    <col min="11526" max="11526" width="10.28515625" style="42" customWidth="1"/>
    <col min="11527" max="11527" width="12.7109375" style="42" bestFit="1" customWidth="1"/>
    <col min="11528" max="11528" width="10.85546875" style="42" customWidth="1"/>
    <col min="11529" max="11529" width="19.140625" style="42" bestFit="1" customWidth="1"/>
    <col min="11530" max="11530" width="9.140625" style="42"/>
    <col min="11531" max="11531" width="9.42578125" style="42" customWidth="1"/>
    <col min="11532" max="11532" width="11.140625" style="42" customWidth="1"/>
    <col min="11533" max="11533" width="10.42578125" style="42" bestFit="1" customWidth="1"/>
    <col min="11534" max="11534" width="19.140625" style="42" bestFit="1" customWidth="1"/>
    <col min="11535" max="11535" width="9.140625" style="42"/>
    <col min="11536" max="11536" width="9.5703125" style="42" customWidth="1"/>
    <col min="11537" max="11537" width="9.140625" style="42"/>
    <col min="11538" max="11538" width="10.42578125" style="42" bestFit="1" customWidth="1"/>
    <col min="11539" max="11779" width="9.140625" style="42"/>
    <col min="11780" max="11780" width="18.7109375" style="42" bestFit="1" customWidth="1"/>
    <col min="11781" max="11781" width="9.140625" style="42"/>
    <col min="11782" max="11782" width="10.28515625" style="42" customWidth="1"/>
    <col min="11783" max="11783" width="12.7109375" style="42" bestFit="1" customWidth="1"/>
    <col min="11784" max="11784" width="10.85546875" style="42" customWidth="1"/>
    <col min="11785" max="11785" width="19.140625" style="42" bestFit="1" customWidth="1"/>
    <col min="11786" max="11786" width="9.140625" style="42"/>
    <col min="11787" max="11787" width="9.42578125" style="42" customWidth="1"/>
    <col min="11788" max="11788" width="11.140625" style="42" customWidth="1"/>
    <col min="11789" max="11789" width="10.42578125" style="42" bestFit="1" customWidth="1"/>
    <col min="11790" max="11790" width="19.140625" style="42" bestFit="1" customWidth="1"/>
    <col min="11791" max="11791" width="9.140625" style="42"/>
    <col min="11792" max="11792" width="9.5703125" style="42" customWidth="1"/>
    <col min="11793" max="11793" width="9.140625" style="42"/>
    <col min="11794" max="11794" width="10.42578125" style="42" bestFit="1" customWidth="1"/>
    <col min="11795" max="12035" width="9.140625" style="42"/>
    <col min="12036" max="12036" width="18.7109375" style="42" bestFit="1" customWidth="1"/>
    <col min="12037" max="12037" width="9.140625" style="42"/>
    <col min="12038" max="12038" width="10.28515625" style="42" customWidth="1"/>
    <col min="12039" max="12039" width="12.7109375" style="42" bestFit="1" customWidth="1"/>
    <col min="12040" max="12040" width="10.85546875" style="42" customWidth="1"/>
    <col min="12041" max="12041" width="19.140625" style="42" bestFit="1" customWidth="1"/>
    <col min="12042" max="12042" width="9.140625" style="42"/>
    <col min="12043" max="12043" width="9.42578125" style="42" customWidth="1"/>
    <col min="12044" max="12044" width="11.140625" style="42" customWidth="1"/>
    <col min="12045" max="12045" width="10.42578125" style="42" bestFit="1" customWidth="1"/>
    <col min="12046" max="12046" width="19.140625" style="42" bestFit="1" customWidth="1"/>
    <col min="12047" max="12047" width="9.140625" style="42"/>
    <col min="12048" max="12048" width="9.5703125" style="42" customWidth="1"/>
    <col min="12049" max="12049" width="9.140625" style="42"/>
    <col min="12050" max="12050" width="10.42578125" style="42" bestFit="1" customWidth="1"/>
    <col min="12051" max="12291" width="9.140625" style="42"/>
    <col min="12292" max="12292" width="18.7109375" style="42" bestFit="1" customWidth="1"/>
    <col min="12293" max="12293" width="9.140625" style="42"/>
    <col min="12294" max="12294" width="10.28515625" style="42" customWidth="1"/>
    <col min="12295" max="12295" width="12.7109375" style="42" bestFit="1" customWidth="1"/>
    <col min="12296" max="12296" width="10.85546875" style="42" customWidth="1"/>
    <col min="12297" max="12297" width="19.140625" style="42" bestFit="1" customWidth="1"/>
    <col min="12298" max="12298" width="9.140625" style="42"/>
    <col min="12299" max="12299" width="9.42578125" style="42" customWidth="1"/>
    <col min="12300" max="12300" width="11.140625" style="42" customWidth="1"/>
    <col min="12301" max="12301" width="10.42578125" style="42" bestFit="1" customWidth="1"/>
    <col min="12302" max="12302" width="19.140625" style="42" bestFit="1" customWidth="1"/>
    <col min="12303" max="12303" width="9.140625" style="42"/>
    <col min="12304" max="12304" width="9.5703125" style="42" customWidth="1"/>
    <col min="12305" max="12305" width="9.140625" style="42"/>
    <col min="12306" max="12306" width="10.42578125" style="42" bestFit="1" customWidth="1"/>
    <col min="12307" max="12547" width="9.140625" style="42"/>
    <col min="12548" max="12548" width="18.7109375" style="42" bestFit="1" customWidth="1"/>
    <col min="12549" max="12549" width="9.140625" style="42"/>
    <col min="12550" max="12550" width="10.28515625" style="42" customWidth="1"/>
    <col min="12551" max="12551" width="12.7109375" style="42" bestFit="1" customWidth="1"/>
    <col min="12552" max="12552" width="10.85546875" style="42" customWidth="1"/>
    <col min="12553" max="12553" width="19.140625" style="42" bestFit="1" customWidth="1"/>
    <col min="12554" max="12554" width="9.140625" style="42"/>
    <col min="12555" max="12555" width="9.42578125" style="42" customWidth="1"/>
    <col min="12556" max="12556" width="11.140625" style="42" customWidth="1"/>
    <col min="12557" max="12557" width="10.42578125" style="42" bestFit="1" customWidth="1"/>
    <col min="12558" max="12558" width="19.140625" style="42" bestFit="1" customWidth="1"/>
    <col min="12559" max="12559" width="9.140625" style="42"/>
    <col min="12560" max="12560" width="9.5703125" style="42" customWidth="1"/>
    <col min="12561" max="12561" width="9.140625" style="42"/>
    <col min="12562" max="12562" width="10.42578125" style="42" bestFit="1" customWidth="1"/>
    <col min="12563" max="12803" width="9.140625" style="42"/>
    <col min="12804" max="12804" width="18.7109375" style="42" bestFit="1" customWidth="1"/>
    <col min="12805" max="12805" width="9.140625" style="42"/>
    <col min="12806" max="12806" width="10.28515625" style="42" customWidth="1"/>
    <col min="12807" max="12807" width="12.7109375" style="42" bestFit="1" customWidth="1"/>
    <col min="12808" max="12808" width="10.85546875" style="42" customWidth="1"/>
    <col min="12809" max="12809" width="19.140625" style="42" bestFit="1" customWidth="1"/>
    <col min="12810" max="12810" width="9.140625" style="42"/>
    <col min="12811" max="12811" width="9.42578125" style="42" customWidth="1"/>
    <col min="12812" max="12812" width="11.140625" style="42" customWidth="1"/>
    <col min="12813" max="12813" width="10.42578125" style="42" bestFit="1" customWidth="1"/>
    <col min="12814" max="12814" width="19.140625" style="42" bestFit="1" customWidth="1"/>
    <col min="12815" max="12815" width="9.140625" style="42"/>
    <col min="12816" max="12816" width="9.5703125" style="42" customWidth="1"/>
    <col min="12817" max="12817" width="9.140625" style="42"/>
    <col min="12818" max="12818" width="10.42578125" style="42" bestFit="1" customWidth="1"/>
    <col min="12819" max="13059" width="9.140625" style="42"/>
    <col min="13060" max="13060" width="18.7109375" style="42" bestFit="1" customWidth="1"/>
    <col min="13061" max="13061" width="9.140625" style="42"/>
    <col min="13062" max="13062" width="10.28515625" style="42" customWidth="1"/>
    <col min="13063" max="13063" width="12.7109375" style="42" bestFit="1" customWidth="1"/>
    <col min="13064" max="13064" width="10.85546875" style="42" customWidth="1"/>
    <col min="13065" max="13065" width="19.140625" style="42" bestFit="1" customWidth="1"/>
    <col min="13066" max="13066" width="9.140625" style="42"/>
    <col min="13067" max="13067" width="9.42578125" style="42" customWidth="1"/>
    <col min="13068" max="13068" width="11.140625" style="42" customWidth="1"/>
    <col min="13069" max="13069" width="10.42578125" style="42" bestFit="1" customWidth="1"/>
    <col min="13070" max="13070" width="19.140625" style="42" bestFit="1" customWidth="1"/>
    <col min="13071" max="13071" width="9.140625" style="42"/>
    <col min="13072" max="13072" width="9.5703125" style="42" customWidth="1"/>
    <col min="13073" max="13073" width="9.140625" style="42"/>
    <col min="13074" max="13074" width="10.42578125" style="42" bestFit="1" customWidth="1"/>
    <col min="13075" max="13315" width="9.140625" style="42"/>
    <col min="13316" max="13316" width="18.7109375" style="42" bestFit="1" customWidth="1"/>
    <col min="13317" max="13317" width="9.140625" style="42"/>
    <col min="13318" max="13318" width="10.28515625" style="42" customWidth="1"/>
    <col min="13319" max="13319" width="12.7109375" style="42" bestFit="1" customWidth="1"/>
    <col min="13320" max="13320" width="10.85546875" style="42" customWidth="1"/>
    <col min="13321" max="13321" width="19.140625" style="42" bestFit="1" customWidth="1"/>
    <col min="13322" max="13322" width="9.140625" style="42"/>
    <col min="13323" max="13323" width="9.42578125" style="42" customWidth="1"/>
    <col min="13324" max="13324" width="11.140625" style="42" customWidth="1"/>
    <col min="13325" max="13325" width="10.42578125" style="42" bestFit="1" customWidth="1"/>
    <col min="13326" max="13326" width="19.140625" style="42" bestFit="1" customWidth="1"/>
    <col min="13327" max="13327" width="9.140625" style="42"/>
    <col min="13328" max="13328" width="9.5703125" style="42" customWidth="1"/>
    <col min="13329" max="13329" width="9.140625" style="42"/>
    <col min="13330" max="13330" width="10.42578125" style="42" bestFit="1" customWidth="1"/>
    <col min="13331" max="13571" width="9.140625" style="42"/>
    <col min="13572" max="13572" width="18.7109375" style="42" bestFit="1" customWidth="1"/>
    <col min="13573" max="13573" width="9.140625" style="42"/>
    <col min="13574" max="13574" width="10.28515625" style="42" customWidth="1"/>
    <col min="13575" max="13575" width="12.7109375" style="42" bestFit="1" customWidth="1"/>
    <col min="13576" max="13576" width="10.85546875" style="42" customWidth="1"/>
    <col min="13577" max="13577" width="19.140625" style="42" bestFit="1" customWidth="1"/>
    <col min="13578" max="13578" width="9.140625" style="42"/>
    <col min="13579" max="13579" width="9.42578125" style="42" customWidth="1"/>
    <col min="13580" max="13580" width="11.140625" style="42" customWidth="1"/>
    <col min="13581" max="13581" width="10.42578125" style="42" bestFit="1" customWidth="1"/>
    <col min="13582" max="13582" width="19.140625" style="42" bestFit="1" customWidth="1"/>
    <col min="13583" max="13583" width="9.140625" style="42"/>
    <col min="13584" max="13584" width="9.5703125" style="42" customWidth="1"/>
    <col min="13585" max="13585" width="9.140625" style="42"/>
    <col min="13586" max="13586" width="10.42578125" style="42" bestFit="1" customWidth="1"/>
    <col min="13587" max="13827" width="9.140625" style="42"/>
    <col min="13828" max="13828" width="18.7109375" style="42" bestFit="1" customWidth="1"/>
    <col min="13829" max="13829" width="9.140625" style="42"/>
    <col min="13830" max="13830" width="10.28515625" style="42" customWidth="1"/>
    <col min="13831" max="13831" width="12.7109375" style="42" bestFit="1" customWidth="1"/>
    <col min="13832" max="13832" width="10.85546875" style="42" customWidth="1"/>
    <col min="13833" max="13833" width="19.140625" style="42" bestFit="1" customWidth="1"/>
    <col min="13834" max="13834" width="9.140625" style="42"/>
    <col min="13835" max="13835" width="9.42578125" style="42" customWidth="1"/>
    <col min="13836" max="13836" width="11.140625" style="42" customWidth="1"/>
    <col min="13837" max="13837" width="10.42578125" style="42" bestFit="1" customWidth="1"/>
    <col min="13838" max="13838" width="19.140625" style="42" bestFit="1" customWidth="1"/>
    <col min="13839" max="13839" width="9.140625" style="42"/>
    <col min="13840" max="13840" width="9.5703125" style="42" customWidth="1"/>
    <col min="13841" max="13841" width="9.140625" style="42"/>
    <col min="13842" max="13842" width="10.42578125" style="42" bestFit="1" customWidth="1"/>
    <col min="13843" max="14083" width="9.140625" style="42"/>
    <col min="14084" max="14084" width="18.7109375" style="42" bestFit="1" customWidth="1"/>
    <col min="14085" max="14085" width="9.140625" style="42"/>
    <col min="14086" max="14086" width="10.28515625" style="42" customWidth="1"/>
    <col min="14087" max="14087" width="12.7109375" style="42" bestFit="1" customWidth="1"/>
    <col min="14088" max="14088" width="10.85546875" style="42" customWidth="1"/>
    <col min="14089" max="14089" width="19.140625" style="42" bestFit="1" customWidth="1"/>
    <col min="14090" max="14090" width="9.140625" style="42"/>
    <col min="14091" max="14091" width="9.42578125" style="42" customWidth="1"/>
    <col min="14092" max="14092" width="11.140625" style="42" customWidth="1"/>
    <col min="14093" max="14093" width="10.42578125" style="42" bestFit="1" customWidth="1"/>
    <col min="14094" max="14094" width="19.140625" style="42" bestFit="1" customWidth="1"/>
    <col min="14095" max="14095" width="9.140625" style="42"/>
    <col min="14096" max="14096" width="9.5703125" style="42" customWidth="1"/>
    <col min="14097" max="14097" width="9.140625" style="42"/>
    <col min="14098" max="14098" width="10.42578125" style="42" bestFit="1" customWidth="1"/>
    <col min="14099" max="14339" width="9.140625" style="42"/>
    <col min="14340" max="14340" width="18.7109375" style="42" bestFit="1" customWidth="1"/>
    <col min="14341" max="14341" width="9.140625" style="42"/>
    <col min="14342" max="14342" width="10.28515625" style="42" customWidth="1"/>
    <col min="14343" max="14343" width="12.7109375" style="42" bestFit="1" customWidth="1"/>
    <col min="14344" max="14344" width="10.85546875" style="42" customWidth="1"/>
    <col min="14345" max="14345" width="19.140625" style="42" bestFit="1" customWidth="1"/>
    <col min="14346" max="14346" width="9.140625" style="42"/>
    <col min="14347" max="14347" width="9.42578125" style="42" customWidth="1"/>
    <col min="14348" max="14348" width="11.140625" style="42" customWidth="1"/>
    <col min="14349" max="14349" width="10.42578125" style="42" bestFit="1" customWidth="1"/>
    <col min="14350" max="14350" width="19.140625" style="42" bestFit="1" customWidth="1"/>
    <col min="14351" max="14351" width="9.140625" style="42"/>
    <col min="14352" max="14352" width="9.5703125" style="42" customWidth="1"/>
    <col min="14353" max="14353" width="9.140625" style="42"/>
    <col min="14354" max="14354" width="10.42578125" style="42" bestFit="1" customWidth="1"/>
    <col min="14355" max="14595" width="9.140625" style="42"/>
    <col min="14596" max="14596" width="18.7109375" style="42" bestFit="1" customWidth="1"/>
    <col min="14597" max="14597" width="9.140625" style="42"/>
    <col min="14598" max="14598" width="10.28515625" style="42" customWidth="1"/>
    <col min="14599" max="14599" width="12.7109375" style="42" bestFit="1" customWidth="1"/>
    <col min="14600" max="14600" width="10.85546875" style="42" customWidth="1"/>
    <col min="14601" max="14601" width="19.140625" style="42" bestFit="1" customWidth="1"/>
    <col min="14602" max="14602" width="9.140625" style="42"/>
    <col min="14603" max="14603" width="9.42578125" style="42" customWidth="1"/>
    <col min="14604" max="14604" width="11.140625" style="42" customWidth="1"/>
    <col min="14605" max="14605" width="10.42578125" style="42" bestFit="1" customWidth="1"/>
    <col min="14606" max="14606" width="19.140625" style="42" bestFit="1" customWidth="1"/>
    <col min="14607" max="14607" width="9.140625" style="42"/>
    <col min="14608" max="14608" width="9.5703125" style="42" customWidth="1"/>
    <col min="14609" max="14609" width="9.140625" style="42"/>
    <col min="14610" max="14610" width="10.42578125" style="42" bestFit="1" customWidth="1"/>
    <col min="14611" max="14851" width="9.140625" style="42"/>
    <col min="14852" max="14852" width="18.7109375" style="42" bestFit="1" customWidth="1"/>
    <col min="14853" max="14853" width="9.140625" style="42"/>
    <col min="14854" max="14854" width="10.28515625" style="42" customWidth="1"/>
    <col min="14855" max="14855" width="12.7109375" style="42" bestFit="1" customWidth="1"/>
    <col min="14856" max="14856" width="10.85546875" style="42" customWidth="1"/>
    <col min="14857" max="14857" width="19.140625" style="42" bestFit="1" customWidth="1"/>
    <col min="14858" max="14858" width="9.140625" style="42"/>
    <col min="14859" max="14859" width="9.42578125" style="42" customWidth="1"/>
    <col min="14860" max="14860" width="11.140625" style="42" customWidth="1"/>
    <col min="14861" max="14861" width="10.42578125" style="42" bestFit="1" customWidth="1"/>
    <col min="14862" max="14862" width="19.140625" style="42" bestFit="1" customWidth="1"/>
    <col min="14863" max="14863" width="9.140625" style="42"/>
    <col min="14864" max="14864" width="9.5703125" style="42" customWidth="1"/>
    <col min="14865" max="14865" width="9.140625" style="42"/>
    <col min="14866" max="14866" width="10.42578125" style="42" bestFit="1" customWidth="1"/>
    <col min="14867" max="15107" width="9.140625" style="42"/>
    <col min="15108" max="15108" width="18.7109375" style="42" bestFit="1" customWidth="1"/>
    <col min="15109" max="15109" width="9.140625" style="42"/>
    <col min="15110" max="15110" width="10.28515625" style="42" customWidth="1"/>
    <col min="15111" max="15111" width="12.7109375" style="42" bestFit="1" customWidth="1"/>
    <col min="15112" max="15112" width="10.85546875" style="42" customWidth="1"/>
    <col min="15113" max="15113" width="19.140625" style="42" bestFit="1" customWidth="1"/>
    <col min="15114" max="15114" width="9.140625" style="42"/>
    <col min="15115" max="15115" width="9.42578125" style="42" customWidth="1"/>
    <col min="15116" max="15116" width="11.140625" style="42" customWidth="1"/>
    <col min="15117" max="15117" width="10.42578125" style="42" bestFit="1" customWidth="1"/>
    <col min="15118" max="15118" width="19.140625" style="42" bestFit="1" customWidth="1"/>
    <col min="15119" max="15119" width="9.140625" style="42"/>
    <col min="15120" max="15120" width="9.5703125" style="42" customWidth="1"/>
    <col min="15121" max="15121" width="9.140625" style="42"/>
    <col min="15122" max="15122" width="10.42578125" style="42" bestFit="1" customWidth="1"/>
    <col min="15123" max="15363" width="9.140625" style="42"/>
    <col min="15364" max="15364" width="18.7109375" style="42" bestFit="1" customWidth="1"/>
    <col min="15365" max="15365" width="9.140625" style="42"/>
    <col min="15366" max="15366" width="10.28515625" style="42" customWidth="1"/>
    <col min="15367" max="15367" width="12.7109375" style="42" bestFit="1" customWidth="1"/>
    <col min="15368" max="15368" width="10.85546875" style="42" customWidth="1"/>
    <col min="15369" max="15369" width="19.140625" style="42" bestFit="1" customWidth="1"/>
    <col min="15370" max="15370" width="9.140625" style="42"/>
    <col min="15371" max="15371" width="9.42578125" style="42" customWidth="1"/>
    <col min="15372" max="15372" width="11.140625" style="42" customWidth="1"/>
    <col min="15373" max="15373" width="10.42578125" style="42" bestFit="1" customWidth="1"/>
    <col min="15374" max="15374" width="19.140625" style="42" bestFit="1" customWidth="1"/>
    <col min="15375" max="15375" width="9.140625" style="42"/>
    <col min="15376" max="15376" width="9.5703125" style="42" customWidth="1"/>
    <col min="15377" max="15377" width="9.140625" style="42"/>
    <col min="15378" max="15378" width="10.42578125" style="42" bestFit="1" customWidth="1"/>
    <col min="15379" max="15619" width="9.140625" style="42"/>
    <col min="15620" max="15620" width="18.7109375" style="42" bestFit="1" customWidth="1"/>
    <col min="15621" max="15621" width="9.140625" style="42"/>
    <col min="15622" max="15622" width="10.28515625" style="42" customWidth="1"/>
    <col min="15623" max="15623" width="12.7109375" style="42" bestFit="1" customWidth="1"/>
    <col min="15624" max="15624" width="10.85546875" style="42" customWidth="1"/>
    <col min="15625" max="15625" width="19.140625" style="42" bestFit="1" customWidth="1"/>
    <col min="15626" max="15626" width="9.140625" style="42"/>
    <col min="15627" max="15627" width="9.42578125" style="42" customWidth="1"/>
    <col min="15628" max="15628" width="11.140625" style="42" customWidth="1"/>
    <col min="15629" max="15629" width="10.42578125" style="42" bestFit="1" customWidth="1"/>
    <col min="15630" max="15630" width="19.140625" style="42" bestFit="1" customWidth="1"/>
    <col min="15631" max="15631" width="9.140625" style="42"/>
    <col min="15632" max="15632" width="9.5703125" style="42" customWidth="1"/>
    <col min="15633" max="15633" width="9.140625" style="42"/>
    <col min="15634" max="15634" width="10.42578125" style="42" bestFit="1" customWidth="1"/>
    <col min="15635" max="15875" width="9.140625" style="42"/>
    <col min="15876" max="15876" width="18.7109375" style="42" bestFit="1" customWidth="1"/>
    <col min="15877" max="15877" width="9.140625" style="42"/>
    <col min="15878" max="15878" width="10.28515625" style="42" customWidth="1"/>
    <col min="15879" max="15879" width="12.7109375" style="42" bestFit="1" customWidth="1"/>
    <col min="15880" max="15880" width="10.85546875" style="42" customWidth="1"/>
    <col min="15881" max="15881" width="19.140625" style="42" bestFit="1" customWidth="1"/>
    <col min="15882" max="15882" width="9.140625" style="42"/>
    <col min="15883" max="15883" width="9.42578125" style="42" customWidth="1"/>
    <col min="15884" max="15884" width="11.140625" style="42" customWidth="1"/>
    <col min="15885" max="15885" width="10.42578125" style="42" bestFit="1" customWidth="1"/>
    <col min="15886" max="15886" width="19.140625" style="42" bestFit="1" customWidth="1"/>
    <col min="15887" max="15887" width="9.140625" style="42"/>
    <col min="15888" max="15888" width="9.5703125" style="42" customWidth="1"/>
    <col min="15889" max="15889" width="9.140625" style="42"/>
    <col min="15890" max="15890" width="10.42578125" style="42" bestFit="1" customWidth="1"/>
    <col min="15891" max="16131" width="9.140625" style="42"/>
    <col min="16132" max="16132" width="18.7109375" style="42" bestFit="1" customWidth="1"/>
    <col min="16133" max="16133" width="9.140625" style="42"/>
    <col min="16134" max="16134" width="10.28515625" style="42" customWidth="1"/>
    <col min="16135" max="16135" width="12.7109375" style="42" bestFit="1" customWidth="1"/>
    <col min="16136" max="16136" width="10.85546875" style="42" customWidth="1"/>
    <col min="16137" max="16137" width="19.140625" style="42" bestFit="1" customWidth="1"/>
    <col min="16138" max="16138" width="9.140625" style="42"/>
    <col min="16139" max="16139" width="9.42578125" style="42" customWidth="1"/>
    <col min="16140" max="16140" width="11.140625" style="42" customWidth="1"/>
    <col min="16141" max="16141" width="10.42578125" style="42" bestFit="1" customWidth="1"/>
    <col min="16142" max="16142" width="19.140625" style="42" bestFit="1" customWidth="1"/>
    <col min="16143" max="16143" width="9.140625" style="42"/>
    <col min="16144" max="16144" width="9.5703125" style="42" customWidth="1"/>
    <col min="16145" max="16145" width="9.140625" style="42"/>
    <col min="16146" max="16146" width="10.42578125" style="42" bestFit="1" customWidth="1"/>
    <col min="16147" max="16384" width="9.140625" style="42"/>
  </cols>
  <sheetData>
    <row r="1" spans="1:21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P1" s="41"/>
      <c r="R1" s="41" t="s">
        <v>0</v>
      </c>
      <c r="S1" s="41"/>
      <c r="T1" s="41"/>
      <c r="U1" s="41"/>
    </row>
    <row r="2" spans="1:21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R2" s="41" t="s">
        <v>1</v>
      </c>
      <c r="S2" s="41"/>
      <c r="T2" s="41"/>
      <c r="U2" s="41"/>
    </row>
    <row r="3" spans="1:21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P3" s="43"/>
      <c r="R3" s="43" t="s">
        <v>2</v>
      </c>
      <c r="S3" s="43"/>
      <c r="T3" s="43"/>
      <c r="U3" s="43"/>
    </row>
    <row r="4" spans="1:21" ht="18" x14ac:dyDescent="0.25">
      <c r="C4" s="272" t="s">
        <v>129</v>
      </c>
      <c r="D4" s="272"/>
      <c r="E4" s="272"/>
      <c r="F4" s="272"/>
      <c r="G4" s="41"/>
      <c r="H4" s="41"/>
      <c r="K4" s="272" t="s">
        <v>129</v>
      </c>
      <c r="L4" s="272"/>
      <c r="M4" s="272"/>
      <c r="N4" s="272"/>
      <c r="P4" s="272" t="s">
        <v>129</v>
      </c>
      <c r="Q4" s="272"/>
      <c r="R4" s="272"/>
      <c r="S4" s="272"/>
      <c r="T4" s="41"/>
      <c r="U4" s="41"/>
    </row>
    <row r="5" spans="1:21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P5" s="181"/>
      <c r="R5" s="44" t="s">
        <v>5</v>
      </c>
      <c r="S5" s="45"/>
      <c r="T5" s="45"/>
      <c r="U5" s="45"/>
    </row>
    <row r="6" spans="1:21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50" t="s">
        <v>130</v>
      </c>
      <c r="O6" s="51" t="s">
        <v>19</v>
      </c>
      <c r="P6" s="46"/>
      <c r="Q6" s="47" t="s">
        <v>6</v>
      </c>
      <c r="R6" s="48" t="s">
        <v>7</v>
      </c>
      <c r="S6" s="48" t="s">
        <v>8</v>
      </c>
      <c r="T6" s="49" t="s">
        <v>9</v>
      </c>
      <c r="U6" s="52"/>
    </row>
    <row r="7" spans="1:21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200"/>
      <c r="P7" s="53" t="s">
        <v>10</v>
      </c>
      <c r="Q7" s="54"/>
      <c r="R7" s="54"/>
      <c r="S7" s="54"/>
      <c r="T7" s="55"/>
    </row>
    <row r="8" spans="1:21" ht="18" x14ac:dyDescent="0.25">
      <c r="A8" s="56" t="s">
        <v>11</v>
      </c>
      <c r="B8" s="57">
        <v>518</v>
      </c>
      <c r="C8" s="58">
        <v>686</v>
      </c>
      <c r="D8" s="60">
        <v>46728</v>
      </c>
      <c r="E8" s="118">
        <v>0</v>
      </c>
      <c r="F8" s="119">
        <v>-68</v>
      </c>
      <c r="G8" s="120">
        <f t="shared" ref="G8:G16" si="0">D8/B8</f>
        <v>90.208494208494201</v>
      </c>
      <c r="H8" s="61">
        <f>D8+E8+F8</f>
        <v>46660</v>
      </c>
      <c r="I8" s="121"/>
      <c r="J8" s="122"/>
      <c r="K8" s="81"/>
      <c r="L8" s="58"/>
      <c r="M8" s="58"/>
      <c r="N8" s="62"/>
      <c r="O8" s="81">
        <f>SUM(M8:N8)</f>
        <v>0</v>
      </c>
      <c r="P8" s="56" t="s">
        <v>11</v>
      </c>
      <c r="Q8" s="59">
        <f>B8+K8</f>
        <v>518</v>
      </c>
      <c r="R8" s="59">
        <f>C8+L8</f>
        <v>686</v>
      </c>
      <c r="S8" s="59">
        <f>H8+O8</f>
        <v>46660</v>
      </c>
      <c r="T8" s="62">
        <f>S8/Q8</f>
        <v>90.077220077220076</v>
      </c>
    </row>
    <row r="9" spans="1:21" ht="18" x14ac:dyDescent="0.25">
      <c r="A9" s="64" t="s">
        <v>12</v>
      </c>
      <c r="B9" s="63">
        <v>542</v>
      </c>
      <c r="C9" s="65">
        <v>787</v>
      </c>
      <c r="D9" s="123">
        <v>53226</v>
      </c>
      <c r="E9" s="118">
        <v>0</v>
      </c>
      <c r="F9" s="119">
        <v>-4</v>
      </c>
      <c r="G9" s="124">
        <f t="shared" si="0"/>
        <v>98.20295202952029</v>
      </c>
      <c r="H9" s="61">
        <f t="shared" ref="H9:H15" si="1">D9+E9+F9</f>
        <v>53222</v>
      </c>
      <c r="I9" s="121"/>
      <c r="J9" s="122"/>
      <c r="K9" s="81"/>
      <c r="L9" s="65"/>
      <c r="M9" s="58"/>
      <c r="N9" s="62"/>
      <c r="O9" s="81">
        <f t="shared" ref="O9:O15" si="2">SUM(M9:N9)</f>
        <v>0</v>
      </c>
      <c r="P9" s="64" t="s">
        <v>12</v>
      </c>
      <c r="Q9" s="63">
        <f t="shared" ref="Q9:R15" si="3">B9+K9</f>
        <v>542</v>
      </c>
      <c r="R9" s="63">
        <f t="shared" si="3"/>
        <v>787</v>
      </c>
      <c r="S9" s="63">
        <f t="shared" ref="S9:S15" si="4">H9+O9</f>
        <v>53222</v>
      </c>
      <c r="T9" s="62">
        <f t="shared" ref="T9:T15" si="5">S9/Q9</f>
        <v>98.195571955719558</v>
      </c>
    </row>
    <row r="10" spans="1:21" ht="18" x14ac:dyDescent="0.25">
      <c r="A10" s="64" t="s">
        <v>13</v>
      </c>
      <c r="B10" s="63">
        <v>717</v>
      </c>
      <c r="C10" s="65">
        <v>954</v>
      </c>
      <c r="D10" s="123">
        <v>65527</v>
      </c>
      <c r="E10" s="118">
        <v>0</v>
      </c>
      <c r="F10" s="119">
        <v>-4</v>
      </c>
      <c r="G10" s="124">
        <f t="shared" si="0"/>
        <v>91.390516039051604</v>
      </c>
      <c r="H10" s="61">
        <f t="shared" si="1"/>
        <v>65523</v>
      </c>
      <c r="I10" s="121"/>
      <c r="J10" s="122"/>
      <c r="K10" s="81"/>
      <c r="L10" s="65"/>
      <c r="M10" s="58"/>
      <c r="N10" s="62"/>
      <c r="O10" s="81">
        <f t="shared" si="2"/>
        <v>0</v>
      </c>
      <c r="P10" s="64" t="s">
        <v>13</v>
      </c>
      <c r="Q10" s="63">
        <f t="shared" si="3"/>
        <v>717</v>
      </c>
      <c r="R10" s="63">
        <f t="shared" si="3"/>
        <v>954</v>
      </c>
      <c r="S10" s="63">
        <f t="shared" si="4"/>
        <v>65523</v>
      </c>
      <c r="T10" s="62">
        <f t="shared" si="5"/>
        <v>91.38493723849372</v>
      </c>
    </row>
    <row r="11" spans="1:21" ht="18" x14ac:dyDescent="0.25">
      <c r="A11" s="64" t="s">
        <v>14</v>
      </c>
      <c r="B11" s="63">
        <v>769</v>
      </c>
      <c r="C11" s="65">
        <v>1082</v>
      </c>
      <c r="D11" s="123">
        <v>73806</v>
      </c>
      <c r="E11" s="118">
        <v>0</v>
      </c>
      <c r="F11" s="119">
        <v>-49</v>
      </c>
      <c r="G11" s="124">
        <f t="shared" si="0"/>
        <v>95.976592977893361</v>
      </c>
      <c r="H11" s="61">
        <f t="shared" si="1"/>
        <v>73757</v>
      </c>
      <c r="I11" s="121"/>
      <c r="J11" s="122"/>
      <c r="K11" s="81"/>
      <c r="L11" s="65"/>
      <c r="M11" s="58"/>
      <c r="N11" s="62"/>
      <c r="O11" s="81">
        <f t="shared" si="2"/>
        <v>0</v>
      </c>
      <c r="P11" s="64" t="s">
        <v>14</v>
      </c>
      <c r="Q11" s="63">
        <f t="shared" si="3"/>
        <v>769</v>
      </c>
      <c r="R11" s="63">
        <f t="shared" si="3"/>
        <v>1082</v>
      </c>
      <c r="S11" s="63">
        <f t="shared" si="4"/>
        <v>73757</v>
      </c>
      <c r="T11" s="62">
        <f t="shared" si="5"/>
        <v>95.912873862158648</v>
      </c>
    </row>
    <row r="12" spans="1:21" ht="18" x14ac:dyDescent="0.25">
      <c r="A12" s="64" t="s">
        <v>15</v>
      </c>
      <c r="B12" s="63">
        <v>164</v>
      </c>
      <c r="C12" s="65">
        <v>246</v>
      </c>
      <c r="D12" s="123">
        <v>16734</v>
      </c>
      <c r="E12" s="118">
        <v>0</v>
      </c>
      <c r="F12" s="119">
        <v>-2</v>
      </c>
      <c r="G12" s="124">
        <f t="shared" si="0"/>
        <v>102.03658536585365</v>
      </c>
      <c r="H12" s="61">
        <f t="shared" si="1"/>
        <v>16732</v>
      </c>
      <c r="I12" s="121"/>
      <c r="J12" s="122"/>
      <c r="K12" s="81"/>
      <c r="L12" s="65"/>
      <c r="M12" s="58"/>
      <c r="N12" s="62"/>
      <c r="O12" s="81">
        <f t="shared" si="2"/>
        <v>0</v>
      </c>
      <c r="P12" s="64" t="s">
        <v>15</v>
      </c>
      <c r="Q12" s="63">
        <f t="shared" si="3"/>
        <v>164</v>
      </c>
      <c r="R12" s="63">
        <f t="shared" si="3"/>
        <v>246</v>
      </c>
      <c r="S12" s="63">
        <f t="shared" si="4"/>
        <v>16732</v>
      </c>
      <c r="T12" s="62">
        <f t="shared" si="5"/>
        <v>102.02439024390245</v>
      </c>
    </row>
    <row r="13" spans="1:21" ht="18" x14ac:dyDescent="0.25">
      <c r="A13" s="64" t="s">
        <v>16</v>
      </c>
      <c r="B13" s="63">
        <v>618</v>
      </c>
      <c r="C13" s="65">
        <v>817</v>
      </c>
      <c r="D13" s="123">
        <v>56782</v>
      </c>
      <c r="E13" s="118">
        <v>0</v>
      </c>
      <c r="F13" s="119">
        <v>-11</v>
      </c>
      <c r="G13" s="124">
        <f t="shared" si="0"/>
        <v>91.880258899676377</v>
      </c>
      <c r="H13" s="61">
        <f t="shared" si="1"/>
        <v>56771</v>
      </c>
      <c r="I13" s="121"/>
      <c r="J13" s="122"/>
      <c r="K13" s="81"/>
      <c r="L13" s="65"/>
      <c r="M13" s="58"/>
      <c r="N13" s="62"/>
      <c r="O13" s="81">
        <f t="shared" si="2"/>
        <v>0</v>
      </c>
      <c r="P13" s="64" t="s">
        <v>16</v>
      </c>
      <c r="Q13" s="63">
        <f t="shared" si="3"/>
        <v>618</v>
      </c>
      <c r="R13" s="63">
        <f t="shared" si="3"/>
        <v>817</v>
      </c>
      <c r="S13" s="63">
        <f t="shared" si="4"/>
        <v>56771</v>
      </c>
      <c r="T13" s="62">
        <f t="shared" si="5"/>
        <v>91.862459546925564</v>
      </c>
    </row>
    <row r="14" spans="1:21" ht="18" x14ac:dyDescent="0.25">
      <c r="A14" s="64" t="s">
        <v>17</v>
      </c>
      <c r="B14" s="63">
        <v>227</v>
      </c>
      <c r="C14" s="65">
        <v>309</v>
      </c>
      <c r="D14" s="123">
        <v>20495</v>
      </c>
      <c r="E14" s="118">
        <v>0</v>
      </c>
      <c r="F14" s="119">
        <v>-14</v>
      </c>
      <c r="G14" s="124">
        <f t="shared" si="0"/>
        <v>90.286343612334804</v>
      </c>
      <c r="H14" s="61">
        <f t="shared" si="1"/>
        <v>20481</v>
      </c>
      <c r="I14" s="121"/>
      <c r="J14" s="122"/>
      <c r="K14" s="81"/>
      <c r="L14" s="65"/>
      <c r="M14" s="58"/>
      <c r="N14" s="62"/>
      <c r="O14" s="81">
        <f t="shared" si="2"/>
        <v>0</v>
      </c>
      <c r="P14" s="64" t="s">
        <v>17</v>
      </c>
      <c r="Q14" s="63">
        <f t="shared" si="3"/>
        <v>227</v>
      </c>
      <c r="R14" s="63">
        <f t="shared" si="3"/>
        <v>309</v>
      </c>
      <c r="S14" s="63">
        <f t="shared" si="4"/>
        <v>20481</v>
      </c>
      <c r="T14" s="62">
        <f t="shared" si="5"/>
        <v>90.224669603524234</v>
      </c>
    </row>
    <row r="15" spans="1:21" ht="18.75" thickBot="1" x14ac:dyDescent="0.3">
      <c r="A15" s="66" t="s">
        <v>18</v>
      </c>
      <c r="B15" s="67">
        <v>673</v>
      </c>
      <c r="C15" s="68">
        <v>921</v>
      </c>
      <c r="D15" s="125">
        <v>67098</v>
      </c>
      <c r="E15" s="126">
        <v>0</v>
      </c>
      <c r="F15" s="127">
        <v>-6</v>
      </c>
      <c r="G15" s="128">
        <f t="shared" si="0"/>
        <v>99.69985141158989</v>
      </c>
      <c r="H15" s="61">
        <f t="shared" si="1"/>
        <v>67092</v>
      </c>
      <c r="I15" s="172"/>
      <c r="J15" s="173"/>
      <c r="K15" s="75"/>
      <c r="L15" s="68"/>
      <c r="M15" s="180"/>
      <c r="N15" s="185"/>
      <c r="O15" s="81">
        <f t="shared" si="2"/>
        <v>0</v>
      </c>
      <c r="P15" s="89" t="s">
        <v>18</v>
      </c>
      <c r="Q15" s="69">
        <f t="shared" si="3"/>
        <v>673</v>
      </c>
      <c r="R15" s="69">
        <f t="shared" si="3"/>
        <v>921</v>
      </c>
      <c r="S15" s="69">
        <f t="shared" si="4"/>
        <v>67092</v>
      </c>
      <c r="T15" s="185">
        <f t="shared" si="5"/>
        <v>99.690936106983656</v>
      </c>
    </row>
    <row r="16" spans="1:21" ht="18.75" thickBot="1" x14ac:dyDescent="0.3">
      <c r="A16" s="70" t="s">
        <v>19</v>
      </c>
      <c r="B16" s="71">
        <f>SUM(B8:B15)</f>
        <v>4228</v>
      </c>
      <c r="C16" s="71">
        <f>SUM(C8:C15)</f>
        <v>5802</v>
      </c>
      <c r="D16" s="129">
        <f>SUM(D8:D15)</f>
        <v>400396</v>
      </c>
      <c r="E16" s="71">
        <f>SUM(E8:E15)</f>
        <v>0</v>
      </c>
      <c r="F16" s="73">
        <f>SUM(F8:F15)</f>
        <v>-158</v>
      </c>
      <c r="G16" s="130">
        <f t="shared" si="0"/>
        <v>94.701040681173126</v>
      </c>
      <c r="H16" s="129">
        <f t="shared" ref="H16:O16" si="6">SUM(H8:H15)</f>
        <v>400238</v>
      </c>
      <c r="I16" s="166">
        <f t="shared" si="6"/>
        <v>0</v>
      </c>
      <c r="J16" s="72">
        <f t="shared" si="6"/>
        <v>0</v>
      </c>
      <c r="K16" s="196">
        <f t="shared" si="6"/>
        <v>0</v>
      </c>
      <c r="L16" s="186">
        <f t="shared" si="6"/>
        <v>0</v>
      </c>
      <c r="M16" s="186">
        <f t="shared" si="6"/>
        <v>0</v>
      </c>
      <c r="N16" s="72">
        <f t="shared" si="6"/>
        <v>0</v>
      </c>
      <c r="O16" s="188">
        <f t="shared" si="6"/>
        <v>0</v>
      </c>
      <c r="P16" s="192" t="s">
        <v>19</v>
      </c>
      <c r="Q16" s="193">
        <f>SUM(Q8:Q15)</f>
        <v>4228</v>
      </c>
      <c r="R16" s="193">
        <f>SUM(R8:R15)</f>
        <v>5802</v>
      </c>
      <c r="S16" s="193">
        <f>SUM(S8:S15)</f>
        <v>400238</v>
      </c>
      <c r="T16" s="72">
        <f>S16/Q16</f>
        <v>94.663670766319768</v>
      </c>
    </row>
    <row r="17" spans="1:21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4"/>
      <c r="Q17" s="75"/>
      <c r="R17" s="75"/>
      <c r="S17" s="75"/>
      <c r="T17" s="75"/>
    </row>
    <row r="18" spans="1:21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8"/>
      <c r="P18" s="76" t="s">
        <v>20</v>
      </c>
      <c r="Q18" s="77"/>
      <c r="R18" s="77"/>
      <c r="S18" s="77"/>
      <c r="T18" s="78"/>
    </row>
    <row r="19" spans="1:21" ht="18" x14ac:dyDescent="0.25">
      <c r="A19" s="79" t="s">
        <v>21</v>
      </c>
      <c r="B19" s="57">
        <v>1014</v>
      </c>
      <c r="C19" s="58">
        <v>1415</v>
      </c>
      <c r="D19" s="60">
        <v>100543</v>
      </c>
      <c r="E19" s="134">
        <v>0</v>
      </c>
      <c r="F19" s="119">
        <v>0</v>
      </c>
      <c r="G19" s="121">
        <f t="shared" ref="G19:G32" si="7">D19/B19</f>
        <v>99.154832347140044</v>
      </c>
      <c r="H19" s="119">
        <f>SUM(D19:F19)</f>
        <v>100543</v>
      </c>
      <c r="I19" s="132"/>
      <c r="J19" s="133"/>
      <c r="K19" s="81"/>
      <c r="L19" s="58"/>
      <c r="M19" s="58"/>
      <c r="N19" s="62"/>
      <c r="O19" s="81">
        <f>SUM(M19:N19)</f>
        <v>0</v>
      </c>
      <c r="P19" s="79" t="s">
        <v>21</v>
      </c>
      <c r="Q19" s="59">
        <f t="shared" ref="Q19:R31" si="8">B19+K19</f>
        <v>1014</v>
      </c>
      <c r="R19" s="59">
        <f t="shared" si="8"/>
        <v>1415</v>
      </c>
      <c r="S19" s="59">
        <f t="shared" ref="S19:S31" si="9">H19+O19</f>
        <v>100543</v>
      </c>
      <c r="T19" s="62">
        <f t="shared" ref="T19:T32" si="10">S19/Q19</f>
        <v>99.154832347140044</v>
      </c>
      <c r="U19" s="82"/>
    </row>
    <row r="20" spans="1:21" ht="18" x14ac:dyDescent="0.25">
      <c r="A20" s="79" t="s">
        <v>22</v>
      </c>
      <c r="B20" s="59">
        <v>546</v>
      </c>
      <c r="C20" s="58">
        <v>794</v>
      </c>
      <c r="D20" s="60">
        <v>55919</v>
      </c>
      <c r="E20" s="134">
        <v>0</v>
      </c>
      <c r="F20" s="119">
        <v>-35</v>
      </c>
      <c r="G20" s="135">
        <f t="shared" si="7"/>
        <v>102.41575091575092</v>
      </c>
      <c r="H20" s="83">
        <f t="shared" ref="H20:H31" si="11">SUM(D20:F20)</f>
        <v>55884</v>
      </c>
      <c r="I20" s="121"/>
      <c r="J20" s="136"/>
      <c r="K20" s="81"/>
      <c r="L20" s="65"/>
      <c r="M20" s="65"/>
      <c r="N20" s="80"/>
      <c r="O20" s="81">
        <f t="shared" ref="O20:O31" si="12">SUM(M20:N20)</f>
        <v>0</v>
      </c>
      <c r="P20" s="79" t="s">
        <v>22</v>
      </c>
      <c r="Q20" s="63">
        <f t="shared" si="8"/>
        <v>546</v>
      </c>
      <c r="R20" s="63">
        <f t="shared" si="8"/>
        <v>794</v>
      </c>
      <c r="S20" s="63">
        <f t="shared" si="9"/>
        <v>55884</v>
      </c>
      <c r="T20" s="80">
        <f t="shared" si="10"/>
        <v>102.35164835164835</v>
      </c>
      <c r="U20" s="82"/>
    </row>
    <row r="21" spans="1:21" ht="18" x14ac:dyDescent="0.25">
      <c r="A21" s="56" t="s">
        <v>23</v>
      </c>
      <c r="B21" s="84">
        <v>381</v>
      </c>
      <c r="C21" s="85">
        <v>596</v>
      </c>
      <c r="D21" s="137">
        <v>41233</v>
      </c>
      <c r="E21" s="138">
        <v>0</v>
      </c>
      <c r="F21" s="139">
        <v>-14</v>
      </c>
      <c r="G21" s="135">
        <f t="shared" si="7"/>
        <v>108.2230971128609</v>
      </c>
      <c r="H21" s="83">
        <f t="shared" si="11"/>
        <v>41219</v>
      </c>
      <c r="I21" s="121"/>
      <c r="J21" s="136"/>
      <c r="K21" s="81"/>
      <c r="L21" s="85"/>
      <c r="M21" s="85"/>
      <c r="N21" s="80"/>
      <c r="O21" s="81">
        <f t="shared" si="12"/>
        <v>0</v>
      </c>
      <c r="P21" s="56" t="s">
        <v>23</v>
      </c>
      <c r="Q21" s="63">
        <f t="shared" si="8"/>
        <v>381</v>
      </c>
      <c r="R21" s="63">
        <f t="shared" si="8"/>
        <v>596</v>
      </c>
      <c r="S21" s="63">
        <f t="shared" si="9"/>
        <v>41219</v>
      </c>
      <c r="T21" s="80">
        <f t="shared" si="10"/>
        <v>108.18635170603675</v>
      </c>
    </row>
    <row r="22" spans="1:21" ht="18" x14ac:dyDescent="0.25">
      <c r="A22" s="64" t="s">
        <v>24</v>
      </c>
      <c r="B22" s="86">
        <v>560</v>
      </c>
      <c r="C22" s="87">
        <v>766</v>
      </c>
      <c r="D22" s="140">
        <v>53396</v>
      </c>
      <c r="E22" s="141">
        <v>0</v>
      </c>
      <c r="F22" s="142">
        <v>-14</v>
      </c>
      <c r="G22" s="135">
        <f t="shared" si="7"/>
        <v>95.35</v>
      </c>
      <c r="H22" s="83">
        <f t="shared" si="11"/>
        <v>53382</v>
      </c>
      <c r="I22" s="135"/>
      <c r="J22" s="143"/>
      <c r="K22" s="88"/>
      <c r="L22" s="87"/>
      <c r="M22" s="87"/>
      <c r="N22" s="80"/>
      <c r="O22" s="81">
        <f t="shared" si="12"/>
        <v>0</v>
      </c>
      <c r="P22" s="64" t="s">
        <v>24</v>
      </c>
      <c r="Q22" s="63">
        <f t="shared" si="8"/>
        <v>560</v>
      </c>
      <c r="R22" s="63">
        <f t="shared" si="8"/>
        <v>766</v>
      </c>
      <c r="S22" s="63">
        <f t="shared" si="9"/>
        <v>53382</v>
      </c>
      <c r="T22" s="80">
        <f t="shared" si="10"/>
        <v>95.325000000000003</v>
      </c>
    </row>
    <row r="23" spans="1:21" ht="18" x14ac:dyDescent="0.25">
      <c r="A23" s="64" t="s">
        <v>25</v>
      </c>
      <c r="B23" s="86">
        <v>334</v>
      </c>
      <c r="C23" s="87">
        <v>462</v>
      </c>
      <c r="D23" s="140">
        <v>33265</v>
      </c>
      <c r="E23" s="141">
        <v>0</v>
      </c>
      <c r="F23" s="142">
        <v>-40</v>
      </c>
      <c r="G23" s="135">
        <f t="shared" si="7"/>
        <v>99.595808383233532</v>
      </c>
      <c r="H23" s="83">
        <f t="shared" si="11"/>
        <v>33225</v>
      </c>
      <c r="I23" s="135"/>
      <c r="J23" s="143"/>
      <c r="K23" s="88"/>
      <c r="L23" s="87"/>
      <c r="M23" s="87"/>
      <c r="N23" s="80"/>
      <c r="O23" s="81">
        <f t="shared" si="12"/>
        <v>0</v>
      </c>
      <c r="P23" s="64" t="s">
        <v>25</v>
      </c>
      <c r="Q23" s="63">
        <f t="shared" si="8"/>
        <v>334</v>
      </c>
      <c r="R23" s="63">
        <f t="shared" si="8"/>
        <v>462</v>
      </c>
      <c r="S23" s="63">
        <f t="shared" si="9"/>
        <v>33225</v>
      </c>
      <c r="T23" s="80">
        <f t="shared" si="10"/>
        <v>99.476047904191617</v>
      </c>
    </row>
    <row r="24" spans="1:21" ht="18" x14ac:dyDescent="0.25">
      <c r="A24" s="64" t="s">
        <v>26</v>
      </c>
      <c r="B24" s="86">
        <v>256</v>
      </c>
      <c r="C24" s="87">
        <v>410</v>
      </c>
      <c r="D24" s="140">
        <v>29238</v>
      </c>
      <c r="E24" s="141">
        <v>0</v>
      </c>
      <c r="F24" s="142">
        <v>0</v>
      </c>
      <c r="G24" s="135">
        <f t="shared" si="7"/>
        <v>114.2109375</v>
      </c>
      <c r="H24" s="83">
        <f t="shared" si="11"/>
        <v>29238</v>
      </c>
      <c r="I24" s="135"/>
      <c r="J24" s="143"/>
      <c r="K24" s="88"/>
      <c r="L24" s="87"/>
      <c r="M24" s="87"/>
      <c r="N24" s="80"/>
      <c r="O24" s="81">
        <f t="shared" si="12"/>
        <v>0</v>
      </c>
      <c r="P24" s="64" t="s">
        <v>26</v>
      </c>
      <c r="Q24" s="63">
        <f t="shared" si="8"/>
        <v>256</v>
      </c>
      <c r="R24" s="63">
        <f t="shared" si="8"/>
        <v>410</v>
      </c>
      <c r="S24" s="63">
        <f t="shared" si="9"/>
        <v>29238</v>
      </c>
      <c r="T24" s="80">
        <f t="shared" si="10"/>
        <v>114.2109375</v>
      </c>
    </row>
    <row r="25" spans="1:21" ht="18" x14ac:dyDescent="0.25">
      <c r="A25" s="64" t="s">
        <v>27</v>
      </c>
      <c r="B25" s="86">
        <v>578</v>
      </c>
      <c r="C25" s="87">
        <v>813</v>
      </c>
      <c r="D25" s="140">
        <v>59002</v>
      </c>
      <c r="E25" s="141">
        <v>0</v>
      </c>
      <c r="F25" s="142">
        <v>0</v>
      </c>
      <c r="G25" s="135">
        <f t="shared" si="7"/>
        <v>102.0795847750865</v>
      </c>
      <c r="H25" s="83">
        <f t="shared" si="11"/>
        <v>59002</v>
      </c>
      <c r="I25" s="135"/>
      <c r="J25" s="143"/>
      <c r="K25" s="88"/>
      <c r="L25" s="87"/>
      <c r="M25" s="87"/>
      <c r="N25" s="80"/>
      <c r="O25" s="81">
        <f t="shared" si="12"/>
        <v>0</v>
      </c>
      <c r="P25" s="64" t="s">
        <v>27</v>
      </c>
      <c r="Q25" s="63">
        <f t="shared" si="8"/>
        <v>578</v>
      </c>
      <c r="R25" s="63">
        <f t="shared" si="8"/>
        <v>813</v>
      </c>
      <c r="S25" s="63">
        <f t="shared" si="9"/>
        <v>59002</v>
      </c>
      <c r="T25" s="80">
        <f t="shared" si="10"/>
        <v>102.0795847750865</v>
      </c>
    </row>
    <row r="26" spans="1:21" ht="18" x14ac:dyDescent="0.25">
      <c r="A26" s="64" t="s">
        <v>28</v>
      </c>
      <c r="B26" s="86">
        <v>628</v>
      </c>
      <c r="C26" s="87">
        <v>863</v>
      </c>
      <c r="D26" s="140">
        <v>64345</v>
      </c>
      <c r="E26" s="141">
        <v>0</v>
      </c>
      <c r="F26" s="142">
        <v>-105</v>
      </c>
      <c r="G26" s="135">
        <f t="shared" si="7"/>
        <v>102.46019108280255</v>
      </c>
      <c r="H26" s="83">
        <f t="shared" si="11"/>
        <v>64240</v>
      </c>
      <c r="I26" s="135"/>
      <c r="J26" s="143"/>
      <c r="K26" s="88"/>
      <c r="L26" s="87"/>
      <c r="M26" s="87"/>
      <c r="N26" s="80"/>
      <c r="O26" s="81">
        <f t="shared" si="12"/>
        <v>0</v>
      </c>
      <c r="P26" s="64" t="s">
        <v>28</v>
      </c>
      <c r="Q26" s="63">
        <f t="shared" si="8"/>
        <v>628</v>
      </c>
      <c r="R26" s="63">
        <f t="shared" si="8"/>
        <v>863</v>
      </c>
      <c r="S26" s="63">
        <f t="shared" si="9"/>
        <v>64240</v>
      </c>
      <c r="T26" s="80">
        <f t="shared" si="10"/>
        <v>102.29299363057325</v>
      </c>
    </row>
    <row r="27" spans="1:21" ht="18" x14ac:dyDescent="0.25">
      <c r="A27" s="64" t="s">
        <v>29</v>
      </c>
      <c r="B27" s="86">
        <v>835</v>
      </c>
      <c r="C27" s="87">
        <v>1304</v>
      </c>
      <c r="D27" s="140">
        <v>92007</v>
      </c>
      <c r="E27" s="141">
        <v>0</v>
      </c>
      <c r="F27" s="142">
        <v>-43</v>
      </c>
      <c r="G27" s="135">
        <f t="shared" si="7"/>
        <v>110.1880239520958</v>
      </c>
      <c r="H27" s="83">
        <f t="shared" si="11"/>
        <v>91964</v>
      </c>
      <c r="I27" s="135"/>
      <c r="J27" s="143"/>
      <c r="K27" s="88"/>
      <c r="L27" s="87"/>
      <c r="M27" s="87"/>
      <c r="N27" s="80"/>
      <c r="O27" s="81">
        <f t="shared" si="12"/>
        <v>0</v>
      </c>
      <c r="P27" s="64" t="s">
        <v>29</v>
      </c>
      <c r="Q27" s="63">
        <f t="shared" si="8"/>
        <v>835</v>
      </c>
      <c r="R27" s="63">
        <f t="shared" si="8"/>
        <v>1304</v>
      </c>
      <c r="S27" s="63">
        <f t="shared" si="9"/>
        <v>91964</v>
      </c>
      <c r="T27" s="80">
        <f t="shared" si="10"/>
        <v>110.13652694610778</v>
      </c>
    </row>
    <row r="28" spans="1:21" ht="18" x14ac:dyDescent="0.25">
      <c r="A28" s="64" t="s">
        <v>30</v>
      </c>
      <c r="B28" s="86">
        <v>503</v>
      </c>
      <c r="C28" s="87">
        <v>711</v>
      </c>
      <c r="D28" s="140">
        <v>47709</v>
      </c>
      <c r="E28" s="141">
        <v>0</v>
      </c>
      <c r="F28" s="142">
        <v>-26</v>
      </c>
      <c r="G28" s="135">
        <f t="shared" si="7"/>
        <v>94.848906560636181</v>
      </c>
      <c r="H28" s="83">
        <f t="shared" si="11"/>
        <v>47683</v>
      </c>
      <c r="I28" s="135"/>
      <c r="J28" s="143"/>
      <c r="K28" s="88"/>
      <c r="L28" s="87"/>
      <c r="M28" s="87"/>
      <c r="N28" s="80"/>
      <c r="O28" s="81">
        <f t="shared" si="12"/>
        <v>0</v>
      </c>
      <c r="P28" s="64" t="s">
        <v>30</v>
      </c>
      <c r="Q28" s="63">
        <f t="shared" si="8"/>
        <v>503</v>
      </c>
      <c r="R28" s="63">
        <f t="shared" si="8"/>
        <v>711</v>
      </c>
      <c r="S28" s="63">
        <f t="shared" si="9"/>
        <v>47683</v>
      </c>
      <c r="T28" s="80">
        <f t="shared" si="10"/>
        <v>94.797216699801197</v>
      </c>
    </row>
    <row r="29" spans="1:21" ht="18" x14ac:dyDescent="0.25">
      <c r="A29" s="64" t="s">
        <v>31</v>
      </c>
      <c r="B29" s="86">
        <v>336</v>
      </c>
      <c r="C29" s="87">
        <v>526</v>
      </c>
      <c r="D29" s="140">
        <v>35777</v>
      </c>
      <c r="E29" s="141">
        <v>0</v>
      </c>
      <c r="F29" s="142">
        <v>-34</v>
      </c>
      <c r="G29" s="135">
        <f t="shared" si="7"/>
        <v>106.47916666666667</v>
      </c>
      <c r="H29" s="83">
        <f t="shared" si="11"/>
        <v>35743</v>
      </c>
      <c r="I29" s="135"/>
      <c r="J29" s="143"/>
      <c r="K29" s="88"/>
      <c r="L29" s="87"/>
      <c r="M29" s="87"/>
      <c r="N29" s="80"/>
      <c r="O29" s="81">
        <f t="shared" si="12"/>
        <v>0</v>
      </c>
      <c r="P29" s="64" t="s">
        <v>31</v>
      </c>
      <c r="Q29" s="63">
        <f t="shared" si="8"/>
        <v>336</v>
      </c>
      <c r="R29" s="63">
        <f t="shared" si="8"/>
        <v>526</v>
      </c>
      <c r="S29" s="63">
        <f t="shared" si="9"/>
        <v>35743</v>
      </c>
      <c r="T29" s="80">
        <f t="shared" si="10"/>
        <v>106.37797619047619</v>
      </c>
    </row>
    <row r="30" spans="1:21" ht="18" x14ac:dyDescent="0.25">
      <c r="A30" s="89" t="s">
        <v>32</v>
      </c>
      <c r="B30" s="86">
        <v>513</v>
      </c>
      <c r="C30" s="90">
        <v>706</v>
      </c>
      <c r="D30" s="144">
        <v>48167</v>
      </c>
      <c r="E30" s="145">
        <v>0</v>
      </c>
      <c r="F30" s="146">
        <v>-1</v>
      </c>
      <c r="G30" s="135">
        <f t="shared" si="7"/>
        <v>93.892787524366469</v>
      </c>
      <c r="H30" s="83">
        <f t="shared" si="11"/>
        <v>48166</v>
      </c>
      <c r="I30" s="147"/>
      <c r="J30" s="148"/>
      <c r="K30" s="91"/>
      <c r="L30" s="87"/>
      <c r="M30" s="87"/>
      <c r="N30" s="80"/>
      <c r="O30" s="81">
        <f t="shared" si="12"/>
        <v>0</v>
      </c>
      <c r="P30" s="89" t="s">
        <v>32</v>
      </c>
      <c r="Q30" s="63">
        <f t="shared" si="8"/>
        <v>513</v>
      </c>
      <c r="R30" s="63">
        <f t="shared" si="8"/>
        <v>706</v>
      </c>
      <c r="S30" s="63">
        <f t="shared" si="9"/>
        <v>48166</v>
      </c>
      <c r="T30" s="80">
        <f t="shared" si="10"/>
        <v>93.890838206627677</v>
      </c>
    </row>
    <row r="31" spans="1:21" ht="18.75" thickBot="1" x14ac:dyDescent="0.3">
      <c r="A31" s="89" t="s">
        <v>33</v>
      </c>
      <c r="B31" s="92">
        <v>136</v>
      </c>
      <c r="C31" s="90">
        <v>187</v>
      </c>
      <c r="D31" s="144">
        <v>13401</v>
      </c>
      <c r="E31" s="145">
        <v>0</v>
      </c>
      <c r="F31" s="146">
        <v>-20</v>
      </c>
      <c r="G31" s="149">
        <f t="shared" si="7"/>
        <v>98.536764705882348</v>
      </c>
      <c r="H31" s="93">
        <f t="shared" si="11"/>
        <v>13381</v>
      </c>
      <c r="I31" s="147"/>
      <c r="J31" s="148"/>
      <c r="K31" s="91"/>
      <c r="L31" s="90"/>
      <c r="M31" s="90"/>
      <c r="N31" s="187"/>
      <c r="O31" s="75">
        <f t="shared" si="12"/>
        <v>0</v>
      </c>
      <c r="P31" s="89" t="s">
        <v>33</v>
      </c>
      <c r="Q31" s="69">
        <f t="shared" si="8"/>
        <v>136</v>
      </c>
      <c r="R31" s="69">
        <f t="shared" si="8"/>
        <v>187</v>
      </c>
      <c r="S31" s="69">
        <f t="shared" si="9"/>
        <v>13381</v>
      </c>
      <c r="T31" s="187">
        <f t="shared" si="10"/>
        <v>98.389705882352942</v>
      </c>
    </row>
    <row r="32" spans="1:21" ht="18.75" thickBot="1" x14ac:dyDescent="0.3">
      <c r="A32" s="70" t="s">
        <v>34</v>
      </c>
      <c r="B32" s="94">
        <f>SUM(B19:B31)</f>
        <v>6620</v>
      </c>
      <c r="C32" s="94">
        <f>SUM(C19:C31)</f>
        <v>9553</v>
      </c>
      <c r="D32" s="150">
        <f>SUM(D19:D31)</f>
        <v>674002</v>
      </c>
      <c r="E32" s="94">
        <f>SUM(E19:E31)</f>
        <v>0</v>
      </c>
      <c r="F32" s="103">
        <f>SUM(F19:F31)</f>
        <v>-332</v>
      </c>
      <c r="G32" s="131">
        <f t="shared" si="7"/>
        <v>101.81299093655589</v>
      </c>
      <c r="H32" s="197">
        <f t="shared" ref="H32:O32" si="13">SUM(H19:H31)</f>
        <v>673670</v>
      </c>
      <c r="I32" s="166">
        <f t="shared" si="13"/>
        <v>0</v>
      </c>
      <c r="J32" s="72">
        <f t="shared" si="13"/>
        <v>0</v>
      </c>
      <c r="K32" s="196">
        <f t="shared" si="13"/>
        <v>0</v>
      </c>
      <c r="L32" s="186">
        <f t="shared" si="13"/>
        <v>0</v>
      </c>
      <c r="M32" s="186">
        <f t="shared" si="13"/>
        <v>0</v>
      </c>
      <c r="N32" s="186">
        <f t="shared" si="13"/>
        <v>0</v>
      </c>
      <c r="O32" s="188">
        <f t="shared" si="13"/>
        <v>0</v>
      </c>
      <c r="P32" s="192" t="s">
        <v>34</v>
      </c>
      <c r="Q32" s="175">
        <f>SUM(Q19:Q31)</f>
        <v>6620</v>
      </c>
      <c r="R32" s="175">
        <f>SUM(R19:R31)</f>
        <v>9553</v>
      </c>
      <c r="S32" s="175">
        <f>SUM(S19:S31)</f>
        <v>673670</v>
      </c>
      <c r="T32" s="72">
        <f t="shared" si="10"/>
        <v>101.76283987915407</v>
      </c>
    </row>
    <row r="33" spans="1:20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75"/>
      <c r="P33" s="74"/>
      <c r="Q33" s="96"/>
      <c r="R33" s="96"/>
      <c r="S33" s="96"/>
      <c r="T33" s="75"/>
    </row>
    <row r="34" spans="1:20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8"/>
      <c r="P34" s="53" t="s">
        <v>35</v>
      </c>
      <c r="Q34" s="97"/>
      <c r="R34" s="97"/>
      <c r="S34" s="97"/>
      <c r="T34" s="98"/>
    </row>
    <row r="35" spans="1:20" ht="18" x14ac:dyDescent="0.25">
      <c r="A35" s="64" t="s">
        <v>36</v>
      </c>
      <c r="B35" s="141">
        <v>839</v>
      </c>
      <c r="C35" s="87">
        <v>1277</v>
      </c>
      <c r="D35" s="142">
        <v>82823</v>
      </c>
      <c r="E35" s="138">
        <v>0</v>
      </c>
      <c r="F35" s="137">
        <v>-22</v>
      </c>
      <c r="G35" s="124">
        <f t="shared" ref="G35:G47" si="14">D35/B35</f>
        <v>98.716328963051254</v>
      </c>
      <c r="H35" s="139">
        <f t="shared" ref="H35:H46" si="15">SUM(D35:F35)</f>
        <v>82801</v>
      </c>
      <c r="I35" s="88"/>
      <c r="J35" s="143"/>
      <c r="K35" s="81"/>
      <c r="L35" s="85"/>
      <c r="M35" s="85"/>
      <c r="N35" s="62"/>
      <c r="O35" s="81">
        <f>SUM(M35:N35)</f>
        <v>0</v>
      </c>
      <c r="P35" s="56" t="s">
        <v>36</v>
      </c>
      <c r="Q35" s="59">
        <f t="shared" ref="Q35:R46" si="16">B35+K35</f>
        <v>839</v>
      </c>
      <c r="R35" s="59">
        <f t="shared" si="16"/>
        <v>1277</v>
      </c>
      <c r="S35" s="59">
        <f t="shared" ref="S35:S46" si="17">H35+O35</f>
        <v>82801</v>
      </c>
      <c r="T35" s="62">
        <f t="shared" ref="T35:T46" si="18">S35/Q35</f>
        <v>98.69010727056019</v>
      </c>
    </row>
    <row r="36" spans="1:20" ht="18" x14ac:dyDescent="0.25">
      <c r="A36" s="64" t="s">
        <v>37</v>
      </c>
      <c r="B36" s="141">
        <v>836</v>
      </c>
      <c r="C36" s="87">
        <v>1267</v>
      </c>
      <c r="D36" s="142">
        <v>82014</v>
      </c>
      <c r="E36" s="141">
        <v>0</v>
      </c>
      <c r="F36" s="140">
        <v>0</v>
      </c>
      <c r="G36" s="151">
        <f t="shared" si="14"/>
        <v>98.102870813397132</v>
      </c>
      <c r="H36" s="142">
        <f t="shared" si="15"/>
        <v>82014</v>
      </c>
      <c r="I36" s="88"/>
      <c r="J36" s="143"/>
      <c r="K36" s="88"/>
      <c r="L36" s="87"/>
      <c r="M36" s="87"/>
      <c r="N36" s="80"/>
      <c r="O36" s="88">
        <f t="shared" ref="O36:O46" si="19">SUM(M36:N36)</f>
        <v>0</v>
      </c>
      <c r="P36" s="64" t="s">
        <v>37</v>
      </c>
      <c r="Q36" s="63">
        <f t="shared" si="16"/>
        <v>836</v>
      </c>
      <c r="R36" s="63">
        <f t="shared" si="16"/>
        <v>1267</v>
      </c>
      <c r="S36" s="63">
        <f t="shared" si="17"/>
        <v>82014</v>
      </c>
      <c r="T36" s="80">
        <f t="shared" si="18"/>
        <v>98.102870813397132</v>
      </c>
    </row>
    <row r="37" spans="1:20" ht="18" x14ac:dyDescent="0.25">
      <c r="A37" s="64" t="s">
        <v>38</v>
      </c>
      <c r="B37" s="141">
        <v>416</v>
      </c>
      <c r="C37" s="87">
        <v>604</v>
      </c>
      <c r="D37" s="142">
        <v>40561</v>
      </c>
      <c r="E37" s="141">
        <v>0</v>
      </c>
      <c r="F37" s="140">
        <v>0</v>
      </c>
      <c r="G37" s="151">
        <f t="shared" si="14"/>
        <v>97.50240384615384</v>
      </c>
      <c r="H37" s="142">
        <f t="shared" si="15"/>
        <v>40561</v>
      </c>
      <c r="I37" s="88"/>
      <c r="J37" s="143"/>
      <c r="K37" s="88"/>
      <c r="L37" s="87"/>
      <c r="M37" s="87"/>
      <c r="N37" s="80"/>
      <c r="O37" s="88">
        <f t="shared" si="19"/>
        <v>0</v>
      </c>
      <c r="P37" s="64" t="s">
        <v>38</v>
      </c>
      <c r="Q37" s="63">
        <f t="shared" si="16"/>
        <v>416</v>
      </c>
      <c r="R37" s="63">
        <f t="shared" si="16"/>
        <v>604</v>
      </c>
      <c r="S37" s="63">
        <f t="shared" si="17"/>
        <v>40561</v>
      </c>
      <c r="T37" s="80">
        <f t="shared" si="18"/>
        <v>97.50240384615384</v>
      </c>
    </row>
    <row r="38" spans="1:20" ht="18" x14ac:dyDescent="0.25">
      <c r="A38" s="64" t="s">
        <v>39</v>
      </c>
      <c r="B38" s="141">
        <v>837</v>
      </c>
      <c r="C38" s="87">
        <v>1041</v>
      </c>
      <c r="D38" s="142">
        <v>72200</v>
      </c>
      <c r="E38" s="141">
        <v>0</v>
      </c>
      <c r="F38" s="140">
        <v>-23</v>
      </c>
      <c r="G38" s="151">
        <f t="shared" si="14"/>
        <v>86.26045400238948</v>
      </c>
      <c r="H38" s="142">
        <f t="shared" si="15"/>
        <v>72177</v>
      </c>
      <c r="I38" s="88"/>
      <c r="J38" s="143"/>
      <c r="K38" s="88"/>
      <c r="L38" s="87"/>
      <c r="M38" s="87"/>
      <c r="N38" s="80"/>
      <c r="O38" s="88">
        <f t="shared" si="19"/>
        <v>0</v>
      </c>
      <c r="P38" s="64" t="s">
        <v>39</v>
      </c>
      <c r="Q38" s="63">
        <f t="shared" si="16"/>
        <v>837</v>
      </c>
      <c r="R38" s="63">
        <f t="shared" si="16"/>
        <v>1041</v>
      </c>
      <c r="S38" s="63">
        <f t="shared" si="17"/>
        <v>72177</v>
      </c>
      <c r="T38" s="80">
        <f t="shared" si="18"/>
        <v>86.232974910394262</v>
      </c>
    </row>
    <row r="39" spans="1:20" ht="18" x14ac:dyDescent="0.25">
      <c r="A39" s="64" t="s">
        <v>40</v>
      </c>
      <c r="B39" s="141">
        <v>317</v>
      </c>
      <c r="C39" s="87">
        <v>462</v>
      </c>
      <c r="D39" s="142">
        <v>29630</v>
      </c>
      <c r="E39" s="141">
        <v>0</v>
      </c>
      <c r="F39" s="140">
        <v>0</v>
      </c>
      <c r="G39" s="151">
        <f t="shared" si="14"/>
        <v>93.470031545741321</v>
      </c>
      <c r="H39" s="142">
        <f t="shared" si="15"/>
        <v>29630</v>
      </c>
      <c r="I39" s="88"/>
      <c r="J39" s="143"/>
      <c r="K39" s="88"/>
      <c r="L39" s="87"/>
      <c r="M39" s="87"/>
      <c r="N39" s="80"/>
      <c r="O39" s="88">
        <f t="shared" si="19"/>
        <v>0</v>
      </c>
      <c r="P39" s="64" t="s">
        <v>40</v>
      </c>
      <c r="Q39" s="63">
        <f t="shared" si="16"/>
        <v>317</v>
      </c>
      <c r="R39" s="63">
        <f t="shared" si="16"/>
        <v>462</v>
      </c>
      <c r="S39" s="63">
        <f t="shared" si="17"/>
        <v>29630</v>
      </c>
      <c r="T39" s="80">
        <f t="shared" si="18"/>
        <v>93.470031545741321</v>
      </c>
    </row>
    <row r="40" spans="1:20" ht="18" x14ac:dyDescent="0.25">
      <c r="A40" s="64" t="s">
        <v>41</v>
      </c>
      <c r="B40" s="141">
        <v>501</v>
      </c>
      <c r="C40" s="87">
        <v>689</v>
      </c>
      <c r="D40" s="142">
        <v>47892</v>
      </c>
      <c r="E40" s="141">
        <v>0</v>
      </c>
      <c r="F40" s="140">
        <v>0</v>
      </c>
      <c r="G40" s="151">
        <f t="shared" si="14"/>
        <v>95.592814371257489</v>
      </c>
      <c r="H40" s="142">
        <f t="shared" si="15"/>
        <v>47892</v>
      </c>
      <c r="I40" s="88"/>
      <c r="J40" s="143"/>
      <c r="K40" s="88"/>
      <c r="L40" s="87"/>
      <c r="M40" s="87"/>
      <c r="N40" s="80"/>
      <c r="O40" s="88">
        <f t="shared" si="19"/>
        <v>0</v>
      </c>
      <c r="P40" s="64" t="s">
        <v>41</v>
      </c>
      <c r="Q40" s="63">
        <f t="shared" si="16"/>
        <v>501</v>
      </c>
      <c r="R40" s="63">
        <f t="shared" si="16"/>
        <v>689</v>
      </c>
      <c r="S40" s="63">
        <f t="shared" si="17"/>
        <v>47892</v>
      </c>
      <c r="T40" s="80">
        <f t="shared" si="18"/>
        <v>95.592814371257489</v>
      </c>
    </row>
    <row r="41" spans="1:20" ht="18" x14ac:dyDescent="0.25">
      <c r="A41" s="64" t="s">
        <v>42</v>
      </c>
      <c r="B41" s="141">
        <v>749</v>
      </c>
      <c r="C41" s="87">
        <v>1075</v>
      </c>
      <c r="D41" s="142">
        <v>72178</v>
      </c>
      <c r="E41" s="141">
        <v>0</v>
      </c>
      <c r="F41" s="140">
        <v>0</v>
      </c>
      <c r="G41" s="151">
        <f t="shared" si="14"/>
        <v>96.365821094793063</v>
      </c>
      <c r="H41" s="142">
        <f t="shared" si="15"/>
        <v>72178</v>
      </c>
      <c r="I41" s="88"/>
      <c r="J41" s="143"/>
      <c r="K41" s="88"/>
      <c r="L41" s="87"/>
      <c r="M41" s="87"/>
      <c r="N41" s="80"/>
      <c r="O41" s="88">
        <f t="shared" si="19"/>
        <v>0</v>
      </c>
      <c r="P41" s="64" t="s">
        <v>42</v>
      </c>
      <c r="Q41" s="63">
        <f t="shared" si="16"/>
        <v>749</v>
      </c>
      <c r="R41" s="63">
        <f t="shared" si="16"/>
        <v>1075</v>
      </c>
      <c r="S41" s="63">
        <f t="shared" si="17"/>
        <v>72178</v>
      </c>
      <c r="T41" s="80">
        <f t="shared" si="18"/>
        <v>96.365821094793063</v>
      </c>
    </row>
    <row r="42" spans="1:20" ht="18" x14ac:dyDescent="0.25">
      <c r="A42" s="64" t="s">
        <v>43</v>
      </c>
      <c r="B42" s="141">
        <v>511</v>
      </c>
      <c r="C42" s="87">
        <v>727</v>
      </c>
      <c r="D42" s="142">
        <v>47048</v>
      </c>
      <c r="E42" s="141">
        <v>0</v>
      </c>
      <c r="F42" s="140">
        <v>-20</v>
      </c>
      <c r="G42" s="151">
        <f t="shared" si="14"/>
        <v>92.070450097847356</v>
      </c>
      <c r="H42" s="142">
        <f t="shared" si="15"/>
        <v>47028</v>
      </c>
      <c r="I42" s="88"/>
      <c r="J42" s="143"/>
      <c r="K42" s="88"/>
      <c r="L42" s="87"/>
      <c r="M42" s="87"/>
      <c r="N42" s="80"/>
      <c r="O42" s="88">
        <f t="shared" si="19"/>
        <v>0</v>
      </c>
      <c r="P42" s="64" t="s">
        <v>43</v>
      </c>
      <c r="Q42" s="63">
        <f t="shared" si="16"/>
        <v>511</v>
      </c>
      <c r="R42" s="63">
        <f t="shared" si="16"/>
        <v>727</v>
      </c>
      <c r="S42" s="63">
        <f t="shared" si="17"/>
        <v>47028</v>
      </c>
      <c r="T42" s="80">
        <f t="shared" si="18"/>
        <v>92.031311154598825</v>
      </c>
    </row>
    <row r="43" spans="1:20" ht="18" x14ac:dyDescent="0.25">
      <c r="A43" s="64" t="s">
        <v>44</v>
      </c>
      <c r="B43" s="141">
        <v>311</v>
      </c>
      <c r="C43" s="87">
        <v>446</v>
      </c>
      <c r="D43" s="142">
        <v>29992</v>
      </c>
      <c r="E43" s="141">
        <v>0</v>
      </c>
      <c r="F43" s="140">
        <v>-14</v>
      </c>
      <c r="G43" s="151">
        <f t="shared" si="14"/>
        <v>96.437299035369776</v>
      </c>
      <c r="H43" s="142">
        <f t="shared" si="15"/>
        <v>29978</v>
      </c>
      <c r="I43" s="88"/>
      <c r="J43" s="143"/>
      <c r="K43" s="88"/>
      <c r="L43" s="87"/>
      <c r="M43" s="87"/>
      <c r="N43" s="80"/>
      <c r="O43" s="88">
        <f t="shared" si="19"/>
        <v>0</v>
      </c>
      <c r="P43" s="64" t="s">
        <v>44</v>
      </c>
      <c r="Q43" s="63">
        <f t="shared" si="16"/>
        <v>311</v>
      </c>
      <c r="R43" s="63">
        <f t="shared" si="16"/>
        <v>446</v>
      </c>
      <c r="S43" s="63">
        <f t="shared" si="17"/>
        <v>29978</v>
      </c>
      <c r="T43" s="80">
        <f t="shared" si="18"/>
        <v>96.39228295819936</v>
      </c>
    </row>
    <row r="44" spans="1:20" ht="18" x14ac:dyDescent="0.25">
      <c r="A44" s="64" t="s">
        <v>45</v>
      </c>
      <c r="B44" s="141">
        <v>536</v>
      </c>
      <c r="C44" s="87">
        <v>880</v>
      </c>
      <c r="D44" s="142">
        <v>59375</v>
      </c>
      <c r="E44" s="141">
        <v>0</v>
      </c>
      <c r="F44" s="140">
        <v>0</v>
      </c>
      <c r="G44" s="151">
        <f t="shared" si="14"/>
        <v>110.77425373134328</v>
      </c>
      <c r="H44" s="142">
        <f t="shared" si="15"/>
        <v>59375</v>
      </c>
      <c r="I44" s="88"/>
      <c r="J44" s="143"/>
      <c r="K44" s="88"/>
      <c r="L44" s="87"/>
      <c r="M44" s="87"/>
      <c r="N44" s="80"/>
      <c r="O44" s="88">
        <f t="shared" si="19"/>
        <v>0</v>
      </c>
      <c r="P44" s="64" t="s">
        <v>45</v>
      </c>
      <c r="Q44" s="63">
        <f t="shared" si="16"/>
        <v>536</v>
      </c>
      <c r="R44" s="63">
        <f t="shared" si="16"/>
        <v>880</v>
      </c>
      <c r="S44" s="63">
        <f t="shared" si="17"/>
        <v>59375</v>
      </c>
      <c r="T44" s="80">
        <f t="shared" si="18"/>
        <v>110.77425373134328</v>
      </c>
    </row>
    <row r="45" spans="1:20" ht="18" x14ac:dyDescent="0.25">
      <c r="A45" s="89" t="s">
        <v>46</v>
      </c>
      <c r="B45" s="141">
        <v>478</v>
      </c>
      <c r="C45" s="87">
        <v>706</v>
      </c>
      <c r="D45" s="142">
        <v>45904</v>
      </c>
      <c r="E45" s="141">
        <v>0</v>
      </c>
      <c r="F45" s="140">
        <v>-14</v>
      </c>
      <c r="G45" s="151">
        <f t="shared" si="14"/>
        <v>96.03347280334728</v>
      </c>
      <c r="H45" s="142">
        <f t="shared" si="15"/>
        <v>45890</v>
      </c>
      <c r="I45" s="91"/>
      <c r="J45" s="148"/>
      <c r="K45" s="91"/>
      <c r="L45" s="90"/>
      <c r="M45" s="90"/>
      <c r="N45" s="80"/>
      <c r="O45" s="88">
        <f t="shared" si="19"/>
        <v>0</v>
      </c>
      <c r="P45" s="89" t="s">
        <v>46</v>
      </c>
      <c r="Q45" s="63">
        <f t="shared" si="16"/>
        <v>478</v>
      </c>
      <c r="R45" s="63">
        <f t="shared" si="16"/>
        <v>706</v>
      </c>
      <c r="S45" s="63">
        <f t="shared" si="17"/>
        <v>45890</v>
      </c>
      <c r="T45" s="80">
        <f t="shared" si="18"/>
        <v>96.004184100418414</v>
      </c>
    </row>
    <row r="46" spans="1:20" ht="18.75" thickBot="1" x14ac:dyDescent="0.3">
      <c r="A46" s="89" t="s">
        <v>47</v>
      </c>
      <c r="B46" s="152">
        <v>284</v>
      </c>
      <c r="C46" s="108">
        <v>408</v>
      </c>
      <c r="D46" s="153">
        <v>27056</v>
      </c>
      <c r="E46" s="145">
        <v>0</v>
      </c>
      <c r="F46" s="144">
        <v>-25</v>
      </c>
      <c r="G46" s="154">
        <f t="shared" si="14"/>
        <v>95.267605633802816</v>
      </c>
      <c r="H46" s="153">
        <f t="shared" si="15"/>
        <v>27031</v>
      </c>
      <c r="I46" s="91"/>
      <c r="J46" s="148"/>
      <c r="K46" s="91"/>
      <c r="L46" s="90"/>
      <c r="M46" s="90"/>
      <c r="N46" s="187"/>
      <c r="O46" s="91">
        <f t="shared" si="19"/>
        <v>0</v>
      </c>
      <c r="P46" s="89" t="s">
        <v>47</v>
      </c>
      <c r="Q46" s="69">
        <f t="shared" si="16"/>
        <v>284</v>
      </c>
      <c r="R46" s="69">
        <f t="shared" si="16"/>
        <v>408</v>
      </c>
      <c r="S46" s="69">
        <f t="shared" si="17"/>
        <v>27031</v>
      </c>
      <c r="T46" s="187">
        <f t="shared" si="18"/>
        <v>95.179577464788736</v>
      </c>
    </row>
    <row r="47" spans="1:20" ht="18.75" thickBot="1" x14ac:dyDescent="0.3">
      <c r="A47" s="70" t="s">
        <v>48</v>
      </c>
      <c r="B47" s="94">
        <f>SUM(B35:B46)</f>
        <v>6615</v>
      </c>
      <c r="C47" s="94">
        <f>SUM(C35:C46)</f>
        <v>9582</v>
      </c>
      <c r="D47" s="150">
        <f>SUM(D35:D46)</f>
        <v>636673</v>
      </c>
      <c r="E47" s="94">
        <f>SUM(E35:E46)</f>
        <v>0</v>
      </c>
      <c r="F47" s="103">
        <f>SUM(F35:F46)</f>
        <v>-118</v>
      </c>
      <c r="G47" s="131">
        <f t="shared" si="14"/>
        <v>96.24686318972033</v>
      </c>
      <c r="H47" s="197">
        <f t="shared" ref="H47:O47" si="20">SUM(H35:H46)</f>
        <v>636555</v>
      </c>
      <c r="I47" s="166">
        <f t="shared" si="20"/>
        <v>0</v>
      </c>
      <c r="J47" s="72">
        <f t="shared" si="20"/>
        <v>0</v>
      </c>
      <c r="K47" s="196">
        <f t="shared" si="20"/>
        <v>0</v>
      </c>
      <c r="L47" s="186">
        <f t="shared" si="20"/>
        <v>0</v>
      </c>
      <c r="M47" s="186">
        <f t="shared" si="20"/>
        <v>0</v>
      </c>
      <c r="N47" s="186">
        <f t="shared" si="20"/>
        <v>0</v>
      </c>
      <c r="O47" s="188">
        <f t="shared" si="20"/>
        <v>0</v>
      </c>
      <c r="P47" s="192" t="s">
        <v>48</v>
      </c>
      <c r="Q47" s="175">
        <f>SUM(Q35:Q46)</f>
        <v>6615</v>
      </c>
      <c r="R47" s="175">
        <f>SUM(R35:R46)</f>
        <v>9582</v>
      </c>
      <c r="S47" s="175">
        <f>SUM(S35:S46)</f>
        <v>636555</v>
      </c>
      <c r="T47" s="72">
        <f>S47/Q47</f>
        <v>96.229024943310662</v>
      </c>
    </row>
    <row r="48" spans="1:20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75"/>
      <c r="P48" s="191"/>
      <c r="Q48" s="96"/>
      <c r="R48" s="96"/>
      <c r="S48" s="96"/>
      <c r="T48" s="75"/>
    </row>
    <row r="49" spans="1:20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8"/>
      <c r="P49" s="53" t="s">
        <v>49</v>
      </c>
      <c r="Q49" s="97"/>
      <c r="R49" s="97"/>
      <c r="S49" s="97"/>
      <c r="T49" s="98"/>
    </row>
    <row r="50" spans="1:20" ht="18" x14ac:dyDescent="0.25">
      <c r="A50" s="56" t="s">
        <v>50</v>
      </c>
      <c r="B50" s="156">
        <v>410</v>
      </c>
      <c r="C50" s="157">
        <v>603</v>
      </c>
      <c r="D50" s="156">
        <v>41815</v>
      </c>
      <c r="E50" s="84">
        <v>0</v>
      </c>
      <c r="F50" s="139">
        <v>-28</v>
      </c>
      <c r="G50" s="177">
        <f t="shared" ref="G50:G57" si="21">D50/B50</f>
        <v>101.98780487804878</v>
      </c>
      <c r="H50" s="159">
        <f>SUM(D50:F50)</f>
        <v>41787</v>
      </c>
      <c r="I50" s="132"/>
      <c r="J50" s="133"/>
      <c r="K50" s="81"/>
      <c r="L50" s="85"/>
      <c r="M50" s="85"/>
      <c r="N50" s="62"/>
      <c r="O50" s="81">
        <f>SUM(M50:N50)</f>
        <v>0</v>
      </c>
      <c r="P50" s="56" t="s">
        <v>50</v>
      </c>
      <c r="Q50" s="59">
        <f t="shared" ref="Q50:R56" si="22">B50+K50</f>
        <v>410</v>
      </c>
      <c r="R50" s="59">
        <f t="shared" si="22"/>
        <v>603</v>
      </c>
      <c r="S50" s="59">
        <f t="shared" ref="S50:S56" si="23">H50+O50</f>
        <v>41787</v>
      </c>
      <c r="T50" s="62">
        <f t="shared" ref="T50:T56" si="24">S50/Q50</f>
        <v>101.91951219512195</v>
      </c>
    </row>
    <row r="51" spans="1:20" ht="18" x14ac:dyDescent="0.25">
      <c r="A51" s="64" t="s">
        <v>51</v>
      </c>
      <c r="B51" s="141">
        <v>692</v>
      </c>
      <c r="C51" s="160">
        <v>890</v>
      </c>
      <c r="D51" s="141">
        <v>66694</v>
      </c>
      <c r="E51" s="86">
        <v>0</v>
      </c>
      <c r="F51" s="142">
        <v>0</v>
      </c>
      <c r="G51" s="158">
        <f t="shared" si="21"/>
        <v>96.378612716763001</v>
      </c>
      <c r="H51" s="159">
        <f t="shared" ref="H51:H56" si="25">SUM(D51:F51)</f>
        <v>66694</v>
      </c>
      <c r="I51" s="135"/>
      <c r="J51" s="143"/>
      <c r="K51" s="88"/>
      <c r="L51" s="87"/>
      <c r="M51" s="87"/>
      <c r="N51" s="80"/>
      <c r="O51" s="81">
        <f t="shared" ref="O51:O56" si="26">SUM(M51:N51)</f>
        <v>0</v>
      </c>
      <c r="P51" s="64" t="s">
        <v>51</v>
      </c>
      <c r="Q51" s="63">
        <f t="shared" si="22"/>
        <v>692</v>
      </c>
      <c r="R51" s="63">
        <f t="shared" si="22"/>
        <v>890</v>
      </c>
      <c r="S51" s="63">
        <f t="shared" si="23"/>
        <v>66694</v>
      </c>
      <c r="T51" s="80">
        <f t="shared" si="24"/>
        <v>96.378612716763001</v>
      </c>
    </row>
    <row r="52" spans="1:20" ht="18" x14ac:dyDescent="0.25">
      <c r="A52" s="64" t="s">
        <v>52</v>
      </c>
      <c r="B52" s="141">
        <v>1439</v>
      </c>
      <c r="C52" s="160">
        <v>1957</v>
      </c>
      <c r="D52" s="141">
        <v>130207</v>
      </c>
      <c r="E52" s="86">
        <v>0</v>
      </c>
      <c r="F52" s="142">
        <v>-74</v>
      </c>
      <c r="G52" s="158">
        <f t="shared" si="21"/>
        <v>90.484364141765113</v>
      </c>
      <c r="H52" s="159">
        <f t="shared" si="25"/>
        <v>130133</v>
      </c>
      <c r="I52" s="135"/>
      <c r="J52" s="143"/>
      <c r="K52" s="88"/>
      <c r="L52" s="87"/>
      <c r="M52" s="87"/>
      <c r="N52" s="80"/>
      <c r="O52" s="81">
        <f t="shared" si="26"/>
        <v>0</v>
      </c>
      <c r="P52" s="64" t="s">
        <v>52</v>
      </c>
      <c r="Q52" s="63">
        <f t="shared" si="22"/>
        <v>1439</v>
      </c>
      <c r="R52" s="63">
        <f t="shared" si="22"/>
        <v>1957</v>
      </c>
      <c r="S52" s="63">
        <f t="shared" si="23"/>
        <v>130133</v>
      </c>
      <c r="T52" s="80">
        <f t="shared" si="24"/>
        <v>90.432939541348162</v>
      </c>
    </row>
    <row r="53" spans="1:20" ht="18" x14ac:dyDescent="0.25">
      <c r="A53" s="64" t="s">
        <v>53</v>
      </c>
      <c r="B53" s="141">
        <v>420</v>
      </c>
      <c r="C53" s="160">
        <v>579</v>
      </c>
      <c r="D53" s="141">
        <v>39701</v>
      </c>
      <c r="E53" s="86">
        <v>0</v>
      </c>
      <c r="F53" s="142">
        <v>-41</v>
      </c>
      <c r="G53" s="158">
        <f t="shared" si="21"/>
        <v>94.526190476190479</v>
      </c>
      <c r="H53" s="159">
        <f t="shared" si="25"/>
        <v>39660</v>
      </c>
      <c r="I53" s="135"/>
      <c r="J53" s="143"/>
      <c r="K53" s="88"/>
      <c r="L53" s="87"/>
      <c r="M53" s="87"/>
      <c r="N53" s="80"/>
      <c r="O53" s="81">
        <f t="shared" si="26"/>
        <v>0</v>
      </c>
      <c r="P53" s="64" t="s">
        <v>53</v>
      </c>
      <c r="Q53" s="63">
        <f t="shared" si="22"/>
        <v>420</v>
      </c>
      <c r="R53" s="63">
        <f t="shared" si="22"/>
        <v>579</v>
      </c>
      <c r="S53" s="63">
        <f t="shared" si="23"/>
        <v>39660</v>
      </c>
      <c r="T53" s="80">
        <f t="shared" si="24"/>
        <v>94.428571428571431</v>
      </c>
    </row>
    <row r="54" spans="1:20" ht="18" x14ac:dyDescent="0.25">
      <c r="A54" s="64" t="s">
        <v>54</v>
      </c>
      <c r="B54" s="141">
        <v>461</v>
      </c>
      <c r="C54" s="160">
        <v>619</v>
      </c>
      <c r="D54" s="141">
        <v>44434</v>
      </c>
      <c r="E54" s="86">
        <v>0</v>
      </c>
      <c r="F54" s="142">
        <v>-14</v>
      </c>
      <c r="G54" s="158">
        <f t="shared" si="21"/>
        <v>96.386117136659436</v>
      </c>
      <c r="H54" s="159">
        <f t="shared" si="25"/>
        <v>44420</v>
      </c>
      <c r="I54" s="135"/>
      <c r="J54" s="143"/>
      <c r="K54" s="88"/>
      <c r="L54" s="87"/>
      <c r="M54" s="87"/>
      <c r="N54" s="80"/>
      <c r="O54" s="81">
        <f t="shared" si="26"/>
        <v>0</v>
      </c>
      <c r="P54" s="64" t="s">
        <v>54</v>
      </c>
      <c r="Q54" s="63">
        <f t="shared" si="22"/>
        <v>461</v>
      </c>
      <c r="R54" s="63">
        <f t="shared" si="22"/>
        <v>619</v>
      </c>
      <c r="S54" s="63">
        <f t="shared" si="23"/>
        <v>44420</v>
      </c>
      <c r="T54" s="80">
        <f t="shared" si="24"/>
        <v>96.355748373101946</v>
      </c>
    </row>
    <row r="55" spans="1:20" ht="18" x14ac:dyDescent="0.25">
      <c r="A55" s="64" t="s">
        <v>55</v>
      </c>
      <c r="B55" s="141">
        <v>343</v>
      </c>
      <c r="C55" s="160">
        <v>447</v>
      </c>
      <c r="D55" s="141">
        <v>29426</v>
      </c>
      <c r="E55" s="86">
        <v>0</v>
      </c>
      <c r="F55" s="142">
        <v>0</v>
      </c>
      <c r="G55" s="158">
        <f t="shared" si="21"/>
        <v>85.790087463556844</v>
      </c>
      <c r="H55" s="159">
        <f t="shared" si="25"/>
        <v>29426</v>
      </c>
      <c r="I55" s="135"/>
      <c r="J55" s="143"/>
      <c r="K55" s="88"/>
      <c r="L55" s="87"/>
      <c r="M55" s="87"/>
      <c r="N55" s="80"/>
      <c r="O55" s="81">
        <f t="shared" si="26"/>
        <v>0</v>
      </c>
      <c r="P55" s="64" t="s">
        <v>55</v>
      </c>
      <c r="Q55" s="63">
        <f t="shared" si="22"/>
        <v>343</v>
      </c>
      <c r="R55" s="63">
        <f t="shared" si="22"/>
        <v>447</v>
      </c>
      <c r="S55" s="63">
        <f t="shared" si="23"/>
        <v>29426</v>
      </c>
      <c r="T55" s="80">
        <f t="shared" si="24"/>
        <v>85.790087463556844</v>
      </c>
    </row>
    <row r="56" spans="1:20" ht="18.75" thickBot="1" x14ac:dyDescent="0.3">
      <c r="A56" s="64" t="s">
        <v>56</v>
      </c>
      <c r="B56" s="161">
        <v>697</v>
      </c>
      <c r="C56" s="162">
        <v>935</v>
      </c>
      <c r="D56" s="161">
        <v>61805</v>
      </c>
      <c r="E56" s="107">
        <v>0</v>
      </c>
      <c r="F56" s="153">
        <v>-14</v>
      </c>
      <c r="G56" s="158">
        <f t="shared" si="21"/>
        <v>88.672883787661405</v>
      </c>
      <c r="H56" s="159">
        <f t="shared" si="25"/>
        <v>61791</v>
      </c>
      <c r="I56" s="147"/>
      <c r="J56" s="148"/>
      <c r="K56" s="91"/>
      <c r="L56" s="90"/>
      <c r="M56" s="90"/>
      <c r="N56" s="187"/>
      <c r="O56" s="75">
        <f t="shared" si="26"/>
        <v>0</v>
      </c>
      <c r="P56" s="89" t="s">
        <v>56</v>
      </c>
      <c r="Q56" s="69">
        <f t="shared" si="22"/>
        <v>697</v>
      </c>
      <c r="R56" s="69">
        <f t="shared" si="22"/>
        <v>935</v>
      </c>
      <c r="S56" s="69">
        <f t="shared" si="23"/>
        <v>61791</v>
      </c>
      <c r="T56" s="187">
        <f t="shared" si="24"/>
        <v>88.652797704447636</v>
      </c>
    </row>
    <row r="57" spans="1:20" ht="18.75" thickBot="1" x14ac:dyDescent="0.3">
      <c r="A57" s="70" t="s">
        <v>48</v>
      </c>
      <c r="B57" s="94">
        <f>SUM(B50:B56)</f>
        <v>4462</v>
      </c>
      <c r="C57" s="94">
        <f>SUM(C50:C56)</f>
        <v>6030</v>
      </c>
      <c r="D57" s="95">
        <f>SUM(D50:D56)</f>
        <v>414082</v>
      </c>
      <c r="E57" s="95">
        <f>SUM(E50:E56)</f>
        <v>0</v>
      </c>
      <c r="F57" s="95">
        <f>SUM(F50:F56)</f>
        <v>-171</v>
      </c>
      <c r="G57" s="72">
        <f t="shared" si="21"/>
        <v>92.801882563872709</v>
      </c>
      <c r="H57" s="150">
        <v>0</v>
      </c>
      <c r="I57" s="166">
        <f t="shared" ref="I57:O57" si="27">SUM(I50:I56)</f>
        <v>0</v>
      </c>
      <c r="J57" s="72">
        <f t="shared" si="27"/>
        <v>0</v>
      </c>
      <c r="K57" s="196">
        <f t="shared" si="27"/>
        <v>0</v>
      </c>
      <c r="L57" s="186">
        <f t="shared" si="27"/>
        <v>0</v>
      </c>
      <c r="M57" s="186">
        <f t="shared" si="27"/>
        <v>0</v>
      </c>
      <c r="N57" s="186">
        <f t="shared" si="27"/>
        <v>0</v>
      </c>
      <c r="O57" s="188">
        <f t="shared" si="27"/>
        <v>0</v>
      </c>
      <c r="P57" s="192" t="s">
        <v>48</v>
      </c>
      <c r="Q57" s="175">
        <f>SUM(Q50:Q56)</f>
        <v>4462</v>
      </c>
      <c r="R57" s="175">
        <f>SUM(R50:R56)</f>
        <v>6030</v>
      </c>
      <c r="S57" s="175">
        <f>SUM(S50:S56)</f>
        <v>413911</v>
      </c>
      <c r="T57" s="72">
        <f>S57/Q57</f>
        <v>92.763558942178392</v>
      </c>
    </row>
    <row r="58" spans="1:20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75"/>
      <c r="P58" s="191"/>
      <c r="Q58" s="96"/>
      <c r="R58" s="96"/>
      <c r="S58" s="96"/>
      <c r="T58" s="75"/>
    </row>
    <row r="59" spans="1:20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8"/>
      <c r="P59" s="53" t="s">
        <v>57</v>
      </c>
      <c r="Q59" s="97"/>
      <c r="R59" s="97"/>
      <c r="S59" s="97"/>
      <c r="T59" s="98"/>
    </row>
    <row r="60" spans="1:20" ht="18" x14ac:dyDescent="0.25">
      <c r="A60" s="56" t="s">
        <v>58</v>
      </c>
      <c r="B60" s="156">
        <v>659</v>
      </c>
      <c r="C60" s="101">
        <v>1107</v>
      </c>
      <c r="D60" s="156">
        <v>76099</v>
      </c>
      <c r="E60" s="84">
        <v>0</v>
      </c>
      <c r="F60" s="139">
        <v>0</v>
      </c>
      <c r="G60" s="124">
        <f t="shared" ref="G60:G67" si="28">D60/B60</f>
        <v>115.47647951441579</v>
      </c>
      <c r="H60" s="163">
        <f>SUM(D60:F60)</f>
        <v>76099</v>
      </c>
      <c r="I60" s="132"/>
      <c r="J60" s="133"/>
      <c r="K60" s="81"/>
      <c r="L60" s="85"/>
      <c r="M60" s="85"/>
      <c r="N60" s="62"/>
      <c r="O60" s="81">
        <f>SUM(M60:N60)</f>
        <v>0</v>
      </c>
      <c r="P60" s="56" t="s">
        <v>58</v>
      </c>
      <c r="Q60" s="59">
        <f t="shared" ref="Q60:R66" si="29">B60+K60</f>
        <v>659</v>
      </c>
      <c r="R60" s="59">
        <f t="shared" si="29"/>
        <v>1107</v>
      </c>
      <c r="S60" s="59">
        <f t="shared" ref="S60:S66" si="30">H60+O60</f>
        <v>76099</v>
      </c>
      <c r="T60" s="62">
        <f t="shared" ref="T60:T66" si="31">S60/Q60</f>
        <v>115.47647951441579</v>
      </c>
    </row>
    <row r="61" spans="1:20" ht="18" x14ac:dyDescent="0.25">
      <c r="A61" s="64" t="s">
        <v>59</v>
      </c>
      <c r="B61" s="141">
        <v>552</v>
      </c>
      <c r="C61" s="102">
        <v>868</v>
      </c>
      <c r="D61" s="141">
        <v>58624</v>
      </c>
      <c r="E61" s="86">
        <v>0</v>
      </c>
      <c r="F61" s="142">
        <v>-29</v>
      </c>
      <c r="G61" s="151">
        <f t="shared" si="28"/>
        <v>106.20289855072464</v>
      </c>
      <c r="H61" s="163">
        <f t="shared" ref="H61:H66" si="32">SUM(D61:F61)</f>
        <v>58595</v>
      </c>
      <c r="I61" s="135"/>
      <c r="J61" s="143"/>
      <c r="K61" s="88"/>
      <c r="L61" s="87"/>
      <c r="M61" s="87"/>
      <c r="N61" s="80"/>
      <c r="O61" s="81">
        <f t="shared" ref="O61:O66" si="33">SUM(M61:N61)</f>
        <v>0</v>
      </c>
      <c r="P61" s="64" t="s">
        <v>60</v>
      </c>
      <c r="Q61" s="63">
        <f t="shared" si="29"/>
        <v>552</v>
      </c>
      <c r="R61" s="63">
        <f t="shared" si="29"/>
        <v>868</v>
      </c>
      <c r="S61" s="63">
        <f t="shared" si="30"/>
        <v>58595</v>
      </c>
      <c r="T61" s="80">
        <f t="shared" si="31"/>
        <v>106.15036231884058</v>
      </c>
    </row>
    <row r="62" spans="1:20" ht="18" x14ac:dyDescent="0.25">
      <c r="A62" s="64" t="s">
        <v>61</v>
      </c>
      <c r="B62" s="141">
        <v>709</v>
      </c>
      <c r="C62" s="102">
        <v>1189</v>
      </c>
      <c r="D62" s="141">
        <v>80484</v>
      </c>
      <c r="E62" s="86">
        <v>0</v>
      </c>
      <c r="F62" s="142">
        <v>0</v>
      </c>
      <c r="G62" s="151">
        <f t="shared" si="28"/>
        <v>113.51763046544428</v>
      </c>
      <c r="H62" s="163">
        <f t="shared" si="32"/>
        <v>80484</v>
      </c>
      <c r="I62" s="135"/>
      <c r="J62" s="143"/>
      <c r="K62" s="88"/>
      <c r="L62" s="87"/>
      <c r="M62" s="87"/>
      <c r="N62" s="80"/>
      <c r="O62" s="81">
        <f t="shared" si="33"/>
        <v>0</v>
      </c>
      <c r="P62" s="64"/>
      <c r="Q62" s="63">
        <f t="shared" si="29"/>
        <v>709</v>
      </c>
      <c r="R62" s="63">
        <f t="shared" si="29"/>
        <v>1189</v>
      </c>
      <c r="S62" s="63">
        <f t="shared" si="30"/>
        <v>80484</v>
      </c>
      <c r="T62" s="80">
        <f t="shared" si="31"/>
        <v>113.51763046544428</v>
      </c>
    </row>
    <row r="63" spans="1:20" ht="18" x14ac:dyDescent="0.25">
      <c r="A63" s="64" t="s">
        <v>62</v>
      </c>
      <c r="B63" s="141">
        <v>478</v>
      </c>
      <c r="C63" s="102">
        <v>737</v>
      </c>
      <c r="D63" s="141">
        <v>47625</v>
      </c>
      <c r="E63" s="86">
        <v>0</v>
      </c>
      <c r="F63" s="142">
        <v>-26</v>
      </c>
      <c r="G63" s="151">
        <f t="shared" si="28"/>
        <v>99.63389121338912</v>
      </c>
      <c r="H63" s="163">
        <f t="shared" si="32"/>
        <v>47599</v>
      </c>
      <c r="I63" s="135"/>
      <c r="J63" s="143"/>
      <c r="K63" s="88"/>
      <c r="L63" s="87"/>
      <c r="M63" s="87"/>
      <c r="N63" s="80"/>
      <c r="O63" s="81">
        <f t="shared" si="33"/>
        <v>0</v>
      </c>
      <c r="P63" s="64" t="s">
        <v>62</v>
      </c>
      <c r="Q63" s="63">
        <f t="shared" si="29"/>
        <v>478</v>
      </c>
      <c r="R63" s="63">
        <f t="shared" si="29"/>
        <v>737</v>
      </c>
      <c r="S63" s="63">
        <f t="shared" si="30"/>
        <v>47599</v>
      </c>
      <c r="T63" s="80">
        <f t="shared" si="31"/>
        <v>99.579497907949786</v>
      </c>
    </row>
    <row r="64" spans="1:20" ht="18" x14ac:dyDescent="0.25">
      <c r="A64" s="64" t="s">
        <v>63</v>
      </c>
      <c r="B64" s="141">
        <v>297</v>
      </c>
      <c r="C64" s="102">
        <v>479</v>
      </c>
      <c r="D64" s="141">
        <v>32269</v>
      </c>
      <c r="E64" s="86">
        <v>0</v>
      </c>
      <c r="F64" s="142">
        <v>0</v>
      </c>
      <c r="G64" s="151">
        <f t="shared" si="28"/>
        <v>108.64983164983165</v>
      </c>
      <c r="H64" s="163">
        <f t="shared" si="32"/>
        <v>32269</v>
      </c>
      <c r="I64" s="135"/>
      <c r="J64" s="143"/>
      <c r="K64" s="88"/>
      <c r="L64" s="87"/>
      <c r="M64" s="87"/>
      <c r="N64" s="80"/>
      <c r="O64" s="81">
        <f t="shared" si="33"/>
        <v>0</v>
      </c>
      <c r="P64" s="64" t="s">
        <v>63</v>
      </c>
      <c r="Q64" s="63">
        <f t="shared" si="29"/>
        <v>297</v>
      </c>
      <c r="R64" s="63">
        <f t="shared" si="29"/>
        <v>479</v>
      </c>
      <c r="S64" s="63">
        <f t="shared" si="30"/>
        <v>32269</v>
      </c>
      <c r="T64" s="80">
        <f t="shared" si="31"/>
        <v>108.64983164983165</v>
      </c>
    </row>
    <row r="65" spans="1:20" ht="18" x14ac:dyDescent="0.25">
      <c r="A65" s="64" t="s">
        <v>64</v>
      </c>
      <c r="B65" s="141">
        <v>666</v>
      </c>
      <c r="C65" s="102">
        <v>1058</v>
      </c>
      <c r="D65" s="141">
        <v>72160</v>
      </c>
      <c r="E65" s="86">
        <v>0</v>
      </c>
      <c r="F65" s="142">
        <v>-20</v>
      </c>
      <c r="G65" s="151">
        <f t="shared" si="28"/>
        <v>108.34834834834835</v>
      </c>
      <c r="H65" s="163">
        <f t="shared" si="32"/>
        <v>72140</v>
      </c>
      <c r="I65" s="135"/>
      <c r="J65" s="143"/>
      <c r="K65" s="88"/>
      <c r="L65" s="87"/>
      <c r="M65" s="87"/>
      <c r="N65" s="80"/>
      <c r="O65" s="81">
        <f t="shared" si="33"/>
        <v>0</v>
      </c>
      <c r="P65" s="64" t="s">
        <v>65</v>
      </c>
      <c r="Q65" s="63">
        <f t="shared" si="29"/>
        <v>666</v>
      </c>
      <c r="R65" s="63">
        <f t="shared" si="29"/>
        <v>1058</v>
      </c>
      <c r="S65" s="63">
        <f t="shared" si="30"/>
        <v>72140</v>
      </c>
      <c r="T65" s="80">
        <f t="shared" si="31"/>
        <v>108.31831831831832</v>
      </c>
    </row>
    <row r="66" spans="1:20" ht="18.75" thickBot="1" x14ac:dyDescent="0.3">
      <c r="A66" s="64" t="s">
        <v>66</v>
      </c>
      <c r="B66" s="161">
        <v>779</v>
      </c>
      <c r="C66" s="164">
        <v>1083</v>
      </c>
      <c r="D66" s="161">
        <v>72556</v>
      </c>
      <c r="E66" s="107">
        <v>0</v>
      </c>
      <c r="F66" s="153">
        <v>0</v>
      </c>
      <c r="G66" s="154">
        <f t="shared" si="28"/>
        <v>93.139922978177154</v>
      </c>
      <c r="H66" s="165">
        <f t="shared" si="32"/>
        <v>72556</v>
      </c>
      <c r="I66" s="147"/>
      <c r="J66" s="148"/>
      <c r="K66" s="91"/>
      <c r="L66" s="90"/>
      <c r="M66" s="90"/>
      <c r="N66" s="187"/>
      <c r="O66" s="75">
        <f t="shared" si="33"/>
        <v>0</v>
      </c>
      <c r="P66" s="89" t="s">
        <v>67</v>
      </c>
      <c r="Q66" s="69">
        <f t="shared" si="29"/>
        <v>779</v>
      </c>
      <c r="R66" s="69">
        <f t="shared" si="29"/>
        <v>1083</v>
      </c>
      <c r="S66" s="69">
        <f t="shared" si="30"/>
        <v>72556</v>
      </c>
      <c r="T66" s="187">
        <f t="shared" si="31"/>
        <v>93.139922978177154</v>
      </c>
    </row>
    <row r="67" spans="1:20" ht="18.75" thickBot="1" x14ac:dyDescent="0.3">
      <c r="A67" s="70" t="s">
        <v>48</v>
      </c>
      <c r="B67" s="94">
        <f>SUM(B60:B66)</f>
        <v>4140</v>
      </c>
      <c r="C67" s="94">
        <f>SUM(C60:C66)</f>
        <v>6521</v>
      </c>
      <c r="D67" s="94">
        <f>SUM(D60:D66)</f>
        <v>439817</v>
      </c>
      <c r="E67" s="94">
        <f>SUM(E60:E66)</f>
        <v>0</v>
      </c>
      <c r="F67" s="150">
        <f>SUM(F60:F66)</f>
        <v>-75</v>
      </c>
      <c r="G67" s="130">
        <f t="shared" si="28"/>
        <v>106.23599033816426</v>
      </c>
      <c r="H67" s="150">
        <f t="shared" ref="H67:O67" si="34">SUM(H60:H66)</f>
        <v>439742</v>
      </c>
      <c r="I67" s="166">
        <f t="shared" si="34"/>
        <v>0</v>
      </c>
      <c r="J67" s="188">
        <f t="shared" si="34"/>
        <v>0</v>
      </c>
      <c r="K67" s="166">
        <f t="shared" si="34"/>
        <v>0</v>
      </c>
      <c r="L67" s="186">
        <f t="shared" si="34"/>
        <v>0</v>
      </c>
      <c r="M67" s="186">
        <f t="shared" si="34"/>
        <v>0</v>
      </c>
      <c r="N67" s="186">
        <f t="shared" si="34"/>
        <v>0</v>
      </c>
      <c r="O67" s="188">
        <f t="shared" si="34"/>
        <v>0</v>
      </c>
      <c r="P67" s="192" t="s">
        <v>48</v>
      </c>
      <c r="Q67" s="175">
        <f>SUM(Q60:Q66)</f>
        <v>4140</v>
      </c>
      <c r="R67" s="175">
        <f>SUM(R60:R66)</f>
        <v>6521</v>
      </c>
      <c r="S67" s="175">
        <f>SUM(S60:S66)</f>
        <v>439742</v>
      </c>
      <c r="T67" s="72">
        <f>S67/Q67</f>
        <v>106.21787439613527</v>
      </c>
    </row>
    <row r="68" spans="1:20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75"/>
      <c r="P68" s="191"/>
      <c r="Q68" s="96"/>
      <c r="R68" s="96"/>
      <c r="S68" s="96"/>
      <c r="T68" s="75"/>
    </row>
    <row r="69" spans="1:20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8"/>
      <c r="P69" s="53" t="s">
        <v>68</v>
      </c>
      <c r="Q69" s="97"/>
      <c r="R69" s="97"/>
      <c r="S69" s="97"/>
      <c r="T69" s="98"/>
    </row>
    <row r="70" spans="1:20" ht="18" x14ac:dyDescent="0.25">
      <c r="A70" s="56" t="s">
        <v>69</v>
      </c>
      <c r="B70" s="156">
        <v>362</v>
      </c>
      <c r="C70" s="101">
        <v>620</v>
      </c>
      <c r="D70" s="156">
        <v>41814</v>
      </c>
      <c r="E70" s="84">
        <v>0</v>
      </c>
      <c r="F70" s="139">
        <v>-125</v>
      </c>
      <c r="G70" s="177">
        <f t="shared" ref="G70:G76" si="35">D70/B70</f>
        <v>115.50828729281768</v>
      </c>
      <c r="H70" s="159">
        <f t="shared" ref="H70:H75" si="36">SUM(D70:F70)</f>
        <v>41689</v>
      </c>
      <c r="I70" s="132"/>
      <c r="J70" s="133"/>
      <c r="K70" s="81"/>
      <c r="L70" s="85"/>
      <c r="M70" s="85"/>
      <c r="N70" s="62"/>
      <c r="O70" s="81">
        <f t="shared" ref="O70:O75" si="37">SUM(M70:N70)</f>
        <v>0</v>
      </c>
      <c r="P70" s="56" t="s">
        <v>69</v>
      </c>
      <c r="Q70" s="59">
        <f t="shared" ref="Q70:R75" si="38">B70+K70</f>
        <v>362</v>
      </c>
      <c r="R70" s="59">
        <f t="shared" si="38"/>
        <v>620</v>
      </c>
      <c r="S70" s="59">
        <f t="shared" ref="S70:S75" si="39">H70+O70</f>
        <v>41689</v>
      </c>
      <c r="T70" s="62">
        <f t="shared" ref="T70:T76" si="40">S70/Q70</f>
        <v>115.16298342541437</v>
      </c>
    </row>
    <row r="71" spans="1:20" ht="18" x14ac:dyDescent="0.25">
      <c r="A71" s="64" t="s">
        <v>70</v>
      </c>
      <c r="B71" s="141">
        <v>629</v>
      </c>
      <c r="C71" s="102">
        <v>875</v>
      </c>
      <c r="D71" s="141">
        <v>59398</v>
      </c>
      <c r="E71" s="86">
        <v>0</v>
      </c>
      <c r="F71" s="142">
        <v>-74</v>
      </c>
      <c r="G71" s="158">
        <f t="shared" si="35"/>
        <v>94.432432432432435</v>
      </c>
      <c r="H71" s="159">
        <f t="shared" si="36"/>
        <v>59324</v>
      </c>
      <c r="I71" s="135"/>
      <c r="J71" s="143"/>
      <c r="K71" s="88"/>
      <c r="L71" s="87"/>
      <c r="M71" s="87"/>
      <c r="N71" s="80"/>
      <c r="O71" s="81">
        <f t="shared" si="37"/>
        <v>0</v>
      </c>
      <c r="P71" s="64" t="s">
        <v>70</v>
      </c>
      <c r="Q71" s="63">
        <f t="shared" si="38"/>
        <v>629</v>
      </c>
      <c r="R71" s="63">
        <f t="shared" si="38"/>
        <v>875</v>
      </c>
      <c r="S71" s="63">
        <f t="shared" si="39"/>
        <v>59324</v>
      </c>
      <c r="T71" s="80">
        <f t="shared" si="40"/>
        <v>94.314785373608899</v>
      </c>
    </row>
    <row r="72" spans="1:20" ht="18" x14ac:dyDescent="0.25">
      <c r="A72" s="64" t="s">
        <v>68</v>
      </c>
      <c r="B72" s="141">
        <v>786</v>
      </c>
      <c r="C72" s="102">
        <v>1346</v>
      </c>
      <c r="D72" s="141">
        <v>90136</v>
      </c>
      <c r="E72" s="86">
        <v>0</v>
      </c>
      <c r="F72" s="142">
        <v>-226</v>
      </c>
      <c r="G72" s="158">
        <f t="shared" si="35"/>
        <v>114.67684478371501</v>
      </c>
      <c r="H72" s="159">
        <f t="shared" si="36"/>
        <v>89910</v>
      </c>
      <c r="I72" s="135"/>
      <c r="J72" s="143"/>
      <c r="K72" s="88"/>
      <c r="L72" s="87"/>
      <c r="M72" s="87"/>
      <c r="N72" s="80"/>
      <c r="O72" s="81">
        <f t="shared" si="37"/>
        <v>0</v>
      </c>
      <c r="P72" s="64" t="s">
        <v>68</v>
      </c>
      <c r="Q72" s="63">
        <f t="shared" si="38"/>
        <v>786</v>
      </c>
      <c r="R72" s="63">
        <f t="shared" si="38"/>
        <v>1346</v>
      </c>
      <c r="S72" s="63">
        <f t="shared" si="39"/>
        <v>89910</v>
      </c>
      <c r="T72" s="80">
        <f t="shared" si="40"/>
        <v>114.38931297709924</v>
      </c>
    </row>
    <row r="73" spans="1:20" ht="18" x14ac:dyDescent="0.25">
      <c r="A73" s="64" t="s">
        <v>71</v>
      </c>
      <c r="B73" s="141">
        <v>390</v>
      </c>
      <c r="C73" s="102">
        <v>573</v>
      </c>
      <c r="D73" s="141">
        <v>39019</v>
      </c>
      <c r="E73" s="86">
        <v>0</v>
      </c>
      <c r="F73" s="142">
        <v>-20</v>
      </c>
      <c r="G73" s="158">
        <f t="shared" si="35"/>
        <v>100.04871794871795</v>
      </c>
      <c r="H73" s="159">
        <f t="shared" si="36"/>
        <v>38999</v>
      </c>
      <c r="I73" s="135"/>
      <c r="J73" s="143"/>
      <c r="K73" s="88"/>
      <c r="L73" s="87"/>
      <c r="M73" s="87"/>
      <c r="N73" s="80"/>
      <c r="O73" s="81">
        <f t="shared" si="37"/>
        <v>0</v>
      </c>
      <c r="P73" s="64" t="s">
        <v>71</v>
      </c>
      <c r="Q73" s="63">
        <f t="shared" si="38"/>
        <v>390</v>
      </c>
      <c r="R73" s="63">
        <f t="shared" si="38"/>
        <v>573</v>
      </c>
      <c r="S73" s="63">
        <f t="shared" si="39"/>
        <v>38999</v>
      </c>
      <c r="T73" s="80">
        <f t="shared" si="40"/>
        <v>99.997435897435892</v>
      </c>
    </row>
    <row r="74" spans="1:20" ht="18" x14ac:dyDescent="0.25">
      <c r="A74" s="64" t="s">
        <v>72</v>
      </c>
      <c r="B74" s="141">
        <v>445</v>
      </c>
      <c r="C74" s="102">
        <v>740</v>
      </c>
      <c r="D74" s="141">
        <v>49738</v>
      </c>
      <c r="E74" s="86">
        <v>0</v>
      </c>
      <c r="F74" s="142">
        <v>-68</v>
      </c>
      <c r="G74" s="158">
        <f t="shared" si="35"/>
        <v>111.77078651685393</v>
      </c>
      <c r="H74" s="159">
        <f t="shared" si="36"/>
        <v>49670</v>
      </c>
      <c r="I74" s="135"/>
      <c r="J74" s="143"/>
      <c r="K74" s="88"/>
      <c r="L74" s="87"/>
      <c r="M74" s="87"/>
      <c r="N74" s="80"/>
      <c r="O74" s="81">
        <f t="shared" si="37"/>
        <v>0</v>
      </c>
      <c r="P74" s="64" t="s">
        <v>72</v>
      </c>
      <c r="Q74" s="63">
        <f t="shared" si="38"/>
        <v>445</v>
      </c>
      <c r="R74" s="63">
        <f t="shared" si="38"/>
        <v>740</v>
      </c>
      <c r="S74" s="63">
        <f t="shared" si="39"/>
        <v>49670</v>
      </c>
      <c r="T74" s="80">
        <f t="shared" si="40"/>
        <v>111.61797752808988</v>
      </c>
    </row>
    <row r="75" spans="1:20" ht="18.75" thickBot="1" x14ac:dyDescent="0.3">
      <c r="A75" s="66" t="s">
        <v>73</v>
      </c>
      <c r="B75" s="161">
        <v>370</v>
      </c>
      <c r="C75" s="164">
        <v>607</v>
      </c>
      <c r="D75" s="161">
        <v>39411</v>
      </c>
      <c r="E75" s="107">
        <v>0</v>
      </c>
      <c r="F75" s="153">
        <v>-60</v>
      </c>
      <c r="G75" s="158">
        <f t="shared" si="35"/>
        <v>106.51621621621622</v>
      </c>
      <c r="H75" s="159">
        <f t="shared" si="36"/>
        <v>39351</v>
      </c>
      <c r="I75" s="147"/>
      <c r="J75" s="148"/>
      <c r="K75" s="91"/>
      <c r="L75" s="90"/>
      <c r="M75" s="90"/>
      <c r="N75" s="187"/>
      <c r="O75" s="75">
        <f t="shared" si="37"/>
        <v>0</v>
      </c>
      <c r="P75" s="89" t="s">
        <v>73</v>
      </c>
      <c r="Q75" s="69">
        <f t="shared" si="38"/>
        <v>370</v>
      </c>
      <c r="R75" s="69">
        <f t="shared" si="38"/>
        <v>607</v>
      </c>
      <c r="S75" s="69">
        <f t="shared" si="39"/>
        <v>39351</v>
      </c>
      <c r="T75" s="187">
        <f t="shared" si="40"/>
        <v>106.35405405405406</v>
      </c>
    </row>
    <row r="76" spans="1:20" ht="18.75" thickBot="1" x14ac:dyDescent="0.3">
      <c r="A76" s="70" t="s">
        <v>48</v>
      </c>
      <c r="B76" s="94">
        <f>SUM(B70:B75)</f>
        <v>2982</v>
      </c>
      <c r="C76" s="94">
        <f>SUM(C70:C75)</f>
        <v>4761</v>
      </c>
      <c r="D76" s="94">
        <f>SUM(D70:D75)</f>
        <v>319516</v>
      </c>
      <c r="E76" s="94">
        <f>SUM(E70:E75)</f>
        <v>0</v>
      </c>
      <c r="F76" s="94">
        <f>SUM(F70:F75)</f>
        <v>-573</v>
      </c>
      <c r="G76" s="72">
        <f t="shared" si="35"/>
        <v>107.14822266934944</v>
      </c>
      <c r="H76" s="150">
        <f t="shared" ref="H76:O76" si="41">SUM(H70:H75)</f>
        <v>318943</v>
      </c>
      <c r="I76" s="166">
        <f t="shared" si="41"/>
        <v>0</v>
      </c>
      <c r="J76" s="72">
        <f t="shared" si="41"/>
        <v>0</v>
      </c>
      <c r="K76" s="196">
        <f t="shared" si="41"/>
        <v>0</v>
      </c>
      <c r="L76" s="186">
        <f t="shared" si="41"/>
        <v>0</v>
      </c>
      <c r="M76" s="186">
        <f t="shared" si="41"/>
        <v>0</v>
      </c>
      <c r="N76" s="186">
        <f t="shared" si="41"/>
        <v>0</v>
      </c>
      <c r="O76" s="188">
        <f t="shared" si="41"/>
        <v>0</v>
      </c>
      <c r="P76" s="192" t="s">
        <v>48</v>
      </c>
      <c r="Q76" s="175">
        <f>SUM(Q70:Q75)</f>
        <v>2982</v>
      </c>
      <c r="R76" s="175">
        <f>SUM(R70:R75)</f>
        <v>4761</v>
      </c>
      <c r="S76" s="175">
        <f>SUM(S70:S75)</f>
        <v>318943</v>
      </c>
      <c r="T76" s="72">
        <f t="shared" si="40"/>
        <v>106.9560697518444</v>
      </c>
    </row>
    <row r="77" spans="1:20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75"/>
      <c r="P77" s="191"/>
      <c r="Q77" s="96"/>
      <c r="R77" s="96"/>
      <c r="S77" s="96"/>
      <c r="T77" s="75"/>
    </row>
    <row r="78" spans="1:20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8"/>
      <c r="P78" s="53" t="s">
        <v>74</v>
      </c>
      <c r="Q78" s="97"/>
      <c r="R78" s="97"/>
      <c r="S78" s="97"/>
      <c r="T78" s="98"/>
    </row>
    <row r="79" spans="1:20" ht="18" x14ac:dyDescent="0.25">
      <c r="A79" s="56" t="s">
        <v>75</v>
      </c>
      <c r="B79" s="156">
        <v>220</v>
      </c>
      <c r="C79" s="101">
        <v>403</v>
      </c>
      <c r="D79" s="156">
        <v>29043</v>
      </c>
      <c r="E79" s="84">
        <v>0</v>
      </c>
      <c r="F79" s="139">
        <v>0</v>
      </c>
      <c r="G79" s="177">
        <f t="shared" ref="G79:G89" si="42">D79/B79</f>
        <v>132.01363636363635</v>
      </c>
      <c r="H79" s="159">
        <f>SUM(D79:F79)</f>
        <v>29043</v>
      </c>
      <c r="I79" s="132"/>
      <c r="J79" s="133"/>
      <c r="K79" s="81"/>
      <c r="L79" s="85"/>
      <c r="M79" s="85"/>
      <c r="N79" s="62"/>
      <c r="O79" s="81">
        <f>SUM(M79:N79)</f>
        <v>0</v>
      </c>
      <c r="P79" s="56" t="s">
        <v>75</v>
      </c>
      <c r="Q79" s="59">
        <f t="shared" ref="Q79:R88" si="43">B79+K79</f>
        <v>220</v>
      </c>
      <c r="R79" s="59">
        <f t="shared" si="43"/>
        <v>403</v>
      </c>
      <c r="S79" s="59">
        <f t="shared" ref="S79:S88" si="44">H79+O79</f>
        <v>29043</v>
      </c>
      <c r="T79" s="62">
        <f t="shared" ref="T79:T88" si="45">S79/Q79</f>
        <v>132.01363636363635</v>
      </c>
    </row>
    <row r="80" spans="1:20" ht="18" x14ac:dyDescent="0.25">
      <c r="A80" s="64" t="s">
        <v>76</v>
      </c>
      <c r="B80" s="141">
        <v>13</v>
      </c>
      <c r="C80" s="102">
        <v>15</v>
      </c>
      <c r="D80" s="141">
        <v>994</v>
      </c>
      <c r="E80" s="86">
        <v>0</v>
      </c>
      <c r="F80" s="142">
        <v>0</v>
      </c>
      <c r="G80" s="158">
        <f>D80/B80</f>
        <v>76.461538461538467</v>
      </c>
      <c r="H80" s="159">
        <f t="shared" ref="H80:H88" si="46">SUM(D80:F80)</f>
        <v>994</v>
      </c>
      <c r="I80" s="135"/>
      <c r="J80" s="143"/>
      <c r="K80" s="88"/>
      <c r="L80" s="87"/>
      <c r="M80" s="87"/>
      <c r="N80" s="80"/>
      <c r="O80" s="81">
        <f t="shared" ref="O80:O88" si="47">SUM(M80:N80)</f>
        <v>0</v>
      </c>
      <c r="P80" s="64" t="s">
        <v>76</v>
      </c>
      <c r="Q80" s="63">
        <f t="shared" si="43"/>
        <v>13</v>
      </c>
      <c r="R80" s="63">
        <f t="shared" si="43"/>
        <v>15</v>
      </c>
      <c r="S80" s="63">
        <f t="shared" si="44"/>
        <v>994</v>
      </c>
      <c r="T80" s="80">
        <f t="shared" si="45"/>
        <v>76.461538461538467</v>
      </c>
    </row>
    <row r="81" spans="1:20" ht="18" x14ac:dyDescent="0.25">
      <c r="A81" s="64" t="s">
        <v>77</v>
      </c>
      <c r="B81" s="141">
        <v>573</v>
      </c>
      <c r="C81" s="102">
        <v>1008</v>
      </c>
      <c r="D81" s="141">
        <v>70586</v>
      </c>
      <c r="E81" s="86">
        <v>0</v>
      </c>
      <c r="F81" s="142">
        <v>-62</v>
      </c>
      <c r="G81" s="158">
        <f t="shared" si="42"/>
        <v>123.18673647469458</v>
      </c>
      <c r="H81" s="159">
        <f t="shared" si="46"/>
        <v>70524</v>
      </c>
      <c r="I81" s="135"/>
      <c r="J81" s="143"/>
      <c r="K81" s="88"/>
      <c r="L81" s="87"/>
      <c r="M81" s="87"/>
      <c r="N81" s="80"/>
      <c r="O81" s="81">
        <f t="shared" si="47"/>
        <v>0</v>
      </c>
      <c r="P81" s="64" t="s">
        <v>77</v>
      </c>
      <c r="Q81" s="63">
        <f t="shared" si="43"/>
        <v>573</v>
      </c>
      <c r="R81" s="63">
        <f t="shared" si="43"/>
        <v>1008</v>
      </c>
      <c r="S81" s="63">
        <f t="shared" si="44"/>
        <v>70524</v>
      </c>
      <c r="T81" s="80">
        <f t="shared" si="45"/>
        <v>123.07853403141361</v>
      </c>
    </row>
    <row r="82" spans="1:20" ht="18" x14ac:dyDescent="0.25">
      <c r="A82" s="64" t="s">
        <v>74</v>
      </c>
      <c r="B82" s="141">
        <v>901</v>
      </c>
      <c r="C82" s="102">
        <v>1590</v>
      </c>
      <c r="D82" s="141">
        <v>108526</v>
      </c>
      <c r="E82" s="86">
        <v>0</v>
      </c>
      <c r="F82" s="142">
        <v>-41</v>
      </c>
      <c r="G82" s="158">
        <f t="shared" si="42"/>
        <v>120.45061043285239</v>
      </c>
      <c r="H82" s="159">
        <f t="shared" si="46"/>
        <v>108485</v>
      </c>
      <c r="I82" s="135"/>
      <c r="J82" s="143"/>
      <c r="K82" s="88"/>
      <c r="L82" s="87"/>
      <c r="M82" s="87"/>
      <c r="N82" s="80"/>
      <c r="O82" s="81">
        <f t="shared" si="47"/>
        <v>0</v>
      </c>
      <c r="P82" s="64" t="s">
        <v>74</v>
      </c>
      <c r="Q82" s="63">
        <f t="shared" si="43"/>
        <v>901</v>
      </c>
      <c r="R82" s="63">
        <f t="shared" si="43"/>
        <v>1590</v>
      </c>
      <c r="S82" s="63">
        <f t="shared" si="44"/>
        <v>108485</v>
      </c>
      <c r="T82" s="80">
        <f t="shared" si="45"/>
        <v>120.40510543840178</v>
      </c>
    </row>
    <row r="83" spans="1:20" ht="18" x14ac:dyDescent="0.25">
      <c r="A83" s="64" t="s">
        <v>78</v>
      </c>
      <c r="B83" s="141">
        <v>648</v>
      </c>
      <c r="C83" s="102">
        <v>946</v>
      </c>
      <c r="D83" s="141">
        <v>63745</v>
      </c>
      <c r="E83" s="86">
        <v>0</v>
      </c>
      <c r="F83" s="142">
        <v>0</v>
      </c>
      <c r="G83" s="158">
        <f t="shared" si="42"/>
        <v>98.371913580246911</v>
      </c>
      <c r="H83" s="159">
        <f t="shared" si="46"/>
        <v>63745</v>
      </c>
      <c r="I83" s="135"/>
      <c r="J83" s="143"/>
      <c r="K83" s="88"/>
      <c r="L83" s="87"/>
      <c r="M83" s="87"/>
      <c r="N83" s="80"/>
      <c r="O83" s="81">
        <f t="shared" si="47"/>
        <v>0</v>
      </c>
      <c r="P83" s="64" t="s">
        <v>78</v>
      </c>
      <c r="Q83" s="63">
        <f t="shared" si="43"/>
        <v>648</v>
      </c>
      <c r="R83" s="63">
        <f t="shared" si="43"/>
        <v>946</v>
      </c>
      <c r="S83" s="63">
        <f t="shared" si="44"/>
        <v>63745</v>
      </c>
      <c r="T83" s="80">
        <f t="shared" si="45"/>
        <v>98.371913580246911</v>
      </c>
    </row>
    <row r="84" spans="1:20" ht="18" x14ac:dyDescent="0.25">
      <c r="A84" s="64" t="s">
        <v>79</v>
      </c>
      <c r="B84" s="141">
        <v>727</v>
      </c>
      <c r="C84" s="102">
        <v>1137</v>
      </c>
      <c r="D84" s="141">
        <v>80033</v>
      </c>
      <c r="E84" s="86">
        <v>0</v>
      </c>
      <c r="F84" s="142">
        <v>-84</v>
      </c>
      <c r="G84" s="158">
        <f t="shared" si="42"/>
        <v>110.08665749656122</v>
      </c>
      <c r="H84" s="159">
        <f t="shared" si="46"/>
        <v>79949</v>
      </c>
      <c r="I84" s="135"/>
      <c r="J84" s="143"/>
      <c r="K84" s="88"/>
      <c r="L84" s="87"/>
      <c r="M84" s="87"/>
      <c r="N84" s="80"/>
      <c r="O84" s="81">
        <f t="shared" si="47"/>
        <v>0</v>
      </c>
      <c r="P84" s="64" t="s">
        <v>79</v>
      </c>
      <c r="Q84" s="63">
        <f t="shared" si="43"/>
        <v>727</v>
      </c>
      <c r="R84" s="63">
        <f t="shared" si="43"/>
        <v>1137</v>
      </c>
      <c r="S84" s="63">
        <f t="shared" si="44"/>
        <v>79949</v>
      </c>
      <c r="T84" s="80">
        <f t="shared" si="45"/>
        <v>109.97111416781293</v>
      </c>
    </row>
    <row r="85" spans="1:20" ht="18" x14ac:dyDescent="0.25">
      <c r="A85" s="64" t="s">
        <v>80</v>
      </c>
      <c r="B85" s="141">
        <v>249</v>
      </c>
      <c r="C85" s="102">
        <v>395</v>
      </c>
      <c r="D85" s="141">
        <v>27299</v>
      </c>
      <c r="E85" s="86">
        <v>0</v>
      </c>
      <c r="F85" s="142">
        <v>-22</v>
      </c>
      <c r="G85" s="158">
        <f t="shared" si="42"/>
        <v>109.63453815261045</v>
      </c>
      <c r="H85" s="159">
        <f t="shared" si="46"/>
        <v>27277</v>
      </c>
      <c r="I85" s="135"/>
      <c r="J85" s="143"/>
      <c r="K85" s="88"/>
      <c r="L85" s="87"/>
      <c r="M85" s="87"/>
      <c r="N85" s="80"/>
      <c r="O85" s="81">
        <f t="shared" si="47"/>
        <v>0</v>
      </c>
      <c r="P85" s="64" t="s">
        <v>80</v>
      </c>
      <c r="Q85" s="63">
        <f t="shared" si="43"/>
        <v>249</v>
      </c>
      <c r="R85" s="63">
        <f t="shared" si="43"/>
        <v>395</v>
      </c>
      <c r="S85" s="63">
        <f t="shared" si="44"/>
        <v>27277</v>
      </c>
      <c r="T85" s="80">
        <f t="shared" si="45"/>
        <v>109.54618473895583</v>
      </c>
    </row>
    <row r="86" spans="1:20" ht="18" x14ac:dyDescent="0.25">
      <c r="A86" s="64" t="s">
        <v>81</v>
      </c>
      <c r="B86" s="141">
        <v>560</v>
      </c>
      <c r="C86" s="102">
        <v>907</v>
      </c>
      <c r="D86" s="141">
        <v>61617</v>
      </c>
      <c r="E86" s="86">
        <v>0</v>
      </c>
      <c r="F86" s="142">
        <v>-74</v>
      </c>
      <c r="G86" s="158">
        <f t="shared" si="42"/>
        <v>110.03035714285714</v>
      </c>
      <c r="H86" s="159">
        <f t="shared" si="46"/>
        <v>61543</v>
      </c>
      <c r="I86" s="135"/>
      <c r="J86" s="143"/>
      <c r="K86" s="88"/>
      <c r="L86" s="87"/>
      <c r="M86" s="87"/>
      <c r="N86" s="80"/>
      <c r="O86" s="81">
        <f t="shared" si="47"/>
        <v>0</v>
      </c>
      <c r="P86" s="64" t="s">
        <v>81</v>
      </c>
      <c r="Q86" s="63">
        <f t="shared" si="43"/>
        <v>560</v>
      </c>
      <c r="R86" s="63">
        <f t="shared" si="43"/>
        <v>907</v>
      </c>
      <c r="S86" s="63">
        <f t="shared" si="44"/>
        <v>61543</v>
      </c>
      <c r="T86" s="80">
        <f t="shared" si="45"/>
        <v>109.89821428571429</v>
      </c>
    </row>
    <row r="87" spans="1:20" ht="18" x14ac:dyDescent="0.25">
      <c r="A87" s="64" t="s">
        <v>82</v>
      </c>
      <c r="B87" s="141">
        <v>204</v>
      </c>
      <c r="C87" s="102">
        <v>316</v>
      </c>
      <c r="D87" s="141">
        <v>21179</v>
      </c>
      <c r="E87" s="86">
        <v>0</v>
      </c>
      <c r="F87" s="142">
        <v>0</v>
      </c>
      <c r="G87" s="158">
        <f t="shared" si="42"/>
        <v>103.81862745098039</v>
      </c>
      <c r="H87" s="159">
        <f t="shared" si="46"/>
        <v>21179</v>
      </c>
      <c r="I87" s="135"/>
      <c r="J87" s="143"/>
      <c r="K87" s="88"/>
      <c r="L87" s="87"/>
      <c r="M87" s="87"/>
      <c r="N87" s="80"/>
      <c r="O87" s="81">
        <f t="shared" si="47"/>
        <v>0</v>
      </c>
      <c r="P87" s="64" t="s">
        <v>82</v>
      </c>
      <c r="Q87" s="63">
        <f t="shared" si="43"/>
        <v>204</v>
      </c>
      <c r="R87" s="63">
        <f t="shared" si="43"/>
        <v>316</v>
      </c>
      <c r="S87" s="63">
        <f t="shared" si="44"/>
        <v>21179</v>
      </c>
      <c r="T87" s="80">
        <f t="shared" si="45"/>
        <v>103.81862745098039</v>
      </c>
    </row>
    <row r="88" spans="1:20" ht="18.75" thickBot="1" x14ac:dyDescent="0.3">
      <c r="A88" s="66" t="s">
        <v>83</v>
      </c>
      <c r="B88" s="161">
        <v>950</v>
      </c>
      <c r="C88" s="164">
        <v>1388</v>
      </c>
      <c r="D88" s="161">
        <v>98855</v>
      </c>
      <c r="E88" s="107">
        <v>0</v>
      </c>
      <c r="F88" s="153">
        <v>0</v>
      </c>
      <c r="G88" s="167">
        <f t="shared" si="42"/>
        <v>104.0578947368421</v>
      </c>
      <c r="H88" s="168">
        <f t="shared" si="46"/>
        <v>98855</v>
      </c>
      <c r="I88" s="147"/>
      <c r="J88" s="148"/>
      <c r="K88" s="91"/>
      <c r="L88" s="90"/>
      <c r="M88" s="90"/>
      <c r="N88" s="187"/>
      <c r="O88" s="75">
        <f t="shared" si="47"/>
        <v>0</v>
      </c>
      <c r="P88" s="89" t="s">
        <v>83</v>
      </c>
      <c r="Q88" s="69">
        <f t="shared" si="43"/>
        <v>950</v>
      </c>
      <c r="R88" s="69">
        <f t="shared" si="43"/>
        <v>1388</v>
      </c>
      <c r="S88" s="69">
        <f t="shared" si="44"/>
        <v>98855</v>
      </c>
      <c r="T88" s="187">
        <f t="shared" si="45"/>
        <v>104.0578947368421</v>
      </c>
    </row>
    <row r="89" spans="1:20" ht="18.75" thickBot="1" x14ac:dyDescent="0.3">
      <c r="A89" s="70" t="s">
        <v>48</v>
      </c>
      <c r="B89" s="94">
        <f>SUM(B79:B88)</f>
        <v>5045</v>
      </c>
      <c r="C89" s="94">
        <f>SUM(C79:C88)</f>
        <v>8105</v>
      </c>
      <c r="D89" s="94">
        <f>SUM(D79:D88)</f>
        <v>561877</v>
      </c>
      <c r="E89" s="94">
        <f>SUM(E79:E88)</f>
        <v>0</v>
      </c>
      <c r="F89" s="150">
        <f>SUM(F79:F88)</f>
        <v>-283</v>
      </c>
      <c r="G89" s="166">
        <f t="shared" si="42"/>
        <v>111.37304261645193</v>
      </c>
      <c r="H89" s="169">
        <f t="shared" ref="H89:O89" si="48">SUM(H79:H88)</f>
        <v>561594</v>
      </c>
      <c r="I89" s="166">
        <f t="shared" si="48"/>
        <v>0</v>
      </c>
      <c r="J89" s="188">
        <f t="shared" si="48"/>
        <v>0</v>
      </c>
      <c r="K89" s="166">
        <f t="shared" si="48"/>
        <v>0</v>
      </c>
      <c r="L89" s="186">
        <f t="shared" si="48"/>
        <v>0</v>
      </c>
      <c r="M89" s="186">
        <f t="shared" si="48"/>
        <v>0</v>
      </c>
      <c r="N89" s="186">
        <f t="shared" si="48"/>
        <v>0</v>
      </c>
      <c r="O89" s="188">
        <f t="shared" si="48"/>
        <v>0</v>
      </c>
      <c r="P89" s="192" t="s">
        <v>48</v>
      </c>
      <c r="Q89" s="175">
        <f>SUM(Q79:Q88)</f>
        <v>5045</v>
      </c>
      <c r="R89" s="175">
        <f>SUM(R79:R88)</f>
        <v>8105</v>
      </c>
      <c r="S89" s="175">
        <f>SUM(S79:S88)</f>
        <v>561594</v>
      </c>
      <c r="T89" s="72">
        <f>S89/Q89</f>
        <v>111.3169474727453</v>
      </c>
    </row>
    <row r="90" spans="1:20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75"/>
      <c r="P90" s="191"/>
      <c r="Q90" s="96"/>
      <c r="R90" s="96"/>
      <c r="S90" s="96"/>
      <c r="T90" s="75"/>
    </row>
    <row r="91" spans="1:20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8"/>
      <c r="P91" s="53" t="s">
        <v>84</v>
      </c>
      <c r="Q91" s="97"/>
      <c r="R91" s="97"/>
      <c r="S91" s="97"/>
      <c r="T91" s="98"/>
    </row>
    <row r="92" spans="1:20" ht="18" x14ac:dyDescent="0.25">
      <c r="A92" s="56" t="s">
        <v>85</v>
      </c>
      <c r="B92" s="156">
        <v>348</v>
      </c>
      <c r="C92" s="101">
        <v>492</v>
      </c>
      <c r="D92" s="156">
        <v>31913</v>
      </c>
      <c r="E92" s="84">
        <v>0</v>
      </c>
      <c r="F92" s="139">
        <v>0</v>
      </c>
      <c r="G92" s="177">
        <f t="shared" ref="G92:G101" si="49">D92/B92</f>
        <v>91.704022988505741</v>
      </c>
      <c r="H92" s="159">
        <f>SUM(D92:F92)</f>
        <v>31913</v>
      </c>
      <c r="I92" s="132"/>
      <c r="J92" s="133"/>
      <c r="K92" s="81"/>
      <c r="L92" s="85"/>
      <c r="M92" s="85"/>
      <c r="N92" s="62"/>
      <c r="O92" s="81">
        <f>SUM(M92:N92)</f>
        <v>0</v>
      </c>
      <c r="P92" s="56" t="s">
        <v>85</v>
      </c>
      <c r="Q92" s="59">
        <f t="shared" ref="Q92:R100" si="50">B92+K92</f>
        <v>348</v>
      </c>
      <c r="R92" s="59">
        <f t="shared" si="50"/>
        <v>492</v>
      </c>
      <c r="S92" s="59">
        <f t="shared" ref="S92:S100" si="51">H92+O92</f>
        <v>31913</v>
      </c>
      <c r="T92" s="62">
        <f t="shared" ref="T92:T100" si="52">S92/Q92</f>
        <v>91.704022988505741</v>
      </c>
    </row>
    <row r="93" spans="1:20" ht="18" x14ac:dyDescent="0.25">
      <c r="A93" s="64" t="s">
        <v>86</v>
      </c>
      <c r="B93" s="141">
        <v>448</v>
      </c>
      <c r="C93" s="102">
        <v>563</v>
      </c>
      <c r="D93" s="141">
        <v>37792</v>
      </c>
      <c r="E93" s="86">
        <v>0</v>
      </c>
      <c r="F93" s="142">
        <v>-30</v>
      </c>
      <c r="G93" s="158">
        <f t="shared" si="49"/>
        <v>84.357142857142861</v>
      </c>
      <c r="H93" s="159">
        <f t="shared" ref="H93:H100" si="53">SUM(D93:F93)</f>
        <v>37762</v>
      </c>
      <c r="I93" s="135"/>
      <c r="J93" s="143"/>
      <c r="K93" s="88"/>
      <c r="L93" s="87"/>
      <c r="M93" s="87"/>
      <c r="N93" s="80"/>
      <c r="O93" s="81">
        <f t="shared" ref="O93:O100" si="54">SUM(M93:N93)</f>
        <v>0</v>
      </c>
      <c r="P93" s="64" t="s">
        <v>86</v>
      </c>
      <c r="Q93" s="63">
        <f t="shared" si="50"/>
        <v>448</v>
      </c>
      <c r="R93" s="63">
        <f t="shared" si="50"/>
        <v>563</v>
      </c>
      <c r="S93" s="63">
        <f t="shared" si="51"/>
        <v>37762</v>
      </c>
      <c r="T93" s="80">
        <f t="shared" si="52"/>
        <v>84.290178571428569</v>
      </c>
    </row>
    <row r="94" spans="1:20" ht="18" x14ac:dyDescent="0.25">
      <c r="A94" s="64" t="s">
        <v>87</v>
      </c>
      <c r="B94" s="141">
        <v>255</v>
      </c>
      <c r="C94" s="102">
        <v>368</v>
      </c>
      <c r="D94" s="141">
        <v>23838</v>
      </c>
      <c r="E94" s="86">
        <v>0</v>
      </c>
      <c r="F94" s="142">
        <v>-8</v>
      </c>
      <c r="G94" s="158">
        <f t="shared" si="49"/>
        <v>93.482352941176472</v>
      </c>
      <c r="H94" s="159">
        <f t="shared" si="53"/>
        <v>23830</v>
      </c>
      <c r="I94" s="135"/>
      <c r="J94" s="143"/>
      <c r="K94" s="88"/>
      <c r="L94" s="87"/>
      <c r="M94" s="87"/>
      <c r="N94" s="80"/>
      <c r="O94" s="81">
        <f t="shared" si="54"/>
        <v>0</v>
      </c>
      <c r="P94" s="64" t="s">
        <v>87</v>
      </c>
      <c r="Q94" s="63">
        <f t="shared" si="50"/>
        <v>255</v>
      </c>
      <c r="R94" s="63">
        <f t="shared" si="50"/>
        <v>368</v>
      </c>
      <c r="S94" s="63">
        <f t="shared" si="51"/>
        <v>23830</v>
      </c>
      <c r="T94" s="80">
        <f t="shared" si="52"/>
        <v>93.450980392156865</v>
      </c>
    </row>
    <row r="95" spans="1:20" ht="18" x14ac:dyDescent="0.25">
      <c r="A95" s="64" t="s">
        <v>88</v>
      </c>
      <c r="B95" s="141">
        <v>135</v>
      </c>
      <c r="C95" s="102">
        <v>160</v>
      </c>
      <c r="D95" s="141">
        <v>10412</v>
      </c>
      <c r="E95" s="86">
        <v>0</v>
      </c>
      <c r="F95" s="142">
        <v>0</v>
      </c>
      <c r="G95" s="158">
        <f t="shared" si="49"/>
        <v>77.125925925925927</v>
      </c>
      <c r="H95" s="159">
        <f t="shared" si="53"/>
        <v>10412</v>
      </c>
      <c r="I95" s="135"/>
      <c r="J95" s="143"/>
      <c r="K95" s="88"/>
      <c r="L95" s="87"/>
      <c r="M95" s="87"/>
      <c r="N95" s="80"/>
      <c r="O95" s="81">
        <f t="shared" si="54"/>
        <v>0</v>
      </c>
      <c r="P95" s="64" t="s">
        <v>88</v>
      </c>
      <c r="Q95" s="63">
        <f t="shared" si="50"/>
        <v>135</v>
      </c>
      <c r="R95" s="63">
        <f t="shared" si="50"/>
        <v>160</v>
      </c>
      <c r="S95" s="63">
        <f t="shared" si="51"/>
        <v>10412</v>
      </c>
      <c r="T95" s="80">
        <f t="shared" si="52"/>
        <v>77.125925925925927</v>
      </c>
    </row>
    <row r="96" spans="1:20" ht="18" x14ac:dyDescent="0.25">
      <c r="A96" s="64" t="s">
        <v>89</v>
      </c>
      <c r="B96" s="141">
        <v>349</v>
      </c>
      <c r="C96" s="102">
        <v>487</v>
      </c>
      <c r="D96" s="141">
        <v>30679</v>
      </c>
      <c r="E96" s="86">
        <v>0</v>
      </c>
      <c r="F96" s="142">
        <v>-54</v>
      </c>
      <c r="G96" s="158">
        <f t="shared" si="49"/>
        <v>87.905444126074499</v>
      </c>
      <c r="H96" s="159">
        <f t="shared" si="53"/>
        <v>30625</v>
      </c>
      <c r="I96" s="135"/>
      <c r="J96" s="143"/>
      <c r="K96" s="88"/>
      <c r="L96" s="87"/>
      <c r="M96" s="87"/>
      <c r="N96" s="80"/>
      <c r="O96" s="81">
        <f t="shared" si="54"/>
        <v>0</v>
      </c>
      <c r="P96" s="64" t="s">
        <v>89</v>
      </c>
      <c r="Q96" s="63">
        <f t="shared" si="50"/>
        <v>349</v>
      </c>
      <c r="R96" s="63">
        <f t="shared" si="50"/>
        <v>487</v>
      </c>
      <c r="S96" s="63">
        <f t="shared" si="51"/>
        <v>30625</v>
      </c>
      <c r="T96" s="80">
        <f t="shared" si="52"/>
        <v>87.750716332378218</v>
      </c>
    </row>
    <row r="97" spans="1:20" ht="18" x14ac:dyDescent="0.25">
      <c r="A97" s="64" t="s">
        <v>90</v>
      </c>
      <c r="B97" s="141">
        <v>93</v>
      </c>
      <c r="C97" s="102">
        <v>148</v>
      </c>
      <c r="D97" s="141">
        <v>10726</v>
      </c>
      <c r="E97" s="86">
        <v>0</v>
      </c>
      <c r="F97" s="142">
        <v>-81</v>
      </c>
      <c r="G97" s="158">
        <f t="shared" si="49"/>
        <v>115.33333333333333</v>
      </c>
      <c r="H97" s="159">
        <f t="shared" si="53"/>
        <v>10645</v>
      </c>
      <c r="I97" s="135"/>
      <c r="J97" s="143"/>
      <c r="K97" s="88"/>
      <c r="L97" s="87"/>
      <c r="M97" s="87"/>
      <c r="N97" s="80"/>
      <c r="O97" s="81">
        <f t="shared" si="54"/>
        <v>0</v>
      </c>
      <c r="P97" s="64" t="s">
        <v>90</v>
      </c>
      <c r="Q97" s="63">
        <f t="shared" si="50"/>
        <v>93</v>
      </c>
      <c r="R97" s="63">
        <f t="shared" si="50"/>
        <v>148</v>
      </c>
      <c r="S97" s="63">
        <f t="shared" si="51"/>
        <v>10645</v>
      </c>
      <c r="T97" s="80">
        <f t="shared" si="52"/>
        <v>114.46236559139786</v>
      </c>
    </row>
    <row r="98" spans="1:20" ht="18" x14ac:dyDescent="0.25">
      <c r="A98" s="64" t="s">
        <v>91</v>
      </c>
      <c r="B98" s="141">
        <v>1194</v>
      </c>
      <c r="C98" s="102">
        <v>1823</v>
      </c>
      <c r="D98" s="141">
        <v>123345</v>
      </c>
      <c r="E98" s="86">
        <v>0</v>
      </c>
      <c r="F98" s="142">
        <v>-113</v>
      </c>
      <c r="G98" s="158">
        <f t="shared" si="49"/>
        <v>103.30402010050251</v>
      </c>
      <c r="H98" s="159">
        <f t="shared" si="53"/>
        <v>123232</v>
      </c>
      <c r="I98" s="135"/>
      <c r="J98" s="143"/>
      <c r="K98" s="88"/>
      <c r="L98" s="87"/>
      <c r="M98" s="87"/>
      <c r="N98" s="80"/>
      <c r="O98" s="81">
        <f t="shared" si="54"/>
        <v>0</v>
      </c>
      <c r="P98" s="64" t="s">
        <v>91</v>
      </c>
      <c r="Q98" s="63">
        <f t="shared" si="50"/>
        <v>1194</v>
      </c>
      <c r="R98" s="63">
        <f t="shared" si="50"/>
        <v>1823</v>
      </c>
      <c r="S98" s="63">
        <f t="shared" si="51"/>
        <v>123232</v>
      </c>
      <c r="T98" s="80">
        <f t="shared" si="52"/>
        <v>103.20938023450586</v>
      </c>
    </row>
    <row r="99" spans="1:20" ht="18.75" customHeight="1" x14ac:dyDescent="0.25">
      <c r="A99" s="109" t="s">
        <v>92</v>
      </c>
      <c r="B99" s="141">
        <v>373</v>
      </c>
      <c r="C99" s="102">
        <v>558</v>
      </c>
      <c r="D99" s="141">
        <v>37311</v>
      </c>
      <c r="E99" s="86">
        <v>0</v>
      </c>
      <c r="F99" s="142">
        <v>-26</v>
      </c>
      <c r="G99" s="158">
        <f t="shared" si="49"/>
        <v>100.02949061662198</v>
      </c>
      <c r="H99" s="159">
        <f t="shared" si="53"/>
        <v>37285</v>
      </c>
      <c r="I99" s="135"/>
      <c r="J99" s="143"/>
      <c r="K99" s="88"/>
      <c r="L99" s="87"/>
      <c r="M99" s="87"/>
      <c r="N99" s="80"/>
      <c r="O99" s="81">
        <f t="shared" si="54"/>
        <v>0</v>
      </c>
      <c r="P99" s="109" t="s">
        <v>92</v>
      </c>
      <c r="Q99" s="63">
        <f t="shared" si="50"/>
        <v>373</v>
      </c>
      <c r="R99" s="63">
        <f t="shared" si="50"/>
        <v>558</v>
      </c>
      <c r="S99" s="63">
        <f t="shared" si="51"/>
        <v>37285</v>
      </c>
      <c r="T99" s="80">
        <f t="shared" si="52"/>
        <v>99.959785522788209</v>
      </c>
    </row>
    <row r="100" spans="1:20" ht="18.75" thickBot="1" x14ac:dyDescent="0.3">
      <c r="A100" s="64" t="s">
        <v>93</v>
      </c>
      <c r="B100" s="161">
        <v>570</v>
      </c>
      <c r="C100" s="164">
        <v>723</v>
      </c>
      <c r="D100" s="161">
        <v>48068</v>
      </c>
      <c r="E100" s="107">
        <v>0</v>
      </c>
      <c r="F100" s="153">
        <v>-26</v>
      </c>
      <c r="G100" s="158">
        <f t="shared" si="49"/>
        <v>84.329824561403512</v>
      </c>
      <c r="H100" s="159">
        <f t="shared" si="53"/>
        <v>48042</v>
      </c>
      <c r="I100" s="147"/>
      <c r="J100" s="148"/>
      <c r="K100" s="91"/>
      <c r="L100" s="90"/>
      <c r="M100" s="90"/>
      <c r="N100" s="187"/>
      <c r="O100" s="75">
        <f t="shared" si="54"/>
        <v>0</v>
      </c>
      <c r="P100" s="89" t="s">
        <v>93</v>
      </c>
      <c r="Q100" s="69">
        <f t="shared" si="50"/>
        <v>570</v>
      </c>
      <c r="R100" s="69">
        <f t="shared" si="50"/>
        <v>723</v>
      </c>
      <c r="S100" s="69">
        <f t="shared" si="51"/>
        <v>48042</v>
      </c>
      <c r="T100" s="187">
        <f t="shared" si="52"/>
        <v>84.284210526315789</v>
      </c>
    </row>
    <row r="101" spans="1:20" ht="18.75" thickBot="1" x14ac:dyDescent="0.3">
      <c r="A101" s="70" t="s">
        <v>48</v>
      </c>
      <c r="B101" s="94">
        <f>SUM(B92:B100)</f>
        <v>3765</v>
      </c>
      <c r="C101" s="94">
        <f>SUM(C92:C100)</f>
        <v>5322</v>
      </c>
      <c r="D101" s="94">
        <f>SUM(D92:D100)</f>
        <v>354084</v>
      </c>
      <c r="E101" s="94">
        <f>SUM(E92:E100)</f>
        <v>0</v>
      </c>
      <c r="F101" s="94">
        <f>SUM(F92:F100)</f>
        <v>-338</v>
      </c>
      <c r="G101" s="72">
        <f t="shared" si="49"/>
        <v>94.046215139442225</v>
      </c>
      <c r="H101" s="150">
        <f t="shared" ref="H101:O101" si="55">SUM(H92:H100)</f>
        <v>353746</v>
      </c>
      <c r="I101" s="166">
        <f t="shared" si="55"/>
        <v>0</v>
      </c>
      <c r="J101" s="72">
        <f t="shared" si="55"/>
        <v>0</v>
      </c>
      <c r="K101" s="196">
        <f t="shared" si="55"/>
        <v>0</v>
      </c>
      <c r="L101" s="186">
        <f t="shared" si="55"/>
        <v>0</v>
      </c>
      <c r="M101" s="186">
        <f t="shared" si="55"/>
        <v>0</v>
      </c>
      <c r="N101" s="186">
        <f t="shared" si="55"/>
        <v>0</v>
      </c>
      <c r="O101" s="188">
        <f t="shared" si="55"/>
        <v>0</v>
      </c>
      <c r="P101" s="192" t="s">
        <v>48</v>
      </c>
      <c r="Q101" s="175">
        <f>SUM(Q92:Q100)</f>
        <v>3765</v>
      </c>
      <c r="R101" s="175">
        <f>SUM(R92:R100)</f>
        <v>5322</v>
      </c>
      <c r="S101" s="175">
        <f>SUM(S92:S100)</f>
        <v>353746</v>
      </c>
      <c r="T101" s="72">
        <f>S101/Q101</f>
        <v>93.956440903054443</v>
      </c>
    </row>
    <row r="102" spans="1:20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75"/>
      <c r="P102" s="191"/>
      <c r="Q102" s="96"/>
      <c r="R102" s="96"/>
      <c r="S102" s="96"/>
      <c r="T102" s="75"/>
    </row>
    <row r="103" spans="1:20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8"/>
      <c r="P103" s="76" t="s">
        <v>94</v>
      </c>
      <c r="Q103" s="97"/>
      <c r="R103" s="97"/>
      <c r="S103" s="97"/>
      <c r="T103" s="98"/>
    </row>
    <row r="104" spans="1:20" ht="18" x14ac:dyDescent="0.25">
      <c r="A104" s="110" t="s">
        <v>95</v>
      </c>
      <c r="B104" s="170">
        <v>298</v>
      </c>
      <c r="C104" s="171">
        <v>397</v>
      </c>
      <c r="D104" s="170">
        <v>26876</v>
      </c>
      <c r="E104" s="201">
        <v>0</v>
      </c>
      <c r="F104" s="202">
        <v>0</v>
      </c>
      <c r="G104" s="177">
        <f t="shared" ref="G104:G118" si="56">D104/B104</f>
        <v>90.187919463087255</v>
      </c>
      <c r="H104" s="159">
        <f>SUM(D104:F104)</f>
        <v>26876</v>
      </c>
      <c r="I104" s="132"/>
      <c r="J104" s="133"/>
      <c r="K104" s="81"/>
      <c r="L104" s="85"/>
      <c r="M104" s="85"/>
      <c r="N104" s="62"/>
      <c r="O104" s="81">
        <f>SUM(M104:N104)</f>
        <v>0</v>
      </c>
      <c r="P104" s="110" t="s">
        <v>95</v>
      </c>
      <c r="Q104" s="59">
        <f t="shared" ref="Q104:R117" si="57">B104+K104</f>
        <v>298</v>
      </c>
      <c r="R104" s="59">
        <f t="shared" si="57"/>
        <v>397</v>
      </c>
      <c r="S104" s="59">
        <f t="shared" ref="S104:S117" si="58">H104+O104</f>
        <v>26876</v>
      </c>
      <c r="T104" s="62">
        <f t="shared" ref="T104:T117" si="59">S104/Q104</f>
        <v>90.187919463087255</v>
      </c>
    </row>
    <row r="105" spans="1:20" ht="18" x14ac:dyDescent="0.25">
      <c r="A105" s="111" t="s">
        <v>96</v>
      </c>
      <c r="B105" s="141">
        <v>382</v>
      </c>
      <c r="C105" s="142">
        <v>512</v>
      </c>
      <c r="D105" s="141">
        <v>35442</v>
      </c>
      <c r="E105" s="86">
        <v>0</v>
      </c>
      <c r="F105" s="142">
        <v>-6</v>
      </c>
      <c r="G105" s="158">
        <f t="shared" si="56"/>
        <v>92.78010471204189</v>
      </c>
      <c r="H105" s="159">
        <f t="shared" ref="H105:H117" si="60">SUM(D105:F105)</f>
        <v>35436</v>
      </c>
      <c r="I105" s="135"/>
      <c r="J105" s="143"/>
      <c r="K105" s="88"/>
      <c r="L105" s="87"/>
      <c r="M105" s="87"/>
      <c r="N105" s="80"/>
      <c r="O105" s="81">
        <f t="shared" ref="O105:O117" si="61">SUM(M105:N105)</f>
        <v>0</v>
      </c>
      <c r="P105" s="111" t="s">
        <v>96</v>
      </c>
      <c r="Q105" s="63">
        <f t="shared" si="57"/>
        <v>382</v>
      </c>
      <c r="R105" s="63">
        <f t="shared" si="57"/>
        <v>512</v>
      </c>
      <c r="S105" s="63">
        <f t="shared" si="58"/>
        <v>35436</v>
      </c>
      <c r="T105" s="80">
        <f t="shared" si="59"/>
        <v>92.764397905759168</v>
      </c>
    </row>
    <row r="106" spans="1:20" ht="18" x14ac:dyDescent="0.25">
      <c r="A106" s="111" t="s">
        <v>97</v>
      </c>
      <c r="B106" s="138">
        <v>47</v>
      </c>
      <c r="C106" s="163">
        <v>69</v>
      </c>
      <c r="D106" s="138">
        <v>4539</v>
      </c>
      <c r="E106" s="84">
        <v>0</v>
      </c>
      <c r="F106" s="139">
        <v>0</v>
      </c>
      <c r="G106" s="158">
        <f t="shared" si="56"/>
        <v>96.574468085106389</v>
      </c>
      <c r="H106" s="159">
        <f t="shared" si="60"/>
        <v>4539</v>
      </c>
      <c r="I106" s="135"/>
      <c r="J106" s="143"/>
      <c r="K106" s="88"/>
      <c r="L106" s="87"/>
      <c r="M106" s="87"/>
      <c r="N106" s="80"/>
      <c r="O106" s="81">
        <f t="shared" si="61"/>
        <v>0</v>
      </c>
      <c r="P106" s="111" t="s">
        <v>97</v>
      </c>
      <c r="Q106" s="63">
        <f t="shared" si="57"/>
        <v>47</v>
      </c>
      <c r="R106" s="63">
        <f t="shared" si="57"/>
        <v>69</v>
      </c>
      <c r="S106" s="63">
        <f t="shared" si="58"/>
        <v>4539</v>
      </c>
      <c r="T106" s="80">
        <f t="shared" si="59"/>
        <v>96.574468085106389</v>
      </c>
    </row>
    <row r="107" spans="1:20" ht="18" x14ac:dyDescent="0.25">
      <c r="A107" s="111" t="s">
        <v>98</v>
      </c>
      <c r="B107" s="141">
        <v>515</v>
      </c>
      <c r="C107" s="102">
        <v>657</v>
      </c>
      <c r="D107" s="141">
        <v>43474</v>
      </c>
      <c r="E107" s="86">
        <v>0</v>
      </c>
      <c r="F107" s="142">
        <v>0</v>
      </c>
      <c r="G107" s="158">
        <f t="shared" si="56"/>
        <v>84.415533980582524</v>
      </c>
      <c r="H107" s="159">
        <f t="shared" si="60"/>
        <v>43474</v>
      </c>
      <c r="I107" s="135"/>
      <c r="J107" s="143"/>
      <c r="K107" s="88"/>
      <c r="L107" s="87"/>
      <c r="M107" s="87"/>
      <c r="N107" s="80"/>
      <c r="O107" s="81">
        <f t="shared" si="61"/>
        <v>0</v>
      </c>
      <c r="P107" s="111" t="s">
        <v>98</v>
      </c>
      <c r="Q107" s="63">
        <f t="shared" si="57"/>
        <v>515</v>
      </c>
      <c r="R107" s="63">
        <f t="shared" si="57"/>
        <v>657</v>
      </c>
      <c r="S107" s="63">
        <f t="shared" si="58"/>
        <v>43474</v>
      </c>
      <c r="T107" s="80">
        <f t="shared" si="59"/>
        <v>84.415533980582524</v>
      </c>
    </row>
    <row r="108" spans="1:20" ht="18" x14ac:dyDescent="0.25">
      <c r="A108" s="64" t="s">
        <v>99</v>
      </c>
      <c r="B108" s="141">
        <v>348</v>
      </c>
      <c r="C108" s="102">
        <v>462</v>
      </c>
      <c r="D108" s="141">
        <v>29981</v>
      </c>
      <c r="E108" s="86">
        <v>0</v>
      </c>
      <c r="F108" s="142">
        <v>0</v>
      </c>
      <c r="G108" s="158">
        <f t="shared" si="56"/>
        <v>86.152298850574709</v>
      </c>
      <c r="H108" s="159">
        <f t="shared" si="60"/>
        <v>29981</v>
      </c>
      <c r="I108" s="135"/>
      <c r="J108" s="143"/>
      <c r="K108" s="88"/>
      <c r="L108" s="87"/>
      <c r="M108" s="87"/>
      <c r="N108" s="80"/>
      <c r="O108" s="81">
        <f t="shared" si="61"/>
        <v>0</v>
      </c>
      <c r="P108" s="64" t="s">
        <v>99</v>
      </c>
      <c r="Q108" s="63">
        <f t="shared" si="57"/>
        <v>348</v>
      </c>
      <c r="R108" s="63">
        <f t="shared" si="57"/>
        <v>462</v>
      </c>
      <c r="S108" s="63">
        <f t="shared" si="58"/>
        <v>29981</v>
      </c>
      <c r="T108" s="80">
        <f t="shared" si="59"/>
        <v>86.152298850574709</v>
      </c>
    </row>
    <row r="109" spans="1:20" ht="18" x14ac:dyDescent="0.25">
      <c r="A109" s="64" t="s">
        <v>100</v>
      </c>
      <c r="B109" s="141">
        <v>426</v>
      </c>
      <c r="C109" s="102">
        <v>585</v>
      </c>
      <c r="D109" s="141">
        <v>42945</v>
      </c>
      <c r="E109" s="86">
        <v>0</v>
      </c>
      <c r="F109" s="142">
        <v>-21</v>
      </c>
      <c r="G109" s="158">
        <f t="shared" si="56"/>
        <v>100.80985915492958</v>
      </c>
      <c r="H109" s="159">
        <f t="shared" si="60"/>
        <v>42924</v>
      </c>
      <c r="I109" s="135"/>
      <c r="J109" s="143"/>
      <c r="K109" s="88"/>
      <c r="L109" s="87"/>
      <c r="M109" s="87"/>
      <c r="N109" s="80"/>
      <c r="O109" s="81">
        <f t="shared" si="61"/>
        <v>0</v>
      </c>
      <c r="P109" s="64" t="s">
        <v>100</v>
      </c>
      <c r="Q109" s="63">
        <f t="shared" si="57"/>
        <v>426</v>
      </c>
      <c r="R109" s="63">
        <f t="shared" si="57"/>
        <v>585</v>
      </c>
      <c r="S109" s="63">
        <f t="shared" si="58"/>
        <v>42924</v>
      </c>
      <c r="T109" s="80">
        <f t="shared" si="59"/>
        <v>100.7605633802817</v>
      </c>
    </row>
    <row r="110" spans="1:20" ht="18" x14ac:dyDescent="0.25">
      <c r="A110" s="64" t="s">
        <v>101</v>
      </c>
      <c r="B110" s="141">
        <v>584</v>
      </c>
      <c r="C110" s="102">
        <v>838</v>
      </c>
      <c r="D110" s="141">
        <v>56274</v>
      </c>
      <c r="E110" s="86">
        <v>0</v>
      </c>
      <c r="F110" s="142">
        <v>-30</v>
      </c>
      <c r="G110" s="158">
        <f t="shared" si="56"/>
        <v>96.359589041095887</v>
      </c>
      <c r="H110" s="159">
        <f t="shared" si="60"/>
        <v>56244</v>
      </c>
      <c r="I110" s="135"/>
      <c r="J110" s="143"/>
      <c r="K110" s="88"/>
      <c r="L110" s="87"/>
      <c r="M110" s="87"/>
      <c r="N110" s="80"/>
      <c r="O110" s="81">
        <f t="shared" si="61"/>
        <v>0</v>
      </c>
      <c r="P110" s="64" t="s">
        <v>101</v>
      </c>
      <c r="Q110" s="63">
        <f t="shared" si="57"/>
        <v>584</v>
      </c>
      <c r="R110" s="63">
        <f t="shared" si="57"/>
        <v>838</v>
      </c>
      <c r="S110" s="63">
        <f t="shared" si="58"/>
        <v>56244</v>
      </c>
      <c r="T110" s="80">
        <f t="shared" si="59"/>
        <v>96.308219178082197</v>
      </c>
    </row>
    <row r="111" spans="1:20" ht="18" x14ac:dyDescent="0.25">
      <c r="A111" s="64" t="s">
        <v>102</v>
      </c>
      <c r="B111" s="141">
        <v>543</v>
      </c>
      <c r="C111" s="102">
        <v>760</v>
      </c>
      <c r="D111" s="141">
        <v>52583</v>
      </c>
      <c r="E111" s="86">
        <v>0</v>
      </c>
      <c r="F111" s="142">
        <v>-14</v>
      </c>
      <c r="G111" s="158">
        <f t="shared" si="56"/>
        <v>96.837937384898709</v>
      </c>
      <c r="H111" s="159">
        <f t="shared" si="60"/>
        <v>52569</v>
      </c>
      <c r="I111" s="135"/>
      <c r="J111" s="143"/>
      <c r="K111" s="88"/>
      <c r="L111" s="87"/>
      <c r="M111" s="87"/>
      <c r="N111" s="80"/>
      <c r="O111" s="81">
        <f t="shared" si="61"/>
        <v>0</v>
      </c>
      <c r="P111" s="64" t="s">
        <v>102</v>
      </c>
      <c r="Q111" s="63">
        <f t="shared" si="57"/>
        <v>543</v>
      </c>
      <c r="R111" s="63">
        <f t="shared" si="57"/>
        <v>760</v>
      </c>
      <c r="S111" s="63">
        <f t="shared" si="58"/>
        <v>52569</v>
      </c>
      <c r="T111" s="80">
        <f t="shared" si="59"/>
        <v>96.812154696132595</v>
      </c>
    </row>
    <row r="112" spans="1:20" ht="18" x14ac:dyDescent="0.25">
      <c r="A112" s="64" t="s">
        <v>103</v>
      </c>
      <c r="B112" s="141">
        <v>465</v>
      </c>
      <c r="C112" s="102">
        <v>704</v>
      </c>
      <c r="D112" s="141">
        <v>45883</v>
      </c>
      <c r="E112" s="86">
        <v>0</v>
      </c>
      <c r="F112" s="142">
        <v>-8</v>
      </c>
      <c r="G112" s="158">
        <f t="shared" si="56"/>
        <v>98.673118279569891</v>
      </c>
      <c r="H112" s="159">
        <f t="shared" si="60"/>
        <v>45875</v>
      </c>
      <c r="I112" s="135"/>
      <c r="J112" s="143"/>
      <c r="K112" s="88"/>
      <c r="L112" s="87"/>
      <c r="M112" s="87"/>
      <c r="N112" s="80"/>
      <c r="O112" s="81">
        <f t="shared" si="61"/>
        <v>0</v>
      </c>
      <c r="P112" s="64" t="s">
        <v>103</v>
      </c>
      <c r="Q112" s="63">
        <f t="shared" si="57"/>
        <v>465</v>
      </c>
      <c r="R112" s="63">
        <f t="shared" si="57"/>
        <v>704</v>
      </c>
      <c r="S112" s="63">
        <f t="shared" si="58"/>
        <v>45875</v>
      </c>
      <c r="T112" s="80">
        <f t="shared" si="59"/>
        <v>98.655913978494624</v>
      </c>
    </row>
    <row r="113" spans="1:20" ht="18" x14ac:dyDescent="0.25">
      <c r="A113" s="64" t="s">
        <v>104</v>
      </c>
      <c r="B113" s="141">
        <v>556</v>
      </c>
      <c r="C113" s="102">
        <v>756</v>
      </c>
      <c r="D113" s="141">
        <v>49962</v>
      </c>
      <c r="E113" s="86">
        <v>0</v>
      </c>
      <c r="F113" s="142">
        <v>-14</v>
      </c>
      <c r="G113" s="158">
        <f t="shared" si="56"/>
        <v>89.859712230215834</v>
      </c>
      <c r="H113" s="159">
        <f t="shared" si="60"/>
        <v>49948</v>
      </c>
      <c r="I113" s="135"/>
      <c r="J113" s="143"/>
      <c r="K113" s="88"/>
      <c r="L113" s="87"/>
      <c r="M113" s="87"/>
      <c r="N113" s="80"/>
      <c r="O113" s="81">
        <f t="shared" si="61"/>
        <v>0</v>
      </c>
      <c r="P113" s="64" t="s">
        <v>104</v>
      </c>
      <c r="Q113" s="63">
        <f t="shared" si="57"/>
        <v>556</v>
      </c>
      <c r="R113" s="63">
        <f t="shared" si="57"/>
        <v>756</v>
      </c>
      <c r="S113" s="63">
        <f t="shared" si="58"/>
        <v>49948</v>
      </c>
      <c r="T113" s="80">
        <f t="shared" si="59"/>
        <v>89.834532374100718</v>
      </c>
    </row>
    <row r="114" spans="1:20" ht="18" x14ac:dyDescent="0.25">
      <c r="A114" s="64" t="s">
        <v>105</v>
      </c>
      <c r="B114" s="141">
        <v>607</v>
      </c>
      <c r="C114" s="102">
        <v>855</v>
      </c>
      <c r="D114" s="141">
        <v>56695</v>
      </c>
      <c r="E114" s="86">
        <v>0</v>
      </c>
      <c r="F114" s="142">
        <v>-39</v>
      </c>
      <c r="G114" s="158">
        <f t="shared" si="56"/>
        <v>93.401976935749587</v>
      </c>
      <c r="H114" s="159">
        <f t="shared" si="60"/>
        <v>56656</v>
      </c>
      <c r="I114" s="135"/>
      <c r="J114" s="143"/>
      <c r="K114" s="88"/>
      <c r="L114" s="87"/>
      <c r="M114" s="87"/>
      <c r="N114" s="80"/>
      <c r="O114" s="81">
        <f t="shared" si="61"/>
        <v>0</v>
      </c>
      <c r="P114" s="64" t="s">
        <v>105</v>
      </c>
      <c r="Q114" s="63">
        <f t="shared" si="57"/>
        <v>607</v>
      </c>
      <c r="R114" s="63">
        <f t="shared" si="57"/>
        <v>855</v>
      </c>
      <c r="S114" s="63">
        <f t="shared" si="58"/>
        <v>56656</v>
      </c>
      <c r="T114" s="80">
        <f t="shared" si="59"/>
        <v>93.33772652388798</v>
      </c>
    </row>
    <row r="115" spans="1:20" ht="18" x14ac:dyDescent="0.25">
      <c r="A115" s="64" t="s">
        <v>106</v>
      </c>
      <c r="B115" s="141">
        <v>1459</v>
      </c>
      <c r="C115" s="102">
        <v>2026</v>
      </c>
      <c r="D115" s="141">
        <v>136145</v>
      </c>
      <c r="E115" s="86">
        <v>0</v>
      </c>
      <c r="F115" s="142">
        <v>0</v>
      </c>
      <c r="G115" s="158">
        <f t="shared" si="56"/>
        <v>93.313913639479097</v>
      </c>
      <c r="H115" s="159">
        <f t="shared" si="60"/>
        <v>136145</v>
      </c>
      <c r="I115" s="135"/>
      <c r="J115" s="143"/>
      <c r="K115" s="88"/>
      <c r="L115" s="87"/>
      <c r="M115" s="87"/>
      <c r="N115" s="80"/>
      <c r="O115" s="81">
        <f t="shared" si="61"/>
        <v>0</v>
      </c>
      <c r="P115" s="64" t="s">
        <v>106</v>
      </c>
      <c r="Q115" s="63">
        <f t="shared" si="57"/>
        <v>1459</v>
      </c>
      <c r="R115" s="63">
        <f t="shared" si="57"/>
        <v>2026</v>
      </c>
      <c r="S115" s="63">
        <f t="shared" si="58"/>
        <v>136145</v>
      </c>
      <c r="T115" s="80">
        <f t="shared" si="59"/>
        <v>93.313913639479097</v>
      </c>
    </row>
    <row r="116" spans="1:20" ht="18" x14ac:dyDescent="0.25">
      <c r="A116" s="64" t="s">
        <v>107</v>
      </c>
      <c r="B116" s="141">
        <v>308</v>
      </c>
      <c r="C116" s="102">
        <v>409</v>
      </c>
      <c r="D116" s="141">
        <v>27094</v>
      </c>
      <c r="E116" s="86">
        <v>0</v>
      </c>
      <c r="F116" s="142">
        <v>-14</v>
      </c>
      <c r="G116" s="158">
        <f t="shared" si="56"/>
        <v>87.967532467532465</v>
      </c>
      <c r="H116" s="159">
        <f t="shared" si="60"/>
        <v>27080</v>
      </c>
      <c r="I116" s="135"/>
      <c r="J116" s="143"/>
      <c r="K116" s="88"/>
      <c r="L116" s="87"/>
      <c r="M116" s="87"/>
      <c r="N116" s="80"/>
      <c r="O116" s="81">
        <f t="shared" si="61"/>
        <v>0</v>
      </c>
      <c r="P116" s="64" t="s">
        <v>107</v>
      </c>
      <c r="Q116" s="63">
        <f t="shared" si="57"/>
        <v>308</v>
      </c>
      <c r="R116" s="63">
        <f t="shared" si="57"/>
        <v>409</v>
      </c>
      <c r="S116" s="63">
        <f t="shared" si="58"/>
        <v>27080</v>
      </c>
      <c r="T116" s="80">
        <f t="shared" si="59"/>
        <v>87.922077922077918</v>
      </c>
    </row>
    <row r="117" spans="1:20" ht="18.75" thickBot="1" x14ac:dyDescent="0.3">
      <c r="A117" s="64" t="s">
        <v>108</v>
      </c>
      <c r="B117" s="161">
        <v>596</v>
      </c>
      <c r="C117" s="164">
        <v>757</v>
      </c>
      <c r="D117" s="161">
        <v>51099</v>
      </c>
      <c r="E117" s="107">
        <v>0</v>
      </c>
      <c r="F117" s="153">
        <v>-14</v>
      </c>
      <c r="G117" s="158">
        <f t="shared" si="56"/>
        <v>85.736577181208048</v>
      </c>
      <c r="H117" s="159">
        <f t="shared" si="60"/>
        <v>51085</v>
      </c>
      <c r="I117" s="147"/>
      <c r="J117" s="148"/>
      <c r="K117" s="91"/>
      <c r="L117" s="90"/>
      <c r="M117" s="90"/>
      <c r="N117" s="187"/>
      <c r="O117" s="75">
        <f t="shared" si="61"/>
        <v>0</v>
      </c>
      <c r="P117" s="89" t="s">
        <v>108</v>
      </c>
      <c r="Q117" s="69">
        <f t="shared" si="57"/>
        <v>596</v>
      </c>
      <c r="R117" s="69">
        <f t="shared" si="57"/>
        <v>757</v>
      </c>
      <c r="S117" s="69">
        <f t="shared" si="58"/>
        <v>51085</v>
      </c>
      <c r="T117" s="187">
        <f t="shared" si="59"/>
        <v>85.713087248322154</v>
      </c>
    </row>
    <row r="118" spans="1:20" ht="18.75" thickBot="1" x14ac:dyDescent="0.3">
      <c r="A118" s="70" t="s">
        <v>48</v>
      </c>
      <c r="B118" s="94">
        <f>SUM(B104:B117)</f>
        <v>7134</v>
      </c>
      <c r="C118" s="94">
        <f>SUM(C104:C117)</f>
        <v>9787</v>
      </c>
      <c r="D118" s="94">
        <f>SUM(D104:D117)</f>
        <v>658992</v>
      </c>
      <c r="E118" s="94">
        <f>SUM(E104:E117)</f>
        <v>0</v>
      </c>
      <c r="F118" s="94">
        <f>SUM(F104:F117)</f>
        <v>-160</v>
      </c>
      <c r="G118" s="72">
        <f t="shared" si="56"/>
        <v>92.373423044575276</v>
      </c>
      <c r="H118" s="150">
        <f t="shared" ref="H118:O118" si="62">SUM(H104:H117)</f>
        <v>658832</v>
      </c>
      <c r="I118" s="166">
        <f t="shared" si="62"/>
        <v>0</v>
      </c>
      <c r="J118" s="72">
        <f t="shared" si="62"/>
        <v>0</v>
      </c>
      <c r="K118" s="196">
        <f t="shared" si="62"/>
        <v>0</v>
      </c>
      <c r="L118" s="186">
        <f t="shared" si="62"/>
        <v>0</v>
      </c>
      <c r="M118" s="186">
        <f t="shared" si="62"/>
        <v>0</v>
      </c>
      <c r="N118" s="186">
        <f t="shared" si="62"/>
        <v>0</v>
      </c>
      <c r="O118" s="188">
        <f t="shared" si="62"/>
        <v>0</v>
      </c>
      <c r="P118" s="192" t="s">
        <v>48</v>
      </c>
      <c r="Q118" s="175">
        <f>SUM(Q104:Q117)</f>
        <v>7134</v>
      </c>
      <c r="R118" s="175">
        <f>SUM(R104:R117)</f>
        <v>9787</v>
      </c>
      <c r="S118" s="175">
        <f>SUM(S104:S117)</f>
        <v>658832</v>
      </c>
      <c r="T118" s="72">
        <f>S118/Q118</f>
        <v>92.350995234090277</v>
      </c>
    </row>
    <row r="119" spans="1:20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75"/>
      <c r="P119" s="191"/>
      <c r="Q119" s="96"/>
      <c r="R119" s="96"/>
      <c r="S119" s="96"/>
      <c r="T119" s="75"/>
    </row>
    <row r="120" spans="1:20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8"/>
      <c r="P120" s="53" t="s">
        <v>109</v>
      </c>
      <c r="Q120" s="97"/>
      <c r="R120" s="97"/>
      <c r="S120" s="97"/>
      <c r="T120" s="98"/>
    </row>
    <row r="121" spans="1:20" ht="18" x14ac:dyDescent="0.25">
      <c r="A121" s="56" t="s">
        <v>110</v>
      </c>
      <c r="B121" s="156">
        <v>215</v>
      </c>
      <c r="C121" s="100">
        <v>363</v>
      </c>
      <c r="D121" s="100">
        <v>25135</v>
      </c>
      <c r="E121" s="84">
        <v>0</v>
      </c>
      <c r="F121" s="139">
        <v>-104</v>
      </c>
      <c r="G121" s="177">
        <f t="shared" ref="G121:G130" si="63">D121/B121</f>
        <v>116.90697674418605</v>
      </c>
      <c r="H121" s="159">
        <f>SUM(D121:F121)</f>
        <v>25031</v>
      </c>
      <c r="I121" s="132"/>
      <c r="J121" s="133"/>
      <c r="K121" s="81"/>
      <c r="L121" s="85"/>
      <c r="M121" s="85"/>
      <c r="N121" s="62"/>
      <c r="O121" s="81">
        <f>SUM(M121:N121)</f>
        <v>0</v>
      </c>
      <c r="P121" s="56" t="s">
        <v>110</v>
      </c>
      <c r="Q121" s="59">
        <f t="shared" ref="Q121:R129" si="64">B121+K121</f>
        <v>215</v>
      </c>
      <c r="R121" s="59">
        <f t="shared" si="64"/>
        <v>363</v>
      </c>
      <c r="S121" s="59">
        <f t="shared" ref="S121:S129" si="65">H121+O121</f>
        <v>25031</v>
      </c>
      <c r="T121" s="62">
        <f t="shared" ref="T121:T129" si="66">S121/Q121</f>
        <v>116.42325581395349</v>
      </c>
    </row>
    <row r="122" spans="1:20" ht="18" x14ac:dyDescent="0.25">
      <c r="A122" s="64" t="s">
        <v>111</v>
      </c>
      <c r="B122" s="138">
        <v>398</v>
      </c>
      <c r="C122" s="163">
        <v>556</v>
      </c>
      <c r="D122" s="138">
        <v>36997</v>
      </c>
      <c r="E122" s="84">
        <v>0</v>
      </c>
      <c r="F122" s="139">
        <v>0</v>
      </c>
      <c r="G122" s="158">
        <f t="shared" si="63"/>
        <v>92.957286432160799</v>
      </c>
      <c r="H122" s="159">
        <f t="shared" ref="H122:H129" si="67">SUM(D122:F122)</f>
        <v>36997</v>
      </c>
      <c r="I122" s="135"/>
      <c r="J122" s="143"/>
      <c r="K122" s="81"/>
      <c r="L122" s="85"/>
      <c r="M122" s="85"/>
      <c r="N122" s="80"/>
      <c r="O122" s="81">
        <f t="shared" ref="O122:O129" si="68">SUM(M122:N122)</f>
        <v>0</v>
      </c>
      <c r="P122" s="64" t="s">
        <v>111</v>
      </c>
      <c r="Q122" s="63">
        <f t="shared" si="64"/>
        <v>398</v>
      </c>
      <c r="R122" s="63">
        <f t="shared" si="64"/>
        <v>556</v>
      </c>
      <c r="S122" s="63">
        <f t="shared" si="65"/>
        <v>36997</v>
      </c>
      <c r="T122" s="80">
        <f t="shared" si="66"/>
        <v>92.957286432160799</v>
      </c>
    </row>
    <row r="123" spans="1:20" ht="18" x14ac:dyDescent="0.25">
      <c r="A123" s="64" t="s">
        <v>112</v>
      </c>
      <c r="B123" s="141">
        <v>196</v>
      </c>
      <c r="C123" s="102">
        <v>282</v>
      </c>
      <c r="D123" s="141">
        <v>17955</v>
      </c>
      <c r="E123" s="86">
        <v>0</v>
      </c>
      <c r="F123" s="142">
        <v>-57</v>
      </c>
      <c r="G123" s="158">
        <f t="shared" si="63"/>
        <v>91.607142857142861</v>
      </c>
      <c r="H123" s="159">
        <f t="shared" si="67"/>
        <v>17898</v>
      </c>
      <c r="I123" s="135"/>
      <c r="J123" s="143"/>
      <c r="K123" s="81"/>
      <c r="L123" s="85"/>
      <c r="M123" s="85"/>
      <c r="N123" s="80"/>
      <c r="O123" s="81">
        <f t="shared" si="68"/>
        <v>0</v>
      </c>
      <c r="P123" s="64" t="s">
        <v>112</v>
      </c>
      <c r="Q123" s="63">
        <f t="shared" si="64"/>
        <v>196</v>
      </c>
      <c r="R123" s="63">
        <f t="shared" si="64"/>
        <v>282</v>
      </c>
      <c r="S123" s="63">
        <f t="shared" si="65"/>
        <v>17898</v>
      </c>
      <c r="T123" s="80">
        <f t="shared" si="66"/>
        <v>91.316326530612244</v>
      </c>
    </row>
    <row r="124" spans="1:20" ht="18" x14ac:dyDescent="0.25">
      <c r="A124" s="64" t="s">
        <v>113</v>
      </c>
      <c r="B124" s="141">
        <v>405</v>
      </c>
      <c r="C124" s="102">
        <v>531</v>
      </c>
      <c r="D124" s="141">
        <v>36932</v>
      </c>
      <c r="E124" s="86">
        <v>0</v>
      </c>
      <c r="F124" s="142">
        <v>0</v>
      </c>
      <c r="G124" s="158">
        <f t="shared" si="63"/>
        <v>91.190123456790118</v>
      </c>
      <c r="H124" s="159">
        <f t="shared" si="67"/>
        <v>36932</v>
      </c>
      <c r="I124" s="135"/>
      <c r="J124" s="143"/>
      <c r="K124" s="88"/>
      <c r="L124" s="87"/>
      <c r="M124" s="87"/>
      <c r="N124" s="80"/>
      <c r="O124" s="81">
        <f t="shared" si="68"/>
        <v>0</v>
      </c>
      <c r="P124" s="64" t="s">
        <v>113</v>
      </c>
      <c r="Q124" s="63">
        <f t="shared" si="64"/>
        <v>405</v>
      </c>
      <c r="R124" s="63">
        <f t="shared" si="64"/>
        <v>531</v>
      </c>
      <c r="S124" s="63">
        <f t="shared" si="65"/>
        <v>36932</v>
      </c>
      <c r="T124" s="80">
        <f t="shared" si="66"/>
        <v>91.190123456790118</v>
      </c>
    </row>
    <row r="125" spans="1:20" ht="18" x14ac:dyDescent="0.25">
      <c r="A125" s="64" t="s">
        <v>114</v>
      </c>
      <c r="B125" s="141">
        <v>756</v>
      </c>
      <c r="C125" s="102">
        <v>1155</v>
      </c>
      <c r="D125" s="141">
        <v>78162</v>
      </c>
      <c r="E125" s="86">
        <v>0</v>
      </c>
      <c r="F125" s="142">
        <v>-28</v>
      </c>
      <c r="G125" s="158">
        <f t="shared" si="63"/>
        <v>103.38888888888889</v>
      </c>
      <c r="H125" s="159">
        <f t="shared" si="67"/>
        <v>78134</v>
      </c>
      <c r="I125" s="135"/>
      <c r="J125" s="143"/>
      <c r="K125" s="88"/>
      <c r="L125" s="87"/>
      <c r="M125" s="87"/>
      <c r="N125" s="80"/>
      <c r="O125" s="81">
        <f t="shared" si="68"/>
        <v>0</v>
      </c>
      <c r="P125" s="64" t="s">
        <v>114</v>
      </c>
      <c r="Q125" s="63">
        <f t="shared" si="64"/>
        <v>756</v>
      </c>
      <c r="R125" s="63">
        <f t="shared" si="64"/>
        <v>1155</v>
      </c>
      <c r="S125" s="63">
        <f t="shared" si="65"/>
        <v>78134</v>
      </c>
      <c r="T125" s="80">
        <f t="shared" si="66"/>
        <v>103.35185185185185</v>
      </c>
    </row>
    <row r="126" spans="1:20" ht="18" x14ac:dyDescent="0.25">
      <c r="A126" s="64" t="s">
        <v>115</v>
      </c>
      <c r="B126" s="141">
        <v>1188</v>
      </c>
      <c r="C126" s="102">
        <v>1933</v>
      </c>
      <c r="D126" s="141">
        <v>128391</v>
      </c>
      <c r="E126" s="86">
        <v>0</v>
      </c>
      <c r="F126" s="142">
        <v>-49</v>
      </c>
      <c r="G126" s="158">
        <f t="shared" si="63"/>
        <v>108.07323232323232</v>
      </c>
      <c r="H126" s="159">
        <f t="shared" si="67"/>
        <v>128342</v>
      </c>
      <c r="I126" s="135"/>
      <c r="J126" s="143"/>
      <c r="K126" s="88"/>
      <c r="L126" s="87"/>
      <c r="M126" s="87"/>
      <c r="N126" s="80"/>
      <c r="O126" s="81">
        <f t="shared" si="68"/>
        <v>0</v>
      </c>
      <c r="P126" s="64" t="s">
        <v>115</v>
      </c>
      <c r="Q126" s="63">
        <f t="shared" si="64"/>
        <v>1188</v>
      </c>
      <c r="R126" s="63">
        <f t="shared" si="64"/>
        <v>1933</v>
      </c>
      <c r="S126" s="63">
        <f t="shared" si="65"/>
        <v>128342</v>
      </c>
      <c r="T126" s="80">
        <f t="shared" si="66"/>
        <v>108.03198653198653</v>
      </c>
    </row>
    <row r="127" spans="1:20" ht="18" x14ac:dyDescent="0.25">
      <c r="A127" s="64" t="s">
        <v>116</v>
      </c>
      <c r="B127" s="141">
        <v>1033</v>
      </c>
      <c r="C127" s="102">
        <v>1745</v>
      </c>
      <c r="D127" s="141">
        <v>120148</v>
      </c>
      <c r="E127" s="86">
        <v>0</v>
      </c>
      <c r="F127" s="142">
        <v>-37</v>
      </c>
      <c r="G127" s="158">
        <f t="shared" si="63"/>
        <v>116.30977734753147</v>
      </c>
      <c r="H127" s="159">
        <f t="shared" si="67"/>
        <v>120111</v>
      </c>
      <c r="I127" s="135"/>
      <c r="J127" s="143"/>
      <c r="K127" s="88"/>
      <c r="L127" s="87"/>
      <c r="M127" s="87"/>
      <c r="N127" s="80"/>
      <c r="O127" s="81">
        <f t="shared" si="68"/>
        <v>0</v>
      </c>
      <c r="P127" s="64" t="s">
        <v>116</v>
      </c>
      <c r="Q127" s="63">
        <f t="shared" si="64"/>
        <v>1033</v>
      </c>
      <c r="R127" s="63">
        <f t="shared" si="64"/>
        <v>1745</v>
      </c>
      <c r="S127" s="63">
        <f t="shared" si="65"/>
        <v>120111</v>
      </c>
      <c r="T127" s="80">
        <f t="shared" si="66"/>
        <v>116.27395934172314</v>
      </c>
    </row>
    <row r="128" spans="1:20" ht="18" x14ac:dyDescent="0.25">
      <c r="A128" s="64" t="s">
        <v>117</v>
      </c>
      <c r="B128" s="141">
        <v>760</v>
      </c>
      <c r="C128" s="102">
        <v>1200</v>
      </c>
      <c r="D128" s="141">
        <v>79227</v>
      </c>
      <c r="E128" s="86">
        <v>0</v>
      </c>
      <c r="F128" s="142">
        <v>0</v>
      </c>
      <c r="G128" s="158">
        <f t="shared" si="63"/>
        <v>104.24605263157895</v>
      </c>
      <c r="H128" s="159">
        <f t="shared" si="67"/>
        <v>79227</v>
      </c>
      <c r="I128" s="135"/>
      <c r="J128" s="143"/>
      <c r="K128" s="88"/>
      <c r="L128" s="87"/>
      <c r="M128" s="87"/>
      <c r="N128" s="80"/>
      <c r="O128" s="81">
        <f t="shared" si="68"/>
        <v>0</v>
      </c>
      <c r="P128" s="64" t="s">
        <v>117</v>
      </c>
      <c r="Q128" s="63">
        <f t="shared" si="64"/>
        <v>760</v>
      </c>
      <c r="R128" s="63">
        <f t="shared" si="64"/>
        <v>1200</v>
      </c>
      <c r="S128" s="63">
        <f t="shared" si="65"/>
        <v>79227</v>
      </c>
      <c r="T128" s="80">
        <f t="shared" si="66"/>
        <v>104.24605263157895</v>
      </c>
    </row>
    <row r="129" spans="1:20" ht="19.5" customHeight="1" thickBot="1" x14ac:dyDescent="0.3">
      <c r="A129" s="109" t="s">
        <v>118</v>
      </c>
      <c r="B129" s="161">
        <v>1419</v>
      </c>
      <c r="C129" s="164">
        <v>2267</v>
      </c>
      <c r="D129" s="161">
        <v>159204</v>
      </c>
      <c r="E129" s="107">
        <v>0</v>
      </c>
      <c r="F129" s="153">
        <v>-20</v>
      </c>
      <c r="G129" s="158">
        <f t="shared" si="63"/>
        <v>112.19450317124736</v>
      </c>
      <c r="H129" s="159">
        <f t="shared" si="67"/>
        <v>159184</v>
      </c>
      <c r="I129" s="147"/>
      <c r="J129" s="148"/>
      <c r="K129" s="91"/>
      <c r="L129" s="90"/>
      <c r="M129" s="90"/>
      <c r="N129" s="187"/>
      <c r="O129" s="75">
        <f t="shared" si="68"/>
        <v>0</v>
      </c>
      <c r="P129" s="190" t="s">
        <v>118</v>
      </c>
      <c r="Q129" s="69">
        <f t="shared" si="64"/>
        <v>1419</v>
      </c>
      <c r="R129" s="69">
        <f t="shared" si="64"/>
        <v>2267</v>
      </c>
      <c r="S129" s="69">
        <f t="shared" si="65"/>
        <v>159184</v>
      </c>
      <c r="T129" s="187">
        <f t="shared" si="66"/>
        <v>112.18040873854828</v>
      </c>
    </row>
    <row r="130" spans="1:20" ht="18.75" thickBot="1" x14ac:dyDescent="0.3">
      <c r="A130" s="70" t="s">
        <v>48</v>
      </c>
      <c r="B130" s="94">
        <f>SUM(B121:B129)</f>
        <v>6370</v>
      </c>
      <c r="C130" s="94">
        <f>SUM(C121:C129)</f>
        <v>10032</v>
      </c>
      <c r="D130" s="94">
        <f>SUM(D121:D129)</f>
        <v>682151</v>
      </c>
      <c r="E130" s="94">
        <f>SUM(E121:E129)</f>
        <v>0</v>
      </c>
      <c r="F130" s="94">
        <f>SUM(F121:F129)</f>
        <v>-295</v>
      </c>
      <c r="G130" s="72">
        <f t="shared" si="63"/>
        <v>107.08806907378336</v>
      </c>
      <c r="H130" s="150">
        <f t="shared" ref="H130:O130" si="69">SUM(H121:H129)</f>
        <v>681856</v>
      </c>
      <c r="I130" s="166">
        <f t="shared" si="69"/>
        <v>0</v>
      </c>
      <c r="J130" s="72">
        <f t="shared" si="69"/>
        <v>0</v>
      </c>
      <c r="K130" s="196">
        <f t="shared" si="69"/>
        <v>0</v>
      </c>
      <c r="L130" s="186">
        <f t="shared" si="69"/>
        <v>0</v>
      </c>
      <c r="M130" s="186">
        <f t="shared" si="69"/>
        <v>0</v>
      </c>
      <c r="N130" s="186">
        <f t="shared" si="69"/>
        <v>0</v>
      </c>
      <c r="O130" s="188">
        <f t="shared" si="69"/>
        <v>0</v>
      </c>
      <c r="P130" s="192" t="s">
        <v>48</v>
      </c>
      <c r="Q130" s="175">
        <f>SUM(Q121:Q129)</f>
        <v>6370</v>
      </c>
      <c r="R130" s="175">
        <f>SUM(R121:R129)</f>
        <v>10032</v>
      </c>
      <c r="S130" s="175">
        <f>SUM(S121:S129)</f>
        <v>681856</v>
      </c>
      <c r="T130" s="72">
        <f>S130/Q130</f>
        <v>107.04175824175825</v>
      </c>
    </row>
    <row r="131" spans="1:20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75"/>
      <c r="P131" s="191"/>
      <c r="Q131" s="96"/>
      <c r="R131" s="96"/>
      <c r="S131" s="96"/>
      <c r="T131" s="75"/>
    </row>
    <row r="132" spans="1:20" ht="18.75" thickBot="1" x14ac:dyDescent="0.3">
      <c r="A132" s="112" t="s">
        <v>119</v>
      </c>
      <c r="B132" s="103">
        <f>SUM(B130+B118+B101+B89+B76+B67+B57+B47+B32+B16)</f>
        <v>51361</v>
      </c>
      <c r="C132" s="103">
        <f>SUM(C130+C118+C101+C89+C76+C67+C57+C47+C32+C16)</f>
        <v>75495</v>
      </c>
      <c r="D132" s="103">
        <f>SUM(D130+D118+D101+D89+D76+D67+D57+D47+D32+D16)</f>
        <v>5141590</v>
      </c>
      <c r="E132" s="103">
        <f>SUM(E130+E118+E101+E89+E76+E67+E57+E47+E32+E16)</f>
        <v>0</v>
      </c>
      <c r="F132" s="103">
        <f>SUM(F130+F118+F101+F89+F76+F67+F57+F47+F32+F16)</f>
        <v>-2503</v>
      </c>
      <c r="G132" s="103">
        <f>D132/B132</f>
        <v>100.10689044216429</v>
      </c>
      <c r="H132" s="150">
        <f>SUM(H130=H118=H101=H89=H76=H67=H57=H47=H32=H16)</f>
        <v>0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0</v>
      </c>
      <c r="L132" s="175">
        <f t="shared" ref="L132:T132" si="70">SUM(L130+L118+L101+L89+L76+L67+L57+L47+L32+L16)</f>
        <v>0</v>
      </c>
      <c r="M132" s="175">
        <f t="shared" si="70"/>
        <v>0</v>
      </c>
      <c r="N132" s="175">
        <f t="shared" si="70"/>
        <v>0</v>
      </c>
      <c r="O132" s="169">
        <f t="shared" si="70"/>
        <v>0</v>
      </c>
      <c r="P132" s="189" t="s">
        <v>119</v>
      </c>
      <c r="Q132" s="175">
        <f t="shared" si="70"/>
        <v>51361</v>
      </c>
      <c r="R132" s="175">
        <f t="shared" si="70"/>
        <v>75495</v>
      </c>
      <c r="S132" s="175">
        <f t="shared" si="70"/>
        <v>5139087</v>
      </c>
      <c r="T132" s="174">
        <f t="shared" si="70"/>
        <v>1003.2591805305908</v>
      </c>
    </row>
    <row r="135" spans="1:20" x14ac:dyDescent="0.2">
      <c r="B135" s="176"/>
    </row>
  </sheetData>
  <mergeCells count="11">
    <mergeCell ref="C4:F4"/>
    <mergeCell ref="K4:N4"/>
    <mergeCell ref="P4:S4"/>
    <mergeCell ref="C5:F5"/>
    <mergeCell ref="K5:N5"/>
    <mergeCell ref="D1:F1"/>
    <mergeCell ref="K1:N1"/>
    <mergeCell ref="C2:F2"/>
    <mergeCell ref="K2:N2"/>
    <mergeCell ref="C3:F3"/>
    <mergeCell ref="K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workbookViewId="0">
      <pane xSplit="1" ySplit="6" topLeftCell="L145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1.285156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3" width="19.28515625" style="42" customWidth="1"/>
    <col min="14" max="14" width="11.28515625" style="42" bestFit="1" customWidth="1"/>
    <col min="15" max="15" width="11.28515625" style="42" customWidth="1"/>
    <col min="16" max="16" width="14" style="42" customWidth="1"/>
    <col min="17" max="17" width="9.5703125" style="42" customWidth="1"/>
    <col min="18" max="18" width="12.140625" style="42" bestFit="1" customWidth="1"/>
    <col min="19" max="19" width="11.28515625" style="42" bestFit="1" customWidth="1"/>
    <col min="20" max="20" width="21.140625" style="42" bestFit="1" customWidth="1"/>
    <col min="21" max="21" width="11.42578125" style="42" bestFit="1" customWidth="1"/>
    <col min="22" max="260" width="9.140625" style="42"/>
    <col min="261" max="261" width="18.7109375" style="42" bestFit="1" customWidth="1"/>
    <col min="262" max="262" width="9.140625" style="42"/>
    <col min="263" max="263" width="10.28515625" style="42" customWidth="1"/>
    <col min="264" max="264" width="12.7109375" style="42" bestFit="1" customWidth="1"/>
    <col min="265" max="265" width="10.85546875" style="42" customWidth="1"/>
    <col min="266" max="266" width="19.140625" style="42" bestFit="1" customWidth="1"/>
    <col min="267" max="267" width="9.140625" style="42"/>
    <col min="268" max="268" width="9.42578125" style="42" customWidth="1"/>
    <col min="269" max="269" width="11.140625" style="42" customWidth="1"/>
    <col min="270" max="270" width="10.42578125" style="42" bestFit="1" customWidth="1"/>
    <col min="271" max="271" width="19.140625" style="42" bestFit="1" customWidth="1"/>
    <col min="272" max="272" width="9.140625" style="42"/>
    <col min="273" max="273" width="9.5703125" style="42" customWidth="1"/>
    <col min="274" max="274" width="9.140625" style="42"/>
    <col min="275" max="275" width="10.42578125" style="42" bestFit="1" customWidth="1"/>
    <col min="276" max="516" width="9.140625" style="42"/>
    <col min="517" max="517" width="18.7109375" style="42" bestFit="1" customWidth="1"/>
    <col min="518" max="518" width="9.140625" style="42"/>
    <col min="519" max="519" width="10.28515625" style="42" customWidth="1"/>
    <col min="520" max="520" width="12.7109375" style="42" bestFit="1" customWidth="1"/>
    <col min="521" max="521" width="10.85546875" style="42" customWidth="1"/>
    <col min="522" max="522" width="19.140625" style="42" bestFit="1" customWidth="1"/>
    <col min="523" max="523" width="9.140625" style="42"/>
    <col min="524" max="524" width="9.42578125" style="42" customWidth="1"/>
    <col min="525" max="525" width="11.140625" style="42" customWidth="1"/>
    <col min="526" max="526" width="10.42578125" style="42" bestFit="1" customWidth="1"/>
    <col min="527" max="527" width="19.140625" style="42" bestFit="1" customWidth="1"/>
    <col min="528" max="528" width="9.140625" style="42"/>
    <col min="529" max="529" width="9.5703125" style="42" customWidth="1"/>
    <col min="530" max="530" width="9.140625" style="42"/>
    <col min="531" max="531" width="10.42578125" style="42" bestFit="1" customWidth="1"/>
    <col min="532" max="772" width="9.140625" style="42"/>
    <col min="773" max="773" width="18.7109375" style="42" bestFit="1" customWidth="1"/>
    <col min="774" max="774" width="9.140625" style="42"/>
    <col min="775" max="775" width="10.28515625" style="42" customWidth="1"/>
    <col min="776" max="776" width="12.7109375" style="42" bestFit="1" customWidth="1"/>
    <col min="777" max="777" width="10.85546875" style="42" customWidth="1"/>
    <col min="778" max="778" width="19.140625" style="42" bestFit="1" customWidth="1"/>
    <col min="779" max="779" width="9.140625" style="42"/>
    <col min="780" max="780" width="9.42578125" style="42" customWidth="1"/>
    <col min="781" max="781" width="11.140625" style="42" customWidth="1"/>
    <col min="782" max="782" width="10.42578125" style="42" bestFit="1" customWidth="1"/>
    <col min="783" max="783" width="19.140625" style="42" bestFit="1" customWidth="1"/>
    <col min="784" max="784" width="9.140625" style="42"/>
    <col min="785" max="785" width="9.5703125" style="42" customWidth="1"/>
    <col min="786" max="786" width="9.140625" style="42"/>
    <col min="787" max="787" width="10.42578125" style="42" bestFit="1" customWidth="1"/>
    <col min="788" max="1028" width="9.140625" style="42"/>
    <col min="1029" max="1029" width="18.7109375" style="42" bestFit="1" customWidth="1"/>
    <col min="1030" max="1030" width="9.140625" style="42"/>
    <col min="1031" max="1031" width="10.28515625" style="42" customWidth="1"/>
    <col min="1032" max="1032" width="12.7109375" style="42" bestFit="1" customWidth="1"/>
    <col min="1033" max="1033" width="10.85546875" style="42" customWidth="1"/>
    <col min="1034" max="1034" width="19.140625" style="42" bestFit="1" customWidth="1"/>
    <col min="1035" max="1035" width="9.140625" style="42"/>
    <col min="1036" max="1036" width="9.42578125" style="42" customWidth="1"/>
    <col min="1037" max="1037" width="11.140625" style="42" customWidth="1"/>
    <col min="1038" max="1038" width="10.42578125" style="42" bestFit="1" customWidth="1"/>
    <col min="1039" max="1039" width="19.140625" style="42" bestFit="1" customWidth="1"/>
    <col min="1040" max="1040" width="9.140625" style="42"/>
    <col min="1041" max="1041" width="9.5703125" style="42" customWidth="1"/>
    <col min="1042" max="1042" width="9.140625" style="42"/>
    <col min="1043" max="1043" width="10.42578125" style="42" bestFit="1" customWidth="1"/>
    <col min="1044" max="1284" width="9.140625" style="42"/>
    <col min="1285" max="1285" width="18.7109375" style="42" bestFit="1" customWidth="1"/>
    <col min="1286" max="1286" width="9.140625" style="42"/>
    <col min="1287" max="1287" width="10.28515625" style="42" customWidth="1"/>
    <col min="1288" max="1288" width="12.7109375" style="42" bestFit="1" customWidth="1"/>
    <col min="1289" max="1289" width="10.85546875" style="42" customWidth="1"/>
    <col min="1290" max="1290" width="19.140625" style="42" bestFit="1" customWidth="1"/>
    <col min="1291" max="1291" width="9.140625" style="42"/>
    <col min="1292" max="1292" width="9.42578125" style="42" customWidth="1"/>
    <col min="1293" max="1293" width="11.140625" style="42" customWidth="1"/>
    <col min="1294" max="1294" width="10.42578125" style="42" bestFit="1" customWidth="1"/>
    <col min="1295" max="1295" width="19.140625" style="42" bestFit="1" customWidth="1"/>
    <col min="1296" max="1296" width="9.140625" style="42"/>
    <col min="1297" max="1297" width="9.5703125" style="42" customWidth="1"/>
    <col min="1298" max="1298" width="9.140625" style="42"/>
    <col min="1299" max="1299" width="10.42578125" style="42" bestFit="1" customWidth="1"/>
    <col min="1300" max="1540" width="9.140625" style="42"/>
    <col min="1541" max="1541" width="18.7109375" style="42" bestFit="1" customWidth="1"/>
    <col min="1542" max="1542" width="9.140625" style="42"/>
    <col min="1543" max="1543" width="10.28515625" style="42" customWidth="1"/>
    <col min="1544" max="1544" width="12.7109375" style="42" bestFit="1" customWidth="1"/>
    <col min="1545" max="1545" width="10.85546875" style="42" customWidth="1"/>
    <col min="1546" max="1546" width="19.140625" style="42" bestFit="1" customWidth="1"/>
    <col min="1547" max="1547" width="9.140625" style="42"/>
    <col min="1548" max="1548" width="9.42578125" style="42" customWidth="1"/>
    <col min="1549" max="1549" width="11.140625" style="42" customWidth="1"/>
    <col min="1550" max="1550" width="10.42578125" style="42" bestFit="1" customWidth="1"/>
    <col min="1551" max="1551" width="19.140625" style="42" bestFit="1" customWidth="1"/>
    <col min="1552" max="1552" width="9.140625" style="42"/>
    <col min="1553" max="1553" width="9.5703125" style="42" customWidth="1"/>
    <col min="1554" max="1554" width="9.140625" style="42"/>
    <col min="1555" max="1555" width="10.42578125" style="42" bestFit="1" customWidth="1"/>
    <col min="1556" max="1796" width="9.140625" style="42"/>
    <col min="1797" max="1797" width="18.7109375" style="42" bestFit="1" customWidth="1"/>
    <col min="1798" max="1798" width="9.140625" style="42"/>
    <col min="1799" max="1799" width="10.28515625" style="42" customWidth="1"/>
    <col min="1800" max="1800" width="12.7109375" style="42" bestFit="1" customWidth="1"/>
    <col min="1801" max="1801" width="10.85546875" style="42" customWidth="1"/>
    <col min="1802" max="1802" width="19.140625" style="42" bestFit="1" customWidth="1"/>
    <col min="1803" max="1803" width="9.140625" style="42"/>
    <col min="1804" max="1804" width="9.42578125" style="42" customWidth="1"/>
    <col min="1805" max="1805" width="11.140625" style="42" customWidth="1"/>
    <col min="1806" max="1806" width="10.42578125" style="42" bestFit="1" customWidth="1"/>
    <col min="1807" max="1807" width="19.140625" style="42" bestFit="1" customWidth="1"/>
    <col min="1808" max="1808" width="9.140625" style="42"/>
    <col min="1809" max="1809" width="9.5703125" style="42" customWidth="1"/>
    <col min="1810" max="1810" width="9.140625" style="42"/>
    <col min="1811" max="1811" width="10.42578125" style="42" bestFit="1" customWidth="1"/>
    <col min="1812" max="2052" width="9.140625" style="42"/>
    <col min="2053" max="2053" width="18.7109375" style="42" bestFit="1" customWidth="1"/>
    <col min="2054" max="2054" width="9.140625" style="42"/>
    <col min="2055" max="2055" width="10.28515625" style="42" customWidth="1"/>
    <col min="2056" max="2056" width="12.7109375" style="42" bestFit="1" customWidth="1"/>
    <col min="2057" max="2057" width="10.85546875" style="42" customWidth="1"/>
    <col min="2058" max="2058" width="19.140625" style="42" bestFit="1" customWidth="1"/>
    <col min="2059" max="2059" width="9.140625" style="42"/>
    <col min="2060" max="2060" width="9.42578125" style="42" customWidth="1"/>
    <col min="2061" max="2061" width="11.140625" style="42" customWidth="1"/>
    <col min="2062" max="2062" width="10.42578125" style="42" bestFit="1" customWidth="1"/>
    <col min="2063" max="2063" width="19.140625" style="42" bestFit="1" customWidth="1"/>
    <col min="2064" max="2064" width="9.140625" style="42"/>
    <col min="2065" max="2065" width="9.5703125" style="42" customWidth="1"/>
    <col min="2066" max="2066" width="9.140625" style="42"/>
    <col min="2067" max="2067" width="10.42578125" style="42" bestFit="1" customWidth="1"/>
    <col min="2068" max="2308" width="9.140625" style="42"/>
    <col min="2309" max="2309" width="18.7109375" style="42" bestFit="1" customWidth="1"/>
    <col min="2310" max="2310" width="9.140625" style="42"/>
    <col min="2311" max="2311" width="10.28515625" style="42" customWidth="1"/>
    <col min="2312" max="2312" width="12.7109375" style="42" bestFit="1" customWidth="1"/>
    <col min="2313" max="2313" width="10.85546875" style="42" customWidth="1"/>
    <col min="2314" max="2314" width="19.140625" style="42" bestFit="1" customWidth="1"/>
    <col min="2315" max="2315" width="9.140625" style="42"/>
    <col min="2316" max="2316" width="9.42578125" style="42" customWidth="1"/>
    <col min="2317" max="2317" width="11.140625" style="42" customWidth="1"/>
    <col min="2318" max="2318" width="10.42578125" style="42" bestFit="1" customWidth="1"/>
    <col min="2319" max="2319" width="19.140625" style="42" bestFit="1" customWidth="1"/>
    <col min="2320" max="2320" width="9.140625" style="42"/>
    <col min="2321" max="2321" width="9.5703125" style="42" customWidth="1"/>
    <col min="2322" max="2322" width="9.140625" style="42"/>
    <col min="2323" max="2323" width="10.42578125" style="42" bestFit="1" customWidth="1"/>
    <col min="2324" max="2564" width="9.140625" style="42"/>
    <col min="2565" max="2565" width="18.7109375" style="42" bestFit="1" customWidth="1"/>
    <col min="2566" max="2566" width="9.140625" style="42"/>
    <col min="2567" max="2567" width="10.28515625" style="42" customWidth="1"/>
    <col min="2568" max="2568" width="12.7109375" style="42" bestFit="1" customWidth="1"/>
    <col min="2569" max="2569" width="10.85546875" style="42" customWidth="1"/>
    <col min="2570" max="2570" width="19.140625" style="42" bestFit="1" customWidth="1"/>
    <col min="2571" max="2571" width="9.140625" style="42"/>
    <col min="2572" max="2572" width="9.42578125" style="42" customWidth="1"/>
    <col min="2573" max="2573" width="11.140625" style="42" customWidth="1"/>
    <col min="2574" max="2574" width="10.42578125" style="42" bestFit="1" customWidth="1"/>
    <col min="2575" max="2575" width="19.140625" style="42" bestFit="1" customWidth="1"/>
    <col min="2576" max="2576" width="9.140625" style="42"/>
    <col min="2577" max="2577" width="9.5703125" style="42" customWidth="1"/>
    <col min="2578" max="2578" width="9.140625" style="42"/>
    <col min="2579" max="2579" width="10.42578125" style="42" bestFit="1" customWidth="1"/>
    <col min="2580" max="2820" width="9.140625" style="42"/>
    <col min="2821" max="2821" width="18.7109375" style="42" bestFit="1" customWidth="1"/>
    <col min="2822" max="2822" width="9.140625" style="42"/>
    <col min="2823" max="2823" width="10.28515625" style="42" customWidth="1"/>
    <col min="2824" max="2824" width="12.7109375" style="42" bestFit="1" customWidth="1"/>
    <col min="2825" max="2825" width="10.85546875" style="42" customWidth="1"/>
    <col min="2826" max="2826" width="19.140625" style="42" bestFit="1" customWidth="1"/>
    <col min="2827" max="2827" width="9.140625" style="42"/>
    <col min="2828" max="2828" width="9.42578125" style="42" customWidth="1"/>
    <col min="2829" max="2829" width="11.140625" style="42" customWidth="1"/>
    <col min="2830" max="2830" width="10.42578125" style="42" bestFit="1" customWidth="1"/>
    <col min="2831" max="2831" width="19.140625" style="42" bestFit="1" customWidth="1"/>
    <col min="2832" max="2832" width="9.140625" style="42"/>
    <col min="2833" max="2833" width="9.5703125" style="42" customWidth="1"/>
    <col min="2834" max="2834" width="9.140625" style="42"/>
    <col min="2835" max="2835" width="10.42578125" style="42" bestFit="1" customWidth="1"/>
    <col min="2836" max="3076" width="9.140625" style="42"/>
    <col min="3077" max="3077" width="18.7109375" style="42" bestFit="1" customWidth="1"/>
    <col min="3078" max="3078" width="9.140625" style="42"/>
    <col min="3079" max="3079" width="10.28515625" style="42" customWidth="1"/>
    <col min="3080" max="3080" width="12.7109375" style="42" bestFit="1" customWidth="1"/>
    <col min="3081" max="3081" width="10.85546875" style="42" customWidth="1"/>
    <col min="3082" max="3082" width="19.140625" style="42" bestFit="1" customWidth="1"/>
    <col min="3083" max="3083" width="9.140625" style="42"/>
    <col min="3084" max="3084" width="9.42578125" style="42" customWidth="1"/>
    <col min="3085" max="3085" width="11.140625" style="42" customWidth="1"/>
    <col min="3086" max="3086" width="10.42578125" style="42" bestFit="1" customWidth="1"/>
    <col min="3087" max="3087" width="19.140625" style="42" bestFit="1" customWidth="1"/>
    <col min="3088" max="3088" width="9.140625" style="42"/>
    <col min="3089" max="3089" width="9.5703125" style="42" customWidth="1"/>
    <col min="3090" max="3090" width="9.140625" style="42"/>
    <col min="3091" max="3091" width="10.42578125" style="42" bestFit="1" customWidth="1"/>
    <col min="3092" max="3332" width="9.140625" style="42"/>
    <col min="3333" max="3333" width="18.7109375" style="42" bestFit="1" customWidth="1"/>
    <col min="3334" max="3334" width="9.140625" style="42"/>
    <col min="3335" max="3335" width="10.28515625" style="42" customWidth="1"/>
    <col min="3336" max="3336" width="12.7109375" style="42" bestFit="1" customWidth="1"/>
    <col min="3337" max="3337" width="10.85546875" style="42" customWidth="1"/>
    <col min="3338" max="3338" width="19.140625" style="42" bestFit="1" customWidth="1"/>
    <col min="3339" max="3339" width="9.140625" style="42"/>
    <col min="3340" max="3340" width="9.42578125" style="42" customWidth="1"/>
    <col min="3341" max="3341" width="11.140625" style="42" customWidth="1"/>
    <col min="3342" max="3342" width="10.42578125" style="42" bestFit="1" customWidth="1"/>
    <col min="3343" max="3343" width="19.140625" style="42" bestFit="1" customWidth="1"/>
    <col min="3344" max="3344" width="9.140625" style="42"/>
    <col min="3345" max="3345" width="9.5703125" style="42" customWidth="1"/>
    <col min="3346" max="3346" width="9.140625" style="42"/>
    <col min="3347" max="3347" width="10.42578125" style="42" bestFit="1" customWidth="1"/>
    <col min="3348" max="3588" width="9.140625" style="42"/>
    <col min="3589" max="3589" width="18.7109375" style="42" bestFit="1" customWidth="1"/>
    <col min="3590" max="3590" width="9.140625" style="42"/>
    <col min="3591" max="3591" width="10.28515625" style="42" customWidth="1"/>
    <col min="3592" max="3592" width="12.7109375" style="42" bestFit="1" customWidth="1"/>
    <col min="3593" max="3593" width="10.85546875" style="42" customWidth="1"/>
    <col min="3594" max="3594" width="19.140625" style="42" bestFit="1" customWidth="1"/>
    <col min="3595" max="3595" width="9.140625" style="42"/>
    <col min="3596" max="3596" width="9.42578125" style="42" customWidth="1"/>
    <col min="3597" max="3597" width="11.140625" style="42" customWidth="1"/>
    <col min="3598" max="3598" width="10.42578125" style="42" bestFit="1" customWidth="1"/>
    <col min="3599" max="3599" width="19.140625" style="42" bestFit="1" customWidth="1"/>
    <col min="3600" max="3600" width="9.140625" style="42"/>
    <col min="3601" max="3601" width="9.5703125" style="42" customWidth="1"/>
    <col min="3602" max="3602" width="9.140625" style="42"/>
    <col min="3603" max="3603" width="10.42578125" style="42" bestFit="1" customWidth="1"/>
    <col min="3604" max="3844" width="9.140625" style="42"/>
    <col min="3845" max="3845" width="18.7109375" style="42" bestFit="1" customWidth="1"/>
    <col min="3846" max="3846" width="9.140625" style="42"/>
    <col min="3847" max="3847" width="10.28515625" style="42" customWidth="1"/>
    <col min="3848" max="3848" width="12.7109375" style="42" bestFit="1" customWidth="1"/>
    <col min="3849" max="3849" width="10.85546875" style="42" customWidth="1"/>
    <col min="3850" max="3850" width="19.140625" style="42" bestFit="1" customWidth="1"/>
    <col min="3851" max="3851" width="9.140625" style="42"/>
    <col min="3852" max="3852" width="9.42578125" style="42" customWidth="1"/>
    <col min="3853" max="3853" width="11.140625" style="42" customWidth="1"/>
    <col min="3854" max="3854" width="10.42578125" style="42" bestFit="1" customWidth="1"/>
    <col min="3855" max="3855" width="19.140625" style="42" bestFit="1" customWidth="1"/>
    <col min="3856" max="3856" width="9.140625" style="42"/>
    <col min="3857" max="3857" width="9.5703125" style="42" customWidth="1"/>
    <col min="3858" max="3858" width="9.140625" style="42"/>
    <col min="3859" max="3859" width="10.42578125" style="42" bestFit="1" customWidth="1"/>
    <col min="3860" max="4100" width="9.140625" style="42"/>
    <col min="4101" max="4101" width="18.7109375" style="42" bestFit="1" customWidth="1"/>
    <col min="4102" max="4102" width="9.140625" style="42"/>
    <col min="4103" max="4103" width="10.28515625" style="42" customWidth="1"/>
    <col min="4104" max="4104" width="12.7109375" style="42" bestFit="1" customWidth="1"/>
    <col min="4105" max="4105" width="10.85546875" style="42" customWidth="1"/>
    <col min="4106" max="4106" width="19.140625" style="42" bestFit="1" customWidth="1"/>
    <col min="4107" max="4107" width="9.140625" style="42"/>
    <col min="4108" max="4108" width="9.42578125" style="42" customWidth="1"/>
    <col min="4109" max="4109" width="11.140625" style="42" customWidth="1"/>
    <col min="4110" max="4110" width="10.42578125" style="42" bestFit="1" customWidth="1"/>
    <col min="4111" max="4111" width="19.140625" style="42" bestFit="1" customWidth="1"/>
    <col min="4112" max="4112" width="9.140625" style="42"/>
    <col min="4113" max="4113" width="9.5703125" style="42" customWidth="1"/>
    <col min="4114" max="4114" width="9.140625" style="42"/>
    <col min="4115" max="4115" width="10.42578125" style="42" bestFit="1" customWidth="1"/>
    <col min="4116" max="4356" width="9.140625" style="42"/>
    <col min="4357" max="4357" width="18.7109375" style="42" bestFit="1" customWidth="1"/>
    <col min="4358" max="4358" width="9.140625" style="42"/>
    <col min="4359" max="4359" width="10.28515625" style="42" customWidth="1"/>
    <col min="4360" max="4360" width="12.7109375" style="42" bestFit="1" customWidth="1"/>
    <col min="4361" max="4361" width="10.85546875" style="42" customWidth="1"/>
    <col min="4362" max="4362" width="19.140625" style="42" bestFit="1" customWidth="1"/>
    <col min="4363" max="4363" width="9.140625" style="42"/>
    <col min="4364" max="4364" width="9.42578125" style="42" customWidth="1"/>
    <col min="4365" max="4365" width="11.140625" style="42" customWidth="1"/>
    <col min="4366" max="4366" width="10.42578125" style="42" bestFit="1" customWidth="1"/>
    <col min="4367" max="4367" width="19.140625" style="42" bestFit="1" customWidth="1"/>
    <col min="4368" max="4368" width="9.140625" style="42"/>
    <col min="4369" max="4369" width="9.5703125" style="42" customWidth="1"/>
    <col min="4370" max="4370" width="9.140625" style="42"/>
    <col min="4371" max="4371" width="10.42578125" style="42" bestFit="1" customWidth="1"/>
    <col min="4372" max="4612" width="9.140625" style="42"/>
    <col min="4613" max="4613" width="18.7109375" style="42" bestFit="1" customWidth="1"/>
    <col min="4614" max="4614" width="9.140625" style="42"/>
    <col min="4615" max="4615" width="10.28515625" style="42" customWidth="1"/>
    <col min="4616" max="4616" width="12.7109375" style="42" bestFit="1" customWidth="1"/>
    <col min="4617" max="4617" width="10.85546875" style="42" customWidth="1"/>
    <col min="4618" max="4618" width="19.140625" style="42" bestFit="1" customWidth="1"/>
    <col min="4619" max="4619" width="9.140625" style="42"/>
    <col min="4620" max="4620" width="9.42578125" style="42" customWidth="1"/>
    <col min="4621" max="4621" width="11.140625" style="42" customWidth="1"/>
    <col min="4622" max="4622" width="10.42578125" style="42" bestFit="1" customWidth="1"/>
    <col min="4623" max="4623" width="19.140625" style="42" bestFit="1" customWidth="1"/>
    <col min="4624" max="4624" width="9.140625" style="42"/>
    <col min="4625" max="4625" width="9.5703125" style="42" customWidth="1"/>
    <col min="4626" max="4626" width="9.140625" style="42"/>
    <col min="4627" max="4627" width="10.42578125" style="42" bestFit="1" customWidth="1"/>
    <col min="4628" max="4868" width="9.140625" style="42"/>
    <col min="4869" max="4869" width="18.7109375" style="42" bestFit="1" customWidth="1"/>
    <col min="4870" max="4870" width="9.140625" style="42"/>
    <col min="4871" max="4871" width="10.28515625" style="42" customWidth="1"/>
    <col min="4872" max="4872" width="12.7109375" style="42" bestFit="1" customWidth="1"/>
    <col min="4873" max="4873" width="10.85546875" style="42" customWidth="1"/>
    <col min="4874" max="4874" width="19.140625" style="42" bestFit="1" customWidth="1"/>
    <col min="4875" max="4875" width="9.140625" style="42"/>
    <col min="4876" max="4876" width="9.42578125" style="42" customWidth="1"/>
    <col min="4877" max="4877" width="11.140625" style="42" customWidth="1"/>
    <col min="4878" max="4878" width="10.42578125" style="42" bestFit="1" customWidth="1"/>
    <col min="4879" max="4879" width="19.140625" style="42" bestFit="1" customWidth="1"/>
    <col min="4880" max="4880" width="9.140625" style="42"/>
    <col min="4881" max="4881" width="9.5703125" style="42" customWidth="1"/>
    <col min="4882" max="4882" width="9.140625" style="42"/>
    <col min="4883" max="4883" width="10.42578125" style="42" bestFit="1" customWidth="1"/>
    <col min="4884" max="5124" width="9.140625" style="42"/>
    <col min="5125" max="5125" width="18.7109375" style="42" bestFit="1" customWidth="1"/>
    <col min="5126" max="5126" width="9.140625" style="42"/>
    <col min="5127" max="5127" width="10.28515625" style="42" customWidth="1"/>
    <col min="5128" max="5128" width="12.7109375" style="42" bestFit="1" customWidth="1"/>
    <col min="5129" max="5129" width="10.85546875" style="42" customWidth="1"/>
    <col min="5130" max="5130" width="19.140625" style="42" bestFit="1" customWidth="1"/>
    <col min="5131" max="5131" width="9.140625" style="42"/>
    <col min="5132" max="5132" width="9.42578125" style="42" customWidth="1"/>
    <col min="5133" max="5133" width="11.140625" style="42" customWidth="1"/>
    <col min="5134" max="5134" width="10.42578125" style="42" bestFit="1" customWidth="1"/>
    <col min="5135" max="5135" width="19.140625" style="42" bestFit="1" customWidth="1"/>
    <col min="5136" max="5136" width="9.140625" style="42"/>
    <col min="5137" max="5137" width="9.5703125" style="42" customWidth="1"/>
    <col min="5138" max="5138" width="9.140625" style="42"/>
    <col min="5139" max="5139" width="10.42578125" style="42" bestFit="1" customWidth="1"/>
    <col min="5140" max="5380" width="9.140625" style="42"/>
    <col min="5381" max="5381" width="18.7109375" style="42" bestFit="1" customWidth="1"/>
    <col min="5382" max="5382" width="9.140625" style="42"/>
    <col min="5383" max="5383" width="10.28515625" style="42" customWidth="1"/>
    <col min="5384" max="5384" width="12.7109375" style="42" bestFit="1" customWidth="1"/>
    <col min="5385" max="5385" width="10.85546875" style="42" customWidth="1"/>
    <col min="5386" max="5386" width="19.140625" style="42" bestFit="1" customWidth="1"/>
    <col min="5387" max="5387" width="9.140625" style="42"/>
    <col min="5388" max="5388" width="9.42578125" style="42" customWidth="1"/>
    <col min="5389" max="5389" width="11.140625" style="42" customWidth="1"/>
    <col min="5390" max="5390" width="10.42578125" style="42" bestFit="1" customWidth="1"/>
    <col min="5391" max="5391" width="19.140625" style="42" bestFit="1" customWidth="1"/>
    <col min="5392" max="5392" width="9.140625" style="42"/>
    <col min="5393" max="5393" width="9.5703125" style="42" customWidth="1"/>
    <col min="5394" max="5394" width="9.140625" style="42"/>
    <col min="5395" max="5395" width="10.42578125" style="42" bestFit="1" customWidth="1"/>
    <col min="5396" max="5636" width="9.140625" style="42"/>
    <col min="5637" max="5637" width="18.7109375" style="42" bestFit="1" customWidth="1"/>
    <col min="5638" max="5638" width="9.140625" style="42"/>
    <col min="5639" max="5639" width="10.28515625" style="42" customWidth="1"/>
    <col min="5640" max="5640" width="12.7109375" style="42" bestFit="1" customWidth="1"/>
    <col min="5641" max="5641" width="10.85546875" style="42" customWidth="1"/>
    <col min="5642" max="5642" width="19.140625" style="42" bestFit="1" customWidth="1"/>
    <col min="5643" max="5643" width="9.140625" style="42"/>
    <col min="5644" max="5644" width="9.42578125" style="42" customWidth="1"/>
    <col min="5645" max="5645" width="11.140625" style="42" customWidth="1"/>
    <col min="5646" max="5646" width="10.42578125" style="42" bestFit="1" customWidth="1"/>
    <col min="5647" max="5647" width="19.140625" style="42" bestFit="1" customWidth="1"/>
    <col min="5648" max="5648" width="9.140625" style="42"/>
    <col min="5649" max="5649" width="9.5703125" style="42" customWidth="1"/>
    <col min="5650" max="5650" width="9.140625" style="42"/>
    <col min="5651" max="5651" width="10.42578125" style="42" bestFit="1" customWidth="1"/>
    <col min="5652" max="5892" width="9.140625" style="42"/>
    <col min="5893" max="5893" width="18.7109375" style="42" bestFit="1" customWidth="1"/>
    <col min="5894" max="5894" width="9.140625" style="42"/>
    <col min="5895" max="5895" width="10.28515625" style="42" customWidth="1"/>
    <col min="5896" max="5896" width="12.7109375" style="42" bestFit="1" customWidth="1"/>
    <col min="5897" max="5897" width="10.85546875" style="42" customWidth="1"/>
    <col min="5898" max="5898" width="19.140625" style="42" bestFit="1" customWidth="1"/>
    <col min="5899" max="5899" width="9.140625" style="42"/>
    <col min="5900" max="5900" width="9.42578125" style="42" customWidth="1"/>
    <col min="5901" max="5901" width="11.140625" style="42" customWidth="1"/>
    <col min="5902" max="5902" width="10.42578125" style="42" bestFit="1" customWidth="1"/>
    <col min="5903" max="5903" width="19.140625" style="42" bestFit="1" customWidth="1"/>
    <col min="5904" max="5904" width="9.140625" style="42"/>
    <col min="5905" max="5905" width="9.5703125" style="42" customWidth="1"/>
    <col min="5906" max="5906" width="9.140625" style="42"/>
    <col min="5907" max="5907" width="10.42578125" style="42" bestFit="1" customWidth="1"/>
    <col min="5908" max="6148" width="9.140625" style="42"/>
    <col min="6149" max="6149" width="18.7109375" style="42" bestFit="1" customWidth="1"/>
    <col min="6150" max="6150" width="9.140625" style="42"/>
    <col min="6151" max="6151" width="10.28515625" style="42" customWidth="1"/>
    <col min="6152" max="6152" width="12.7109375" style="42" bestFit="1" customWidth="1"/>
    <col min="6153" max="6153" width="10.85546875" style="42" customWidth="1"/>
    <col min="6154" max="6154" width="19.140625" style="42" bestFit="1" customWidth="1"/>
    <col min="6155" max="6155" width="9.140625" style="42"/>
    <col min="6156" max="6156" width="9.42578125" style="42" customWidth="1"/>
    <col min="6157" max="6157" width="11.140625" style="42" customWidth="1"/>
    <col min="6158" max="6158" width="10.42578125" style="42" bestFit="1" customWidth="1"/>
    <col min="6159" max="6159" width="19.140625" style="42" bestFit="1" customWidth="1"/>
    <col min="6160" max="6160" width="9.140625" style="42"/>
    <col min="6161" max="6161" width="9.5703125" style="42" customWidth="1"/>
    <col min="6162" max="6162" width="9.140625" style="42"/>
    <col min="6163" max="6163" width="10.42578125" style="42" bestFit="1" customWidth="1"/>
    <col min="6164" max="6404" width="9.140625" style="42"/>
    <col min="6405" max="6405" width="18.7109375" style="42" bestFit="1" customWidth="1"/>
    <col min="6406" max="6406" width="9.140625" style="42"/>
    <col min="6407" max="6407" width="10.28515625" style="42" customWidth="1"/>
    <col min="6408" max="6408" width="12.7109375" style="42" bestFit="1" customWidth="1"/>
    <col min="6409" max="6409" width="10.85546875" style="42" customWidth="1"/>
    <col min="6410" max="6410" width="19.140625" style="42" bestFit="1" customWidth="1"/>
    <col min="6411" max="6411" width="9.140625" style="42"/>
    <col min="6412" max="6412" width="9.42578125" style="42" customWidth="1"/>
    <col min="6413" max="6413" width="11.140625" style="42" customWidth="1"/>
    <col min="6414" max="6414" width="10.42578125" style="42" bestFit="1" customWidth="1"/>
    <col min="6415" max="6415" width="19.140625" style="42" bestFit="1" customWidth="1"/>
    <col min="6416" max="6416" width="9.140625" style="42"/>
    <col min="6417" max="6417" width="9.5703125" style="42" customWidth="1"/>
    <col min="6418" max="6418" width="9.140625" style="42"/>
    <col min="6419" max="6419" width="10.42578125" style="42" bestFit="1" customWidth="1"/>
    <col min="6420" max="6660" width="9.140625" style="42"/>
    <col min="6661" max="6661" width="18.7109375" style="42" bestFit="1" customWidth="1"/>
    <col min="6662" max="6662" width="9.140625" style="42"/>
    <col min="6663" max="6663" width="10.28515625" style="42" customWidth="1"/>
    <col min="6664" max="6664" width="12.7109375" style="42" bestFit="1" customWidth="1"/>
    <col min="6665" max="6665" width="10.85546875" style="42" customWidth="1"/>
    <col min="6666" max="6666" width="19.140625" style="42" bestFit="1" customWidth="1"/>
    <col min="6667" max="6667" width="9.140625" style="42"/>
    <col min="6668" max="6668" width="9.42578125" style="42" customWidth="1"/>
    <col min="6669" max="6669" width="11.140625" style="42" customWidth="1"/>
    <col min="6670" max="6670" width="10.42578125" style="42" bestFit="1" customWidth="1"/>
    <col min="6671" max="6671" width="19.140625" style="42" bestFit="1" customWidth="1"/>
    <col min="6672" max="6672" width="9.140625" style="42"/>
    <col min="6673" max="6673" width="9.5703125" style="42" customWidth="1"/>
    <col min="6674" max="6674" width="9.140625" style="42"/>
    <col min="6675" max="6675" width="10.42578125" style="42" bestFit="1" customWidth="1"/>
    <col min="6676" max="6916" width="9.140625" style="42"/>
    <col min="6917" max="6917" width="18.7109375" style="42" bestFit="1" customWidth="1"/>
    <col min="6918" max="6918" width="9.140625" style="42"/>
    <col min="6919" max="6919" width="10.28515625" style="42" customWidth="1"/>
    <col min="6920" max="6920" width="12.7109375" style="42" bestFit="1" customWidth="1"/>
    <col min="6921" max="6921" width="10.85546875" style="42" customWidth="1"/>
    <col min="6922" max="6922" width="19.140625" style="42" bestFit="1" customWidth="1"/>
    <col min="6923" max="6923" width="9.140625" style="42"/>
    <col min="6924" max="6924" width="9.42578125" style="42" customWidth="1"/>
    <col min="6925" max="6925" width="11.140625" style="42" customWidth="1"/>
    <col min="6926" max="6926" width="10.42578125" style="42" bestFit="1" customWidth="1"/>
    <col min="6927" max="6927" width="19.140625" style="42" bestFit="1" customWidth="1"/>
    <col min="6928" max="6928" width="9.140625" style="42"/>
    <col min="6929" max="6929" width="9.5703125" style="42" customWidth="1"/>
    <col min="6930" max="6930" width="9.140625" style="42"/>
    <col min="6931" max="6931" width="10.42578125" style="42" bestFit="1" customWidth="1"/>
    <col min="6932" max="7172" width="9.140625" style="42"/>
    <col min="7173" max="7173" width="18.7109375" style="42" bestFit="1" customWidth="1"/>
    <col min="7174" max="7174" width="9.140625" style="42"/>
    <col min="7175" max="7175" width="10.28515625" style="42" customWidth="1"/>
    <col min="7176" max="7176" width="12.7109375" style="42" bestFit="1" customWidth="1"/>
    <col min="7177" max="7177" width="10.85546875" style="42" customWidth="1"/>
    <col min="7178" max="7178" width="19.140625" style="42" bestFit="1" customWidth="1"/>
    <col min="7179" max="7179" width="9.140625" style="42"/>
    <col min="7180" max="7180" width="9.42578125" style="42" customWidth="1"/>
    <col min="7181" max="7181" width="11.140625" style="42" customWidth="1"/>
    <col min="7182" max="7182" width="10.42578125" style="42" bestFit="1" customWidth="1"/>
    <col min="7183" max="7183" width="19.140625" style="42" bestFit="1" customWidth="1"/>
    <col min="7184" max="7184" width="9.140625" style="42"/>
    <col min="7185" max="7185" width="9.5703125" style="42" customWidth="1"/>
    <col min="7186" max="7186" width="9.140625" style="42"/>
    <col min="7187" max="7187" width="10.42578125" style="42" bestFit="1" customWidth="1"/>
    <col min="7188" max="7428" width="9.140625" style="42"/>
    <col min="7429" max="7429" width="18.7109375" style="42" bestFit="1" customWidth="1"/>
    <col min="7430" max="7430" width="9.140625" style="42"/>
    <col min="7431" max="7431" width="10.28515625" style="42" customWidth="1"/>
    <col min="7432" max="7432" width="12.7109375" style="42" bestFit="1" customWidth="1"/>
    <col min="7433" max="7433" width="10.85546875" style="42" customWidth="1"/>
    <col min="7434" max="7434" width="19.140625" style="42" bestFit="1" customWidth="1"/>
    <col min="7435" max="7435" width="9.140625" style="42"/>
    <col min="7436" max="7436" width="9.42578125" style="42" customWidth="1"/>
    <col min="7437" max="7437" width="11.140625" style="42" customWidth="1"/>
    <col min="7438" max="7438" width="10.42578125" style="42" bestFit="1" customWidth="1"/>
    <col min="7439" max="7439" width="19.140625" style="42" bestFit="1" customWidth="1"/>
    <col min="7440" max="7440" width="9.140625" style="42"/>
    <col min="7441" max="7441" width="9.5703125" style="42" customWidth="1"/>
    <col min="7442" max="7442" width="9.140625" style="42"/>
    <col min="7443" max="7443" width="10.42578125" style="42" bestFit="1" customWidth="1"/>
    <col min="7444" max="7684" width="9.140625" style="42"/>
    <col min="7685" max="7685" width="18.7109375" style="42" bestFit="1" customWidth="1"/>
    <col min="7686" max="7686" width="9.140625" style="42"/>
    <col min="7687" max="7687" width="10.28515625" style="42" customWidth="1"/>
    <col min="7688" max="7688" width="12.7109375" style="42" bestFit="1" customWidth="1"/>
    <col min="7689" max="7689" width="10.85546875" style="42" customWidth="1"/>
    <col min="7690" max="7690" width="19.140625" style="42" bestFit="1" customWidth="1"/>
    <col min="7691" max="7691" width="9.140625" style="42"/>
    <col min="7692" max="7692" width="9.42578125" style="42" customWidth="1"/>
    <col min="7693" max="7693" width="11.140625" style="42" customWidth="1"/>
    <col min="7694" max="7694" width="10.42578125" style="42" bestFit="1" customWidth="1"/>
    <col min="7695" max="7695" width="19.140625" style="42" bestFit="1" customWidth="1"/>
    <col min="7696" max="7696" width="9.140625" style="42"/>
    <col min="7697" max="7697" width="9.5703125" style="42" customWidth="1"/>
    <col min="7698" max="7698" width="9.140625" style="42"/>
    <col min="7699" max="7699" width="10.42578125" style="42" bestFit="1" customWidth="1"/>
    <col min="7700" max="7940" width="9.140625" style="42"/>
    <col min="7941" max="7941" width="18.7109375" style="42" bestFit="1" customWidth="1"/>
    <col min="7942" max="7942" width="9.140625" style="42"/>
    <col min="7943" max="7943" width="10.28515625" style="42" customWidth="1"/>
    <col min="7944" max="7944" width="12.7109375" style="42" bestFit="1" customWidth="1"/>
    <col min="7945" max="7945" width="10.85546875" style="42" customWidth="1"/>
    <col min="7946" max="7946" width="19.140625" style="42" bestFit="1" customWidth="1"/>
    <col min="7947" max="7947" width="9.140625" style="42"/>
    <col min="7948" max="7948" width="9.42578125" style="42" customWidth="1"/>
    <col min="7949" max="7949" width="11.140625" style="42" customWidth="1"/>
    <col min="7950" max="7950" width="10.42578125" style="42" bestFit="1" customWidth="1"/>
    <col min="7951" max="7951" width="19.140625" style="42" bestFit="1" customWidth="1"/>
    <col min="7952" max="7952" width="9.140625" style="42"/>
    <col min="7953" max="7953" width="9.5703125" style="42" customWidth="1"/>
    <col min="7954" max="7954" width="9.140625" style="42"/>
    <col min="7955" max="7955" width="10.42578125" style="42" bestFit="1" customWidth="1"/>
    <col min="7956" max="8196" width="9.140625" style="42"/>
    <col min="8197" max="8197" width="18.7109375" style="42" bestFit="1" customWidth="1"/>
    <col min="8198" max="8198" width="9.140625" style="42"/>
    <col min="8199" max="8199" width="10.28515625" style="42" customWidth="1"/>
    <col min="8200" max="8200" width="12.7109375" style="42" bestFit="1" customWidth="1"/>
    <col min="8201" max="8201" width="10.85546875" style="42" customWidth="1"/>
    <col min="8202" max="8202" width="19.140625" style="42" bestFit="1" customWidth="1"/>
    <col min="8203" max="8203" width="9.140625" style="42"/>
    <col min="8204" max="8204" width="9.42578125" style="42" customWidth="1"/>
    <col min="8205" max="8205" width="11.140625" style="42" customWidth="1"/>
    <col min="8206" max="8206" width="10.42578125" style="42" bestFit="1" customWidth="1"/>
    <col min="8207" max="8207" width="19.140625" style="42" bestFit="1" customWidth="1"/>
    <col min="8208" max="8208" width="9.140625" style="42"/>
    <col min="8209" max="8209" width="9.5703125" style="42" customWidth="1"/>
    <col min="8210" max="8210" width="9.140625" style="42"/>
    <col min="8211" max="8211" width="10.42578125" style="42" bestFit="1" customWidth="1"/>
    <col min="8212" max="8452" width="9.140625" style="42"/>
    <col min="8453" max="8453" width="18.7109375" style="42" bestFit="1" customWidth="1"/>
    <col min="8454" max="8454" width="9.140625" style="42"/>
    <col min="8455" max="8455" width="10.28515625" style="42" customWidth="1"/>
    <col min="8456" max="8456" width="12.7109375" style="42" bestFit="1" customWidth="1"/>
    <col min="8457" max="8457" width="10.85546875" style="42" customWidth="1"/>
    <col min="8458" max="8458" width="19.140625" style="42" bestFit="1" customWidth="1"/>
    <col min="8459" max="8459" width="9.140625" style="42"/>
    <col min="8460" max="8460" width="9.42578125" style="42" customWidth="1"/>
    <col min="8461" max="8461" width="11.140625" style="42" customWidth="1"/>
    <col min="8462" max="8462" width="10.42578125" style="42" bestFit="1" customWidth="1"/>
    <col min="8463" max="8463" width="19.140625" style="42" bestFit="1" customWidth="1"/>
    <col min="8464" max="8464" width="9.140625" style="42"/>
    <col min="8465" max="8465" width="9.5703125" style="42" customWidth="1"/>
    <col min="8466" max="8466" width="9.140625" style="42"/>
    <col min="8467" max="8467" width="10.42578125" style="42" bestFit="1" customWidth="1"/>
    <col min="8468" max="8708" width="9.140625" style="42"/>
    <col min="8709" max="8709" width="18.7109375" style="42" bestFit="1" customWidth="1"/>
    <col min="8710" max="8710" width="9.140625" style="42"/>
    <col min="8711" max="8711" width="10.28515625" style="42" customWidth="1"/>
    <col min="8712" max="8712" width="12.7109375" style="42" bestFit="1" customWidth="1"/>
    <col min="8713" max="8713" width="10.85546875" style="42" customWidth="1"/>
    <col min="8714" max="8714" width="19.140625" style="42" bestFit="1" customWidth="1"/>
    <col min="8715" max="8715" width="9.140625" style="42"/>
    <col min="8716" max="8716" width="9.42578125" style="42" customWidth="1"/>
    <col min="8717" max="8717" width="11.140625" style="42" customWidth="1"/>
    <col min="8718" max="8718" width="10.42578125" style="42" bestFit="1" customWidth="1"/>
    <col min="8719" max="8719" width="19.140625" style="42" bestFit="1" customWidth="1"/>
    <col min="8720" max="8720" width="9.140625" style="42"/>
    <col min="8721" max="8721" width="9.5703125" style="42" customWidth="1"/>
    <col min="8722" max="8722" width="9.140625" style="42"/>
    <col min="8723" max="8723" width="10.42578125" style="42" bestFit="1" customWidth="1"/>
    <col min="8724" max="8964" width="9.140625" style="42"/>
    <col min="8965" max="8965" width="18.7109375" style="42" bestFit="1" customWidth="1"/>
    <col min="8966" max="8966" width="9.140625" style="42"/>
    <col min="8967" max="8967" width="10.28515625" style="42" customWidth="1"/>
    <col min="8968" max="8968" width="12.7109375" style="42" bestFit="1" customWidth="1"/>
    <col min="8969" max="8969" width="10.85546875" style="42" customWidth="1"/>
    <col min="8970" max="8970" width="19.140625" style="42" bestFit="1" customWidth="1"/>
    <col min="8971" max="8971" width="9.140625" style="42"/>
    <col min="8972" max="8972" width="9.42578125" style="42" customWidth="1"/>
    <col min="8973" max="8973" width="11.140625" style="42" customWidth="1"/>
    <col min="8974" max="8974" width="10.42578125" style="42" bestFit="1" customWidth="1"/>
    <col min="8975" max="8975" width="19.140625" style="42" bestFit="1" customWidth="1"/>
    <col min="8976" max="8976" width="9.140625" style="42"/>
    <col min="8977" max="8977" width="9.5703125" style="42" customWidth="1"/>
    <col min="8978" max="8978" width="9.140625" style="42"/>
    <col min="8979" max="8979" width="10.42578125" style="42" bestFit="1" customWidth="1"/>
    <col min="8980" max="9220" width="9.140625" style="42"/>
    <col min="9221" max="9221" width="18.7109375" style="42" bestFit="1" customWidth="1"/>
    <col min="9222" max="9222" width="9.140625" style="42"/>
    <col min="9223" max="9223" width="10.28515625" style="42" customWidth="1"/>
    <col min="9224" max="9224" width="12.7109375" style="42" bestFit="1" customWidth="1"/>
    <col min="9225" max="9225" width="10.85546875" style="42" customWidth="1"/>
    <col min="9226" max="9226" width="19.140625" style="42" bestFit="1" customWidth="1"/>
    <col min="9227" max="9227" width="9.140625" style="42"/>
    <col min="9228" max="9228" width="9.42578125" style="42" customWidth="1"/>
    <col min="9229" max="9229" width="11.140625" style="42" customWidth="1"/>
    <col min="9230" max="9230" width="10.42578125" style="42" bestFit="1" customWidth="1"/>
    <col min="9231" max="9231" width="19.140625" style="42" bestFit="1" customWidth="1"/>
    <col min="9232" max="9232" width="9.140625" style="42"/>
    <col min="9233" max="9233" width="9.5703125" style="42" customWidth="1"/>
    <col min="9234" max="9234" width="9.140625" style="42"/>
    <col min="9235" max="9235" width="10.42578125" style="42" bestFit="1" customWidth="1"/>
    <col min="9236" max="9476" width="9.140625" style="42"/>
    <col min="9477" max="9477" width="18.7109375" style="42" bestFit="1" customWidth="1"/>
    <col min="9478" max="9478" width="9.140625" style="42"/>
    <col min="9479" max="9479" width="10.28515625" style="42" customWidth="1"/>
    <col min="9480" max="9480" width="12.7109375" style="42" bestFit="1" customWidth="1"/>
    <col min="9481" max="9481" width="10.85546875" style="42" customWidth="1"/>
    <col min="9482" max="9482" width="19.140625" style="42" bestFit="1" customWidth="1"/>
    <col min="9483" max="9483" width="9.140625" style="42"/>
    <col min="9484" max="9484" width="9.42578125" style="42" customWidth="1"/>
    <col min="9485" max="9485" width="11.140625" style="42" customWidth="1"/>
    <col min="9486" max="9486" width="10.42578125" style="42" bestFit="1" customWidth="1"/>
    <col min="9487" max="9487" width="19.140625" style="42" bestFit="1" customWidth="1"/>
    <col min="9488" max="9488" width="9.140625" style="42"/>
    <col min="9489" max="9489" width="9.5703125" style="42" customWidth="1"/>
    <col min="9490" max="9490" width="9.140625" style="42"/>
    <col min="9491" max="9491" width="10.42578125" style="42" bestFit="1" customWidth="1"/>
    <col min="9492" max="9732" width="9.140625" style="42"/>
    <col min="9733" max="9733" width="18.7109375" style="42" bestFit="1" customWidth="1"/>
    <col min="9734" max="9734" width="9.140625" style="42"/>
    <col min="9735" max="9735" width="10.28515625" style="42" customWidth="1"/>
    <col min="9736" max="9736" width="12.7109375" style="42" bestFit="1" customWidth="1"/>
    <col min="9737" max="9737" width="10.85546875" style="42" customWidth="1"/>
    <col min="9738" max="9738" width="19.140625" style="42" bestFit="1" customWidth="1"/>
    <col min="9739" max="9739" width="9.140625" style="42"/>
    <col min="9740" max="9740" width="9.42578125" style="42" customWidth="1"/>
    <col min="9741" max="9741" width="11.140625" style="42" customWidth="1"/>
    <col min="9742" max="9742" width="10.42578125" style="42" bestFit="1" customWidth="1"/>
    <col min="9743" max="9743" width="19.140625" style="42" bestFit="1" customWidth="1"/>
    <col min="9744" max="9744" width="9.140625" style="42"/>
    <col min="9745" max="9745" width="9.5703125" style="42" customWidth="1"/>
    <col min="9746" max="9746" width="9.140625" style="42"/>
    <col min="9747" max="9747" width="10.42578125" style="42" bestFit="1" customWidth="1"/>
    <col min="9748" max="9988" width="9.140625" style="42"/>
    <col min="9989" max="9989" width="18.7109375" style="42" bestFit="1" customWidth="1"/>
    <col min="9990" max="9990" width="9.140625" style="42"/>
    <col min="9991" max="9991" width="10.28515625" style="42" customWidth="1"/>
    <col min="9992" max="9992" width="12.7109375" style="42" bestFit="1" customWidth="1"/>
    <col min="9993" max="9993" width="10.85546875" style="42" customWidth="1"/>
    <col min="9994" max="9994" width="19.140625" style="42" bestFit="1" customWidth="1"/>
    <col min="9995" max="9995" width="9.140625" style="42"/>
    <col min="9996" max="9996" width="9.42578125" style="42" customWidth="1"/>
    <col min="9997" max="9997" width="11.140625" style="42" customWidth="1"/>
    <col min="9998" max="9998" width="10.42578125" style="42" bestFit="1" customWidth="1"/>
    <col min="9999" max="9999" width="19.140625" style="42" bestFit="1" customWidth="1"/>
    <col min="10000" max="10000" width="9.140625" style="42"/>
    <col min="10001" max="10001" width="9.5703125" style="42" customWidth="1"/>
    <col min="10002" max="10002" width="9.140625" style="42"/>
    <col min="10003" max="10003" width="10.42578125" style="42" bestFit="1" customWidth="1"/>
    <col min="10004" max="10244" width="9.140625" style="42"/>
    <col min="10245" max="10245" width="18.7109375" style="42" bestFit="1" customWidth="1"/>
    <col min="10246" max="10246" width="9.140625" style="42"/>
    <col min="10247" max="10247" width="10.28515625" style="42" customWidth="1"/>
    <col min="10248" max="10248" width="12.7109375" style="42" bestFit="1" customWidth="1"/>
    <col min="10249" max="10249" width="10.85546875" style="42" customWidth="1"/>
    <col min="10250" max="10250" width="19.140625" style="42" bestFit="1" customWidth="1"/>
    <col min="10251" max="10251" width="9.140625" style="42"/>
    <col min="10252" max="10252" width="9.42578125" style="42" customWidth="1"/>
    <col min="10253" max="10253" width="11.140625" style="42" customWidth="1"/>
    <col min="10254" max="10254" width="10.42578125" style="42" bestFit="1" customWidth="1"/>
    <col min="10255" max="10255" width="19.140625" style="42" bestFit="1" customWidth="1"/>
    <col min="10256" max="10256" width="9.140625" style="42"/>
    <col min="10257" max="10257" width="9.5703125" style="42" customWidth="1"/>
    <col min="10258" max="10258" width="9.140625" style="42"/>
    <col min="10259" max="10259" width="10.42578125" style="42" bestFit="1" customWidth="1"/>
    <col min="10260" max="10500" width="9.140625" style="42"/>
    <col min="10501" max="10501" width="18.7109375" style="42" bestFit="1" customWidth="1"/>
    <col min="10502" max="10502" width="9.140625" style="42"/>
    <col min="10503" max="10503" width="10.28515625" style="42" customWidth="1"/>
    <col min="10504" max="10504" width="12.7109375" style="42" bestFit="1" customWidth="1"/>
    <col min="10505" max="10505" width="10.85546875" style="42" customWidth="1"/>
    <col min="10506" max="10506" width="19.140625" style="42" bestFit="1" customWidth="1"/>
    <col min="10507" max="10507" width="9.140625" style="42"/>
    <col min="10508" max="10508" width="9.42578125" style="42" customWidth="1"/>
    <col min="10509" max="10509" width="11.140625" style="42" customWidth="1"/>
    <col min="10510" max="10510" width="10.42578125" style="42" bestFit="1" customWidth="1"/>
    <col min="10511" max="10511" width="19.140625" style="42" bestFit="1" customWidth="1"/>
    <col min="10512" max="10512" width="9.140625" style="42"/>
    <col min="10513" max="10513" width="9.5703125" style="42" customWidth="1"/>
    <col min="10514" max="10514" width="9.140625" style="42"/>
    <col min="10515" max="10515" width="10.42578125" style="42" bestFit="1" customWidth="1"/>
    <col min="10516" max="10756" width="9.140625" style="42"/>
    <col min="10757" max="10757" width="18.7109375" style="42" bestFit="1" customWidth="1"/>
    <col min="10758" max="10758" width="9.140625" style="42"/>
    <col min="10759" max="10759" width="10.28515625" style="42" customWidth="1"/>
    <col min="10760" max="10760" width="12.7109375" style="42" bestFit="1" customWidth="1"/>
    <col min="10761" max="10761" width="10.85546875" style="42" customWidth="1"/>
    <col min="10762" max="10762" width="19.140625" style="42" bestFit="1" customWidth="1"/>
    <col min="10763" max="10763" width="9.140625" style="42"/>
    <col min="10764" max="10764" width="9.42578125" style="42" customWidth="1"/>
    <col min="10765" max="10765" width="11.140625" style="42" customWidth="1"/>
    <col min="10766" max="10766" width="10.42578125" style="42" bestFit="1" customWidth="1"/>
    <col min="10767" max="10767" width="19.140625" style="42" bestFit="1" customWidth="1"/>
    <col min="10768" max="10768" width="9.140625" style="42"/>
    <col min="10769" max="10769" width="9.5703125" style="42" customWidth="1"/>
    <col min="10770" max="10770" width="9.140625" style="42"/>
    <col min="10771" max="10771" width="10.42578125" style="42" bestFit="1" customWidth="1"/>
    <col min="10772" max="11012" width="9.140625" style="42"/>
    <col min="11013" max="11013" width="18.7109375" style="42" bestFit="1" customWidth="1"/>
    <col min="11014" max="11014" width="9.140625" style="42"/>
    <col min="11015" max="11015" width="10.28515625" style="42" customWidth="1"/>
    <col min="11016" max="11016" width="12.7109375" style="42" bestFit="1" customWidth="1"/>
    <col min="11017" max="11017" width="10.85546875" style="42" customWidth="1"/>
    <col min="11018" max="11018" width="19.140625" style="42" bestFit="1" customWidth="1"/>
    <col min="11019" max="11019" width="9.140625" style="42"/>
    <col min="11020" max="11020" width="9.42578125" style="42" customWidth="1"/>
    <col min="11021" max="11021" width="11.140625" style="42" customWidth="1"/>
    <col min="11022" max="11022" width="10.42578125" style="42" bestFit="1" customWidth="1"/>
    <col min="11023" max="11023" width="19.140625" style="42" bestFit="1" customWidth="1"/>
    <col min="11024" max="11024" width="9.140625" style="42"/>
    <col min="11025" max="11025" width="9.5703125" style="42" customWidth="1"/>
    <col min="11026" max="11026" width="9.140625" style="42"/>
    <col min="11027" max="11027" width="10.42578125" style="42" bestFit="1" customWidth="1"/>
    <col min="11028" max="11268" width="9.140625" style="42"/>
    <col min="11269" max="11269" width="18.7109375" style="42" bestFit="1" customWidth="1"/>
    <col min="11270" max="11270" width="9.140625" style="42"/>
    <col min="11271" max="11271" width="10.28515625" style="42" customWidth="1"/>
    <col min="11272" max="11272" width="12.7109375" style="42" bestFit="1" customWidth="1"/>
    <col min="11273" max="11273" width="10.85546875" style="42" customWidth="1"/>
    <col min="11274" max="11274" width="19.140625" style="42" bestFit="1" customWidth="1"/>
    <col min="11275" max="11275" width="9.140625" style="42"/>
    <col min="11276" max="11276" width="9.42578125" style="42" customWidth="1"/>
    <col min="11277" max="11277" width="11.140625" style="42" customWidth="1"/>
    <col min="11278" max="11278" width="10.42578125" style="42" bestFit="1" customWidth="1"/>
    <col min="11279" max="11279" width="19.140625" style="42" bestFit="1" customWidth="1"/>
    <col min="11280" max="11280" width="9.140625" style="42"/>
    <col min="11281" max="11281" width="9.5703125" style="42" customWidth="1"/>
    <col min="11282" max="11282" width="9.140625" style="42"/>
    <col min="11283" max="11283" width="10.42578125" style="42" bestFit="1" customWidth="1"/>
    <col min="11284" max="11524" width="9.140625" style="42"/>
    <col min="11525" max="11525" width="18.7109375" style="42" bestFit="1" customWidth="1"/>
    <col min="11526" max="11526" width="9.140625" style="42"/>
    <col min="11527" max="11527" width="10.28515625" style="42" customWidth="1"/>
    <col min="11528" max="11528" width="12.7109375" style="42" bestFit="1" customWidth="1"/>
    <col min="11529" max="11529" width="10.85546875" style="42" customWidth="1"/>
    <col min="11530" max="11530" width="19.140625" style="42" bestFit="1" customWidth="1"/>
    <col min="11531" max="11531" width="9.140625" style="42"/>
    <col min="11532" max="11532" width="9.42578125" style="42" customWidth="1"/>
    <col min="11533" max="11533" width="11.140625" style="42" customWidth="1"/>
    <col min="11534" max="11534" width="10.42578125" style="42" bestFit="1" customWidth="1"/>
    <col min="11535" max="11535" width="19.140625" style="42" bestFit="1" customWidth="1"/>
    <col min="11536" max="11536" width="9.140625" style="42"/>
    <col min="11537" max="11537" width="9.5703125" style="42" customWidth="1"/>
    <col min="11538" max="11538" width="9.140625" style="42"/>
    <col min="11539" max="11539" width="10.42578125" style="42" bestFit="1" customWidth="1"/>
    <col min="11540" max="11780" width="9.140625" style="42"/>
    <col min="11781" max="11781" width="18.7109375" style="42" bestFit="1" customWidth="1"/>
    <col min="11782" max="11782" width="9.140625" style="42"/>
    <col min="11783" max="11783" width="10.28515625" style="42" customWidth="1"/>
    <col min="11784" max="11784" width="12.7109375" style="42" bestFit="1" customWidth="1"/>
    <col min="11785" max="11785" width="10.85546875" style="42" customWidth="1"/>
    <col min="11786" max="11786" width="19.140625" style="42" bestFit="1" customWidth="1"/>
    <col min="11787" max="11787" width="9.140625" style="42"/>
    <col min="11788" max="11788" width="9.42578125" style="42" customWidth="1"/>
    <col min="11789" max="11789" width="11.140625" style="42" customWidth="1"/>
    <col min="11790" max="11790" width="10.42578125" style="42" bestFit="1" customWidth="1"/>
    <col min="11791" max="11791" width="19.140625" style="42" bestFit="1" customWidth="1"/>
    <col min="11792" max="11792" width="9.140625" style="42"/>
    <col min="11793" max="11793" width="9.5703125" style="42" customWidth="1"/>
    <col min="11794" max="11794" width="9.140625" style="42"/>
    <col min="11795" max="11795" width="10.42578125" style="42" bestFit="1" customWidth="1"/>
    <col min="11796" max="12036" width="9.140625" style="42"/>
    <col min="12037" max="12037" width="18.7109375" style="42" bestFit="1" customWidth="1"/>
    <col min="12038" max="12038" width="9.140625" style="42"/>
    <col min="12039" max="12039" width="10.28515625" style="42" customWidth="1"/>
    <col min="12040" max="12040" width="12.7109375" style="42" bestFit="1" customWidth="1"/>
    <col min="12041" max="12041" width="10.85546875" style="42" customWidth="1"/>
    <col min="12042" max="12042" width="19.140625" style="42" bestFit="1" customWidth="1"/>
    <col min="12043" max="12043" width="9.140625" style="42"/>
    <col min="12044" max="12044" width="9.42578125" style="42" customWidth="1"/>
    <col min="12045" max="12045" width="11.140625" style="42" customWidth="1"/>
    <col min="12046" max="12046" width="10.42578125" style="42" bestFit="1" customWidth="1"/>
    <col min="12047" max="12047" width="19.140625" style="42" bestFit="1" customWidth="1"/>
    <col min="12048" max="12048" width="9.140625" style="42"/>
    <col min="12049" max="12049" width="9.5703125" style="42" customWidth="1"/>
    <col min="12050" max="12050" width="9.140625" style="42"/>
    <col min="12051" max="12051" width="10.42578125" style="42" bestFit="1" customWidth="1"/>
    <col min="12052" max="12292" width="9.140625" style="42"/>
    <col min="12293" max="12293" width="18.7109375" style="42" bestFit="1" customWidth="1"/>
    <col min="12294" max="12294" width="9.140625" style="42"/>
    <col min="12295" max="12295" width="10.28515625" style="42" customWidth="1"/>
    <col min="12296" max="12296" width="12.7109375" style="42" bestFit="1" customWidth="1"/>
    <col min="12297" max="12297" width="10.85546875" style="42" customWidth="1"/>
    <col min="12298" max="12298" width="19.140625" style="42" bestFit="1" customWidth="1"/>
    <col min="12299" max="12299" width="9.140625" style="42"/>
    <col min="12300" max="12300" width="9.42578125" style="42" customWidth="1"/>
    <col min="12301" max="12301" width="11.140625" style="42" customWidth="1"/>
    <col min="12302" max="12302" width="10.42578125" style="42" bestFit="1" customWidth="1"/>
    <col min="12303" max="12303" width="19.140625" style="42" bestFit="1" customWidth="1"/>
    <col min="12304" max="12304" width="9.140625" style="42"/>
    <col min="12305" max="12305" width="9.5703125" style="42" customWidth="1"/>
    <col min="12306" max="12306" width="9.140625" style="42"/>
    <col min="12307" max="12307" width="10.42578125" style="42" bestFit="1" customWidth="1"/>
    <col min="12308" max="12548" width="9.140625" style="42"/>
    <col min="12549" max="12549" width="18.7109375" style="42" bestFit="1" customWidth="1"/>
    <col min="12550" max="12550" width="9.140625" style="42"/>
    <col min="12551" max="12551" width="10.28515625" style="42" customWidth="1"/>
    <col min="12552" max="12552" width="12.7109375" style="42" bestFit="1" customWidth="1"/>
    <col min="12553" max="12553" width="10.85546875" style="42" customWidth="1"/>
    <col min="12554" max="12554" width="19.140625" style="42" bestFit="1" customWidth="1"/>
    <col min="12555" max="12555" width="9.140625" style="42"/>
    <col min="12556" max="12556" width="9.42578125" style="42" customWidth="1"/>
    <col min="12557" max="12557" width="11.140625" style="42" customWidth="1"/>
    <col min="12558" max="12558" width="10.42578125" style="42" bestFit="1" customWidth="1"/>
    <col min="12559" max="12559" width="19.140625" style="42" bestFit="1" customWidth="1"/>
    <col min="12560" max="12560" width="9.140625" style="42"/>
    <col min="12561" max="12561" width="9.5703125" style="42" customWidth="1"/>
    <col min="12562" max="12562" width="9.140625" style="42"/>
    <col min="12563" max="12563" width="10.42578125" style="42" bestFit="1" customWidth="1"/>
    <col min="12564" max="12804" width="9.140625" style="42"/>
    <col min="12805" max="12805" width="18.7109375" style="42" bestFit="1" customWidth="1"/>
    <col min="12806" max="12806" width="9.140625" style="42"/>
    <col min="12807" max="12807" width="10.28515625" style="42" customWidth="1"/>
    <col min="12808" max="12808" width="12.7109375" style="42" bestFit="1" customWidth="1"/>
    <col min="12809" max="12809" width="10.85546875" style="42" customWidth="1"/>
    <col min="12810" max="12810" width="19.140625" style="42" bestFit="1" customWidth="1"/>
    <col min="12811" max="12811" width="9.140625" style="42"/>
    <col min="12812" max="12812" width="9.42578125" style="42" customWidth="1"/>
    <col min="12813" max="12813" width="11.140625" style="42" customWidth="1"/>
    <col min="12814" max="12814" width="10.42578125" style="42" bestFit="1" customWidth="1"/>
    <col min="12815" max="12815" width="19.140625" style="42" bestFit="1" customWidth="1"/>
    <col min="12816" max="12816" width="9.140625" style="42"/>
    <col min="12817" max="12817" width="9.5703125" style="42" customWidth="1"/>
    <col min="12818" max="12818" width="9.140625" style="42"/>
    <col min="12819" max="12819" width="10.42578125" style="42" bestFit="1" customWidth="1"/>
    <col min="12820" max="13060" width="9.140625" style="42"/>
    <col min="13061" max="13061" width="18.7109375" style="42" bestFit="1" customWidth="1"/>
    <col min="13062" max="13062" width="9.140625" style="42"/>
    <col min="13063" max="13063" width="10.28515625" style="42" customWidth="1"/>
    <col min="13064" max="13064" width="12.7109375" style="42" bestFit="1" customWidth="1"/>
    <col min="13065" max="13065" width="10.85546875" style="42" customWidth="1"/>
    <col min="13066" max="13066" width="19.140625" style="42" bestFit="1" customWidth="1"/>
    <col min="13067" max="13067" width="9.140625" style="42"/>
    <col min="13068" max="13068" width="9.42578125" style="42" customWidth="1"/>
    <col min="13069" max="13069" width="11.140625" style="42" customWidth="1"/>
    <col min="13070" max="13070" width="10.42578125" style="42" bestFit="1" customWidth="1"/>
    <col min="13071" max="13071" width="19.140625" style="42" bestFit="1" customWidth="1"/>
    <col min="13072" max="13072" width="9.140625" style="42"/>
    <col min="13073" max="13073" width="9.5703125" style="42" customWidth="1"/>
    <col min="13074" max="13074" width="9.140625" style="42"/>
    <col min="13075" max="13075" width="10.42578125" style="42" bestFit="1" customWidth="1"/>
    <col min="13076" max="13316" width="9.140625" style="42"/>
    <col min="13317" max="13317" width="18.7109375" style="42" bestFit="1" customWidth="1"/>
    <col min="13318" max="13318" width="9.140625" style="42"/>
    <col min="13319" max="13319" width="10.28515625" style="42" customWidth="1"/>
    <col min="13320" max="13320" width="12.7109375" style="42" bestFit="1" customWidth="1"/>
    <col min="13321" max="13321" width="10.85546875" style="42" customWidth="1"/>
    <col min="13322" max="13322" width="19.140625" style="42" bestFit="1" customWidth="1"/>
    <col min="13323" max="13323" width="9.140625" style="42"/>
    <col min="13324" max="13324" width="9.42578125" style="42" customWidth="1"/>
    <col min="13325" max="13325" width="11.140625" style="42" customWidth="1"/>
    <col min="13326" max="13326" width="10.42578125" style="42" bestFit="1" customWidth="1"/>
    <col min="13327" max="13327" width="19.140625" style="42" bestFit="1" customWidth="1"/>
    <col min="13328" max="13328" width="9.140625" style="42"/>
    <col min="13329" max="13329" width="9.5703125" style="42" customWidth="1"/>
    <col min="13330" max="13330" width="9.140625" style="42"/>
    <col min="13331" max="13331" width="10.42578125" style="42" bestFit="1" customWidth="1"/>
    <col min="13332" max="13572" width="9.140625" style="42"/>
    <col min="13573" max="13573" width="18.7109375" style="42" bestFit="1" customWidth="1"/>
    <col min="13574" max="13574" width="9.140625" style="42"/>
    <col min="13575" max="13575" width="10.28515625" style="42" customWidth="1"/>
    <col min="13576" max="13576" width="12.7109375" style="42" bestFit="1" customWidth="1"/>
    <col min="13577" max="13577" width="10.85546875" style="42" customWidth="1"/>
    <col min="13578" max="13578" width="19.140625" style="42" bestFit="1" customWidth="1"/>
    <col min="13579" max="13579" width="9.140625" style="42"/>
    <col min="13580" max="13580" width="9.42578125" style="42" customWidth="1"/>
    <col min="13581" max="13581" width="11.140625" style="42" customWidth="1"/>
    <col min="13582" max="13582" width="10.42578125" style="42" bestFit="1" customWidth="1"/>
    <col min="13583" max="13583" width="19.140625" style="42" bestFit="1" customWidth="1"/>
    <col min="13584" max="13584" width="9.140625" style="42"/>
    <col min="13585" max="13585" width="9.5703125" style="42" customWidth="1"/>
    <col min="13586" max="13586" width="9.140625" style="42"/>
    <col min="13587" max="13587" width="10.42578125" style="42" bestFit="1" customWidth="1"/>
    <col min="13588" max="13828" width="9.140625" style="42"/>
    <col min="13829" max="13829" width="18.7109375" style="42" bestFit="1" customWidth="1"/>
    <col min="13830" max="13830" width="9.140625" style="42"/>
    <col min="13831" max="13831" width="10.28515625" style="42" customWidth="1"/>
    <col min="13832" max="13832" width="12.7109375" style="42" bestFit="1" customWidth="1"/>
    <col min="13833" max="13833" width="10.85546875" style="42" customWidth="1"/>
    <col min="13834" max="13834" width="19.140625" style="42" bestFit="1" customWidth="1"/>
    <col min="13835" max="13835" width="9.140625" style="42"/>
    <col min="13836" max="13836" width="9.42578125" style="42" customWidth="1"/>
    <col min="13837" max="13837" width="11.140625" style="42" customWidth="1"/>
    <col min="13838" max="13838" width="10.42578125" style="42" bestFit="1" customWidth="1"/>
    <col min="13839" max="13839" width="19.140625" style="42" bestFit="1" customWidth="1"/>
    <col min="13840" max="13840" width="9.140625" style="42"/>
    <col min="13841" max="13841" width="9.5703125" style="42" customWidth="1"/>
    <col min="13842" max="13842" width="9.140625" style="42"/>
    <col min="13843" max="13843" width="10.42578125" style="42" bestFit="1" customWidth="1"/>
    <col min="13844" max="14084" width="9.140625" style="42"/>
    <col min="14085" max="14085" width="18.7109375" style="42" bestFit="1" customWidth="1"/>
    <col min="14086" max="14086" width="9.140625" style="42"/>
    <col min="14087" max="14087" width="10.28515625" style="42" customWidth="1"/>
    <col min="14088" max="14088" width="12.7109375" style="42" bestFit="1" customWidth="1"/>
    <col min="14089" max="14089" width="10.85546875" style="42" customWidth="1"/>
    <col min="14090" max="14090" width="19.140625" style="42" bestFit="1" customWidth="1"/>
    <col min="14091" max="14091" width="9.140625" style="42"/>
    <col min="14092" max="14092" width="9.42578125" style="42" customWidth="1"/>
    <col min="14093" max="14093" width="11.140625" style="42" customWidth="1"/>
    <col min="14094" max="14094" width="10.42578125" style="42" bestFit="1" customWidth="1"/>
    <col min="14095" max="14095" width="19.140625" style="42" bestFit="1" customWidth="1"/>
    <col min="14096" max="14096" width="9.140625" style="42"/>
    <col min="14097" max="14097" width="9.5703125" style="42" customWidth="1"/>
    <col min="14098" max="14098" width="9.140625" style="42"/>
    <col min="14099" max="14099" width="10.42578125" style="42" bestFit="1" customWidth="1"/>
    <col min="14100" max="14340" width="9.140625" style="42"/>
    <col min="14341" max="14341" width="18.7109375" style="42" bestFit="1" customWidth="1"/>
    <col min="14342" max="14342" width="9.140625" style="42"/>
    <col min="14343" max="14343" width="10.28515625" style="42" customWidth="1"/>
    <col min="14344" max="14344" width="12.7109375" style="42" bestFit="1" customWidth="1"/>
    <col min="14345" max="14345" width="10.85546875" style="42" customWidth="1"/>
    <col min="14346" max="14346" width="19.140625" style="42" bestFit="1" customWidth="1"/>
    <col min="14347" max="14347" width="9.140625" style="42"/>
    <col min="14348" max="14348" width="9.42578125" style="42" customWidth="1"/>
    <col min="14349" max="14349" width="11.140625" style="42" customWidth="1"/>
    <col min="14350" max="14350" width="10.42578125" style="42" bestFit="1" customWidth="1"/>
    <col min="14351" max="14351" width="19.140625" style="42" bestFit="1" customWidth="1"/>
    <col min="14352" max="14352" width="9.140625" style="42"/>
    <col min="14353" max="14353" width="9.5703125" style="42" customWidth="1"/>
    <col min="14354" max="14354" width="9.140625" style="42"/>
    <col min="14355" max="14355" width="10.42578125" style="42" bestFit="1" customWidth="1"/>
    <col min="14356" max="14596" width="9.140625" style="42"/>
    <col min="14597" max="14597" width="18.7109375" style="42" bestFit="1" customWidth="1"/>
    <col min="14598" max="14598" width="9.140625" style="42"/>
    <col min="14599" max="14599" width="10.28515625" style="42" customWidth="1"/>
    <col min="14600" max="14600" width="12.7109375" style="42" bestFit="1" customWidth="1"/>
    <col min="14601" max="14601" width="10.85546875" style="42" customWidth="1"/>
    <col min="14602" max="14602" width="19.140625" style="42" bestFit="1" customWidth="1"/>
    <col min="14603" max="14603" width="9.140625" style="42"/>
    <col min="14604" max="14604" width="9.42578125" style="42" customWidth="1"/>
    <col min="14605" max="14605" width="11.140625" style="42" customWidth="1"/>
    <col min="14606" max="14606" width="10.42578125" style="42" bestFit="1" customWidth="1"/>
    <col min="14607" max="14607" width="19.140625" style="42" bestFit="1" customWidth="1"/>
    <col min="14608" max="14608" width="9.140625" style="42"/>
    <col min="14609" max="14609" width="9.5703125" style="42" customWidth="1"/>
    <col min="14610" max="14610" width="9.140625" style="42"/>
    <col min="14611" max="14611" width="10.42578125" style="42" bestFit="1" customWidth="1"/>
    <col min="14612" max="14852" width="9.140625" style="42"/>
    <col min="14853" max="14853" width="18.7109375" style="42" bestFit="1" customWidth="1"/>
    <col min="14854" max="14854" width="9.140625" style="42"/>
    <col min="14855" max="14855" width="10.28515625" style="42" customWidth="1"/>
    <col min="14856" max="14856" width="12.7109375" style="42" bestFit="1" customWidth="1"/>
    <col min="14857" max="14857" width="10.85546875" style="42" customWidth="1"/>
    <col min="14858" max="14858" width="19.140625" style="42" bestFit="1" customWidth="1"/>
    <col min="14859" max="14859" width="9.140625" style="42"/>
    <col min="14860" max="14860" width="9.42578125" style="42" customWidth="1"/>
    <col min="14861" max="14861" width="11.140625" style="42" customWidth="1"/>
    <col min="14862" max="14862" width="10.42578125" style="42" bestFit="1" customWidth="1"/>
    <col min="14863" max="14863" width="19.140625" style="42" bestFit="1" customWidth="1"/>
    <col min="14864" max="14864" width="9.140625" style="42"/>
    <col min="14865" max="14865" width="9.5703125" style="42" customWidth="1"/>
    <col min="14866" max="14866" width="9.140625" style="42"/>
    <col min="14867" max="14867" width="10.42578125" style="42" bestFit="1" customWidth="1"/>
    <col min="14868" max="15108" width="9.140625" style="42"/>
    <col min="15109" max="15109" width="18.7109375" style="42" bestFit="1" customWidth="1"/>
    <col min="15110" max="15110" width="9.140625" style="42"/>
    <col min="15111" max="15111" width="10.28515625" style="42" customWidth="1"/>
    <col min="15112" max="15112" width="12.7109375" style="42" bestFit="1" customWidth="1"/>
    <col min="15113" max="15113" width="10.85546875" style="42" customWidth="1"/>
    <col min="15114" max="15114" width="19.140625" style="42" bestFit="1" customWidth="1"/>
    <col min="15115" max="15115" width="9.140625" style="42"/>
    <col min="15116" max="15116" width="9.42578125" style="42" customWidth="1"/>
    <col min="15117" max="15117" width="11.140625" style="42" customWidth="1"/>
    <col min="15118" max="15118" width="10.42578125" style="42" bestFit="1" customWidth="1"/>
    <col min="15119" max="15119" width="19.140625" style="42" bestFit="1" customWidth="1"/>
    <col min="15120" max="15120" width="9.140625" style="42"/>
    <col min="15121" max="15121" width="9.5703125" style="42" customWidth="1"/>
    <col min="15122" max="15122" width="9.140625" style="42"/>
    <col min="15123" max="15123" width="10.42578125" style="42" bestFit="1" customWidth="1"/>
    <col min="15124" max="15364" width="9.140625" style="42"/>
    <col min="15365" max="15365" width="18.7109375" style="42" bestFit="1" customWidth="1"/>
    <col min="15366" max="15366" width="9.140625" style="42"/>
    <col min="15367" max="15367" width="10.28515625" style="42" customWidth="1"/>
    <col min="15368" max="15368" width="12.7109375" style="42" bestFit="1" customWidth="1"/>
    <col min="15369" max="15369" width="10.85546875" style="42" customWidth="1"/>
    <col min="15370" max="15370" width="19.140625" style="42" bestFit="1" customWidth="1"/>
    <col min="15371" max="15371" width="9.140625" style="42"/>
    <col min="15372" max="15372" width="9.42578125" style="42" customWidth="1"/>
    <col min="15373" max="15373" width="11.140625" style="42" customWidth="1"/>
    <col min="15374" max="15374" width="10.42578125" style="42" bestFit="1" customWidth="1"/>
    <col min="15375" max="15375" width="19.140625" style="42" bestFit="1" customWidth="1"/>
    <col min="15376" max="15376" width="9.140625" style="42"/>
    <col min="15377" max="15377" width="9.5703125" style="42" customWidth="1"/>
    <col min="15378" max="15378" width="9.140625" style="42"/>
    <col min="15379" max="15379" width="10.42578125" style="42" bestFit="1" customWidth="1"/>
    <col min="15380" max="15620" width="9.140625" style="42"/>
    <col min="15621" max="15621" width="18.7109375" style="42" bestFit="1" customWidth="1"/>
    <col min="15622" max="15622" width="9.140625" style="42"/>
    <col min="15623" max="15623" width="10.28515625" style="42" customWidth="1"/>
    <col min="15624" max="15624" width="12.7109375" style="42" bestFit="1" customWidth="1"/>
    <col min="15625" max="15625" width="10.85546875" style="42" customWidth="1"/>
    <col min="15626" max="15626" width="19.140625" style="42" bestFit="1" customWidth="1"/>
    <col min="15627" max="15627" width="9.140625" style="42"/>
    <col min="15628" max="15628" width="9.42578125" style="42" customWidth="1"/>
    <col min="15629" max="15629" width="11.140625" style="42" customWidth="1"/>
    <col min="15630" max="15630" width="10.42578125" style="42" bestFit="1" customWidth="1"/>
    <col min="15631" max="15631" width="19.140625" style="42" bestFit="1" customWidth="1"/>
    <col min="15632" max="15632" width="9.140625" style="42"/>
    <col min="15633" max="15633" width="9.5703125" style="42" customWidth="1"/>
    <col min="15634" max="15634" width="9.140625" style="42"/>
    <col min="15635" max="15635" width="10.42578125" style="42" bestFit="1" customWidth="1"/>
    <col min="15636" max="15876" width="9.140625" style="42"/>
    <col min="15877" max="15877" width="18.7109375" style="42" bestFit="1" customWidth="1"/>
    <col min="15878" max="15878" width="9.140625" style="42"/>
    <col min="15879" max="15879" width="10.28515625" style="42" customWidth="1"/>
    <col min="15880" max="15880" width="12.7109375" style="42" bestFit="1" customWidth="1"/>
    <col min="15881" max="15881" width="10.85546875" style="42" customWidth="1"/>
    <col min="15882" max="15882" width="19.140625" style="42" bestFit="1" customWidth="1"/>
    <col min="15883" max="15883" width="9.140625" style="42"/>
    <col min="15884" max="15884" width="9.42578125" style="42" customWidth="1"/>
    <col min="15885" max="15885" width="11.140625" style="42" customWidth="1"/>
    <col min="15886" max="15886" width="10.42578125" style="42" bestFit="1" customWidth="1"/>
    <col min="15887" max="15887" width="19.140625" style="42" bestFit="1" customWidth="1"/>
    <col min="15888" max="15888" width="9.140625" style="42"/>
    <col min="15889" max="15889" width="9.5703125" style="42" customWidth="1"/>
    <col min="15890" max="15890" width="9.140625" style="42"/>
    <col min="15891" max="15891" width="10.42578125" style="42" bestFit="1" customWidth="1"/>
    <col min="15892" max="16132" width="9.140625" style="42"/>
    <col min="16133" max="16133" width="18.7109375" style="42" bestFit="1" customWidth="1"/>
    <col min="16134" max="16134" width="9.140625" style="42"/>
    <col min="16135" max="16135" width="10.28515625" style="42" customWidth="1"/>
    <col min="16136" max="16136" width="12.7109375" style="42" bestFit="1" customWidth="1"/>
    <col min="16137" max="16137" width="10.85546875" style="42" customWidth="1"/>
    <col min="16138" max="16138" width="19.140625" style="42" bestFit="1" customWidth="1"/>
    <col min="16139" max="16139" width="9.140625" style="42"/>
    <col min="16140" max="16140" width="9.42578125" style="42" customWidth="1"/>
    <col min="16141" max="16141" width="11.140625" style="42" customWidth="1"/>
    <col min="16142" max="16142" width="10.42578125" style="42" bestFit="1" customWidth="1"/>
    <col min="16143" max="16143" width="19.140625" style="42" bestFit="1" customWidth="1"/>
    <col min="16144" max="16144" width="9.140625" style="42"/>
    <col min="16145" max="16145" width="9.5703125" style="42" customWidth="1"/>
    <col min="16146" max="16146" width="9.140625" style="42"/>
    <col min="16147" max="16147" width="10.42578125" style="42" bestFit="1" customWidth="1"/>
    <col min="16148" max="16384" width="9.140625" style="42"/>
  </cols>
  <sheetData>
    <row r="1" spans="1:22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P1" s="207"/>
      <c r="Q1" s="41"/>
      <c r="S1" s="41" t="s">
        <v>0</v>
      </c>
      <c r="T1" s="41"/>
      <c r="U1" s="41"/>
      <c r="V1" s="41"/>
    </row>
    <row r="2" spans="1:22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P2" s="207"/>
      <c r="S2" s="41" t="s">
        <v>1</v>
      </c>
      <c r="T2" s="41"/>
      <c r="U2" s="41"/>
      <c r="V2" s="41"/>
    </row>
    <row r="3" spans="1:22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P3" s="208"/>
      <c r="Q3" s="43"/>
      <c r="S3" s="43" t="s">
        <v>2</v>
      </c>
      <c r="T3" s="43"/>
      <c r="U3" s="43"/>
      <c r="V3" s="43"/>
    </row>
    <row r="4" spans="1:22" ht="18" x14ac:dyDescent="0.25">
      <c r="C4" s="272" t="s">
        <v>128</v>
      </c>
      <c r="D4" s="272"/>
      <c r="E4" s="272"/>
      <c r="F4" s="272"/>
      <c r="G4" s="41"/>
      <c r="H4" s="41"/>
      <c r="K4" s="272" t="s">
        <v>128</v>
      </c>
      <c r="L4" s="272"/>
      <c r="M4" s="272"/>
      <c r="N4" s="272"/>
      <c r="P4" s="207"/>
      <c r="Q4" s="272" t="s">
        <v>128</v>
      </c>
      <c r="R4" s="272"/>
      <c r="S4" s="272"/>
      <c r="T4" s="272"/>
      <c r="U4" s="41"/>
      <c r="V4" s="41"/>
    </row>
    <row r="5" spans="1:22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P5" s="45"/>
      <c r="Q5" s="181"/>
      <c r="S5" s="44" t="s">
        <v>5</v>
      </c>
      <c r="T5" s="45"/>
      <c r="U5" s="45"/>
      <c r="V5" s="45"/>
    </row>
    <row r="6" spans="1:22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50" t="s">
        <v>130</v>
      </c>
      <c r="O6" s="50" t="s">
        <v>131</v>
      </c>
      <c r="P6" s="50" t="s">
        <v>136</v>
      </c>
      <c r="Q6" s="46"/>
      <c r="R6" s="47" t="s">
        <v>6</v>
      </c>
      <c r="S6" s="48" t="s">
        <v>7</v>
      </c>
      <c r="T6" s="48" t="s">
        <v>8</v>
      </c>
      <c r="U6" s="49" t="s">
        <v>9</v>
      </c>
      <c r="V6" s="52"/>
    </row>
    <row r="7" spans="1:22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55"/>
      <c r="P7" s="55"/>
      <c r="Q7" s="53" t="s">
        <v>10</v>
      </c>
      <c r="R7" s="54"/>
      <c r="S7" s="54"/>
      <c r="T7" s="54"/>
      <c r="U7" s="55"/>
    </row>
    <row r="8" spans="1:22" ht="18" x14ac:dyDescent="0.25">
      <c r="A8" s="56" t="s">
        <v>11</v>
      </c>
      <c r="B8" s="57">
        <v>509</v>
      </c>
      <c r="C8" s="58">
        <v>665</v>
      </c>
      <c r="D8" s="60">
        <v>45324</v>
      </c>
      <c r="E8" s="118">
        <v>0</v>
      </c>
      <c r="F8" s="119">
        <v>-62</v>
      </c>
      <c r="G8" s="120">
        <f t="shared" ref="G8:G16" si="0">D8/B8</f>
        <v>89.045186640471513</v>
      </c>
      <c r="H8" s="61">
        <f>D8+E8+F8</f>
        <v>45262</v>
      </c>
      <c r="I8" s="121"/>
      <c r="J8" s="122"/>
      <c r="K8" s="81">
        <v>21</v>
      </c>
      <c r="L8" s="58">
        <v>35</v>
      </c>
      <c r="M8" s="58">
        <v>2713</v>
      </c>
      <c r="N8" s="62">
        <v>0</v>
      </c>
      <c r="O8" s="119">
        <v>0</v>
      </c>
      <c r="P8" s="61">
        <f>O8+M8</f>
        <v>2713</v>
      </c>
      <c r="Q8" s="56" t="s">
        <v>11</v>
      </c>
      <c r="R8" s="59">
        <f t="shared" ref="R8:S15" si="1">B8+K8</f>
        <v>530</v>
      </c>
      <c r="S8" s="59">
        <f t="shared" si="1"/>
        <v>700</v>
      </c>
      <c r="T8" s="220">
        <f>H8+O8</f>
        <v>45262</v>
      </c>
      <c r="U8" s="62">
        <f>T8/R8</f>
        <v>85.4</v>
      </c>
    </row>
    <row r="9" spans="1:22" ht="18" x14ac:dyDescent="0.25">
      <c r="A9" s="64" t="s">
        <v>12</v>
      </c>
      <c r="B9" s="63">
        <v>554</v>
      </c>
      <c r="C9" s="65">
        <v>798</v>
      </c>
      <c r="D9" s="123">
        <v>54590</v>
      </c>
      <c r="E9" s="118">
        <v>0</v>
      </c>
      <c r="F9" s="119">
        <v>0</v>
      </c>
      <c r="G9" s="124">
        <f t="shared" si="0"/>
        <v>98.537906137184109</v>
      </c>
      <c r="H9" s="61">
        <f t="shared" ref="H9:H15" si="2">D9+E9+F9</f>
        <v>54590</v>
      </c>
      <c r="I9" s="121"/>
      <c r="J9" s="122"/>
      <c r="K9" s="81">
        <v>3</v>
      </c>
      <c r="L9" s="65">
        <v>5</v>
      </c>
      <c r="M9" s="58">
        <v>367</v>
      </c>
      <c r="N9" s="62">
        <v>0</v>
      </c>
      <c r="O9" s="119">
        <v>0</v>
      </c>
      <c r="P9" s="61">
        <f t="shared" ref="P9:P15" si="3">O9+M9</f>
        <v>367</v>
      </c>
      <c r="Q9" s="64" t="s">
        <v>12</v>
      </c>
      <c r="R9" s="63">
        <f t="shared" si="1"/>
        <v>557</v>
      </c>
      <c r="S9" s="63">
        <f t="shared" si="1"/>
        <v>803</v>
      </c>
      <c r="T9" s="221">
        <f t="shared" ref="T9:T15" si="4">H9+O9</f>
        <v>54590</v>
      </c>
      <c r="U9" s="62">
        <f t="shared" ref="U9:U15" si="5">T9/R9</f>
        <v>98.007181328545784</v>
      </c>
    </row>
    <row r="10" spans="1:22" ht="18" x14ac:dyDescent="0.25">
      <c r="A10" s="64" t="s">
        <v>13</v>
      </c>
      <c r="B10" s="63">
        <v>711</v>
      </c>
      <c r="C10" s="65">
        <v>935</v>
      </c>
      <c r="D10" s="123">
        <v>65066</v>
      </c>
      <c r="E10" s="118">
        <v>0</v>
      </c>
      <c r="F10" s="119">
        <v>-14</v>
      </c>
      <c r="G10" s="124">
        <f t="shared" si="0"/>
        <v>91.513361462728554</v>
      </c>
      <c r="H10" s="61">
        <f t="shared" si="2"/>
        <v>65052</v>
      </c>
      <c r="I10" s="121"/>
      <c r="J10" s="122"/>
      <c r="K10" s="81">
        <v>19</v>
      </c>
      <c r="L10" s="65">
        <v>36</v>
      </c>
      <c r="M10" s="58">
        <v>2455</v>
      </c>
      <c r="N10" s="62">
        <v>0</v>
      </c>
      <c r="O10" s="119">
        <v>0</v>
      </c>
      <c r="P10" s="61">
        <f t="shared" si="3"/>
        <v>2455</v>
      </c>
      <c r="Q10" s="64" t="s">
        <v>13</v>
      </c>
      <c r="R10" s="63">
        <f t="shared" si="1"/>
        <v>730</v>
      </c>
      <c r="S10" s="63">
        <f t="shared" si="1"/>
        <v>971</v>
      </c>
      <c r="T10" s="221">
        <f t="shared" si="4"/>
        <v>65052</v>
      </c>
      <c r="U10" s="62">
        <f t="shared" si="5"/>
        <v>89.112328767123287</v>
      </c>
    </row>
    <row r="11" spans="1:22" ht="18" x14ac:dyDescent="0.25">
      <c r="A11" s="64" t="s">
        <v>14</v>
      </c>
      <c r="B11" s="63">
        <v>769</v>
      </c>
      <c r="C11" s="65">
        <v>1059</v>
      </c>
      <c r="D11" s="123">
        <v>72468</v>
      </c>
      <c r="E11" s="118">
        <v>0</v>
      </c>
      <c r="F11" s="119">
        <v>-25</v>
      </c>
      <c r="G11" s="124">
        <f t="shared" si="0"/>
        <v>94.236671001300394</v>
      </c>
      <c r="H11" s="61">
        <f t="shared" si="2"/>
        <v>72443</v>
      </c>
      <c r="I11" s="121"/>
      <c r="J11" s="122"/>
      <c r="K11" s="81">
        <v>13</v>
      </c>
      <c r="L11" s="65">
        <v>23</v>
      </c>
      <c r="M11" s="58">
        <v>1327</v>
      </c>
      <c r="N11" s="62">
        <v>0</v>
      </c>
      <c r="O11" s="119">
        <v>-4</v>
      </c>
      <c r="P11" s="61">
        <f t="shared" si="3"/>
        <v>1323</v>
      </c>
      <c r="Q11" s="64" t="s">
        <v>14</v>
      </c>
      <c r="R11" s="63">
        <f t="shared" si="1"/>
        <v>782</v>
      </c>
      <c r="S11" s="63">
        <f t="shared" si="1"/>
        <v>1082</v>
      </c>
      <c r="T11" s="221">
        <f t="shared" si="4"/>
        <v>72439</v>
      </c>
      <c r="U11" s="62">
        <f t="shared" si="5"/>
        <v>92.632992327365727</v>
      </c>
    </row>
    <row r="12" spans="1:22" ht="18" x14ac:dyDescent="0.25">
      <c r="A12" s="64" t="s">
        <v>15</v>
      </c>
      <c r="B12" s="63">
        <v>169</v>
      </c>
      <c r="C12" s="65">
        <v>261</v>
      </c>
      <c r="D12" s="123">
        <v>17941</v>
      </c>
      <c r="E12" s="118">
        <v>0</v>
      </c>
      <c r="F12" s="119">
        <v>-2</v>
      </c>
      <c r="G12" s="124">
        <f t="shared" si="0"/>
        <v>106.15976331360947</v>
      </c>
      <c r="H12" s="61">
        <f t="shared" si="2"/>
        <v>17939</v>
      </c>
      <c r="I12" s="121"/>
      <c r="J12" s="122"/>
      <c r="K12" s="81">
        <v>12</v>
      </c>
      <c r="L12" s="65">
        <v>23</v>
      </c>
      <c r="M12" s="58">
        <v>1748</v>
      </c>
      <c r="N12" s="62">
        <v>0</v>
      </c>
      <c r="O12" s="119">
        <v>0</v>
      </c>
      <c r="P12" s="61">
        <f t="shared" si="3"/>
        <v>1748</v>
      </c>
      <c r="Q12" s="64" t="s">
        <v>15</v>
      </c>
      <c r="R12" s="63">
        <f t="shared" si="1"/>
        <v>181</v>
      </c>
      <c r="S12" s="63">
        <f t="shared" si="1"/>
        <v>284</v>
      </c>
      <c r="T12" s="221">
        <f t="shared" si="4"/>
        <v>17939</v>
      </c>
      <c r="U12" s="62">
        <f t="shared" si="5"/>
        <v>99.110497237569064</v>
      </c>
    </row>
    <row r="13" spans="1:22" ht="18" x14ac:dyDescent="0.25">
      <c r="A13" s="64" t="s">
        <v>16</v>
      </c>
      <c r="B13" s="63">
        <v>614</v>
      </c>
      <c r="C13" s="65">
        <v>798</v>
      </c>
      <c r="D13" s="123">
        <v>56723</v>
      </c>
      <c r="E13" s="118">
        <v>0</v>
      </c>
      <c r="F13" s="119">
        <v>-10</v>
      </c>
      <c r="G13" s="124">
        <f t="shared" si="0"/>
        <v>92.382736156351797</v>
      </c>
      <c r="H13" s="61">
        <f t="shared" si="2"/>
        <v>56713</v>
      </c>
      <c r="I13" s="121"/>
      <c r="J13" s="122"/>
      <c r="K13" s="81">
        <v>27</v>
      </c>
      <c r="L13" s="65">
        <v>34</v>
      </c>
      <c r="M13" s="58">
        <v>2813</v>
      </c>
      <c r="N13" s="62">
        <v>0</v>
      </c>
      <c r="O13" s="119">
        <v>0</v>
      </c>
      <c r="P13" s="61">
        <f t="shared" si="3"/>
        <v>2813</v>
      </c>
      <c r="Q13" s="64" t="s">
        <v>16</v>
      </c>
      <c r="R13" s="63">
        <f t="shared" si="1"/>
        <v>641</v>
      </c>
      <c r="S13" s="63">
        <f t="shared" si="1"/>
        <v>832</v>
      </c>
      <c r="T13" s="221">
        <f t="shared" si="4"/>
        <v>56713</v>
      </c>
      <c r="U13" s="62">
        <f t="shared" si="5"/>
        <v>88.475819032761308</v>
      </c>
    </row>
    <row r="14" spans="1:22" ht="18" x14ac:dyDescent="0.25">
      <c r="A14" s="64" t="s">
        <v>17</v>
      </c>
      <c r="B14" s="63">
        <v>220</v>
      </c>
      <c r="C14" s="65">
        <v>296</v>
      </c>
      <c r="D14" s="123">
        <v>19285</v>
      </c>
      <c r="E14" s="118">
        <v>0</v>
      </c>
      <c r="F14" s="119">
        <v>-34</v>
      </c>
      <c r="G14" s="124">
        <f t="shared" si="0"/>
        <v>87.659090909090907</v>
      </c>
      <c r="H14" s="61">
        <f t="shared" si="2"/>
        <v>19251</v>
      </c>
      <c r="I14" s="121"/>
      <c r="J14" s="122"/>
      <c r="K14" s="81">
        <v>9</v>
      </c>
      <c r="L14" s="65">
        <v>17</v>
      </c>
      <c r="M14" s="58">
        <v>1205</v>
      </c>
      <c r="N14" s="62">
        <v>0</v>
      </c>
      <c r="O14" s="119">
        <v>0</v>
      </c>
      <c r="P14" s="61">
        <f t="shared" si="3"/>
        <v>1205</v>
      </c>
      <c r="Q14" s="64" t="s">
        <v>17</v>
      </c>
      <c r="R14" s="63">
        <f t="shared" si="1"/>
        <v>229</v>
      </c>
      <c r="S14" s="63">
        <f t="shared" si="1"/>
        <v>313</v>
      </c>
      <c r="T14" s="221">
        <f t="shared" si="4"/>
        <v>19251</v>
      </c>
      <c r="U14" s="62">
        <f t="shared" si="5"/>
        <v>84.06550218340611</v>
      </c>
    </row>
    <row r="15" spans="1:22" ht="18.75" thickBot="1" x14ac:dyDescent="0.3">
      <c r="A15" s="66" t="s">
        <v>18</v>
      </c>
      <c r="B15" s="67">
        <v>669</v>
      </c>
      <c r="C15" s="68">
        <v>916</v>
      </c>
      <c r="D15" s="125">
        <v>67324</v>
      </c>
      <c r="E15" s="126">
        <v>0</v>
      </c>
      <c r="F15" s="127">
        <v>-6</v>
      </c>
      <c r="G15" s="128">
        <f t="shared" si="0"/>
        <v>100.6337817638266</v>
      </c>
      <c r="H15" s="61">
        <f t="shared" si="2"/>
        <v>67318</v>
      </c>
      <c r="I15" s="172"/>
      <c r="J15" s="173"/>
      <c r="K15" s="75">
        <v>40</v>
      </c>
      <c r="L15" s="68">
        <v>56</v>
      </c>
      <c r="M15" s="180">
        <v>3944</v>
      </c>
      <c r="N15" s="185">
        <v>0</v>
      </c>
      <c r="O15" s="127">
        <v>0</v>
      </c>
      <c r="P15" s="61">
        <f t="shared" si="3"/>
        <v>3944</v>
      </c>
      <c r="Q15" s="89" t="s">
        <v>18</v>
      </c>
      <c r="R15" s="69">
        <f t="shared" si="1"/>
        <v>709</v>
      </c>
      <c r="S15" s="69">
        <f t="shared" si="1"/>
        <v>972</v>
      </c>
      <c r="T15" s="222">
        <f t="shared" si="4"/>
        <v>67318</v>
      </c>
      <c r="U15" s="185">
        <f t="shared" si="5"/>
        <v>94.947813822284914</v>
      </c>
    </row>
    <row r="16" spans="1:22" ht="18.75" thickBot="1" x14ac:dyDescent="0.3">
      <c r="A16" s="70" t="s">
        <v>19</v>
      </c>
      <c r="B16" s="71">
        <f>SUM(B8:B15)</f>
        <v>4215</v>
      </c>
      <c r="C16" s="71">
        <f>SUM(C8:C15)</f>
        <v>5728</v>
      </c>
      <c r="D16" s="129">
        <f>SUM(D8:D15)</f>
        <v>398721</v>
      </c>
      <c r="E16" s="71">
        <f>SUM(E8:E15)</f>
        <v>0</v>
      </c>
      <c r="F16" s="73">
        <f>SUM(F8:F15)</f>
        <v>-153</v>
      </c>
      <c r="G16" s="130">
        <f t="shared" si="0"/>
        <v>94.595729537366552</v>
      </c>
      <c r="H16" s="129">
        <f t="shared" ref="H16:P16" si="6">SUM(H8:H15)</f>
        <v>398568</v>
      </c>
      <c r="I16" s="166">
        <f t="shared" si="6"/>
        <v>0</v>
      </c>
      <c r="J16" s="72">
        <f t="shared" si="6"/>
        <v>0</v>
      </c>
      <c r="K16" s="196">
        <f t="shared" si="6"/>
        <v>144</v>
      </c>
      <c r="L16" s="186">
        <f t="shared" si="6"/>
        <v>229</v>
      </c>
      <c r="M16" s="186">
        <f t="shared" si="6"/>
        <v>16572</v>
      </c>
      <c r="N16" s="72">
        <f t="shared" si="6"/>
        <v>0</v>
      </c>
      <c r="O16" s="73">
        <f t="shared" si="6"/>
        <v>-4</v>
      </c>
      <c r="P16" s="129">
        <f t="shared" si="6"/>
        <v>16568</v>
      </c>
      <c r="Q16" s="192" t="s">
        <v>19</v>
      </c>
      <c r="R16" s="193">
        <f>SUM(R8:R15)</f>
        <v>4359</v>
      </c>
      <c r="S16" s="193">
        <f>SUM(S8:S15)</f>
        <v>5957</v>
      </c>
      <c r="T16" s="223">
        <f>SUM(T8:T15)</f>
        <v>398564</v>
      </c>
      <c r="U16" s="72">
        <f>T16/R16</f>
        <v>91.434732736866252</v>
      </c>
    </row>
    <row r="17" spans="1:22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4"/>
      <c r="R17" s="75"/>
      <c r="S17" s="75"/>
      <c r="T17" s="224"/>
      <c r="U17" s="75"/>
    </row>
    <row r="18" spans="1:22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8"/>
      <c r="P18" s="78"/>
      <c r="Q18" s="76" t="s">
        <v>20</v>
      </c>
      <c r="R18" s="77"/>
      <c r="S18" s="77"/>
      <c r="T18" s="225"/>
      <c r="U18" s="78"/>
    </row>
    <row r="19" spans="1:22" ht="18" x14ac:dyDescent="0.25">
      <c r="A19" s="79" t="s">
        <v>21</v>
      </c>
      <c r="B19" s="57">
        <v>1036</v>
      </c>
      <c r="C19" s="58">
        <v>1426</v>
      </c>
      <c r="D19" s="60">
        <v>102698</v>
      </c>
      <c r="E19" s="134">
        <v>0</v>
      </c>
      <c r="F19" s="119">
        <v>0</v>
      </c>
      <c r="G19" s="121">
        <f t="shared" ref="G19:G32" si="7">D19/B19</f>
        <v>99.129343629343623</v>
      </c>
      <c r="H19" s="119">
        <f>SUM(D19:F19)</f>
        <v>102698</v>
      </c>
      <c r="I19" s="132"/>
      <c r="J19" s="133"/>
      <c r="K19" s="81">
        <v>31</v>
      </c>
      <c r="L19" s="58">
        <v>52</v>
      </c>
      <c r="M19" s="58">
        <v>3821</v>
      </c>
      <c r="N19" s="62">
        <v>0</v>
      </c>
      <c r="O19" s="119">
        <v>0</v>
      </c>
      <c r="P19" s="119">
        <f t="shared" ref="P19:P31" si="8">O19+M19</f>
        <v>3821</v>
      </c>
      <c r="Q19" s="79" t="s">
        <v>21</v>
      </c>
      <c r="R19" s="59">
        <f t="shared" ref="R19:R31" si="9">B19+K19</f>
        <v>1067</v>
      </c>
      <c r="S19" s="59">
        <f t="shared" ref="S19:S31" si="10">C19+L19</f>
        <v>1478</v>
      </c>
      <c r="T19" s="220">
        <f t="shared" ref="T19:T31" si="11">H19+O19</f>
        <v>102698</v>
      </c>
      <c r="U19" s="62">
        <f t="shared" ref="U19:U32" si="12">T19/R19</f>
        <v>96.249297094657919</v>
      </c>
      <c r="V19" s="82"/>
    </row>
    <row r="20" spans="1:22" ht="18" x14ac:dyDescent="0.25">
      <c r="A20" s="79" t="s">
        <v>22</v>
      </c>
      <c r="B20" s="59">
        <v>542</v>
      </c>
      <c r="C20" s="58">
        <v>783</v>
      </c>
      <c r="D20" s="60">
        <v>55118</v>
      </c>
      <c r="E20" s="134">
        <v>0</v>
      </c>
      <c r="F20" s="119">
        <v>-55</v>
      </c>
      <c r="G20" s="135">
        <f t="shared" si="7"/>
        <v>101.69372693726937</v>
      </c>
      <c r="H20" s="83">
        <f t="shared" ref="H20:H31" si="13">SUM(D20:F20)</f>
        <v>55063</v>
      </c>
      <c r="I20" s="121"/>
      <c r="J20" s="136"/>
      <c r="K20" s="81">
        <v>28</v>
      </c>
      <c r="L20" s="65">
        <v>35</v>
      </c>
      <c r="M20" s="65">
        <v>2300</v>
      </c>
      <c r="N20" s="80">
        <v>0</v>
      </c>
      <c r="O20" s="119">
        <v>0</v>
      </c>
      <c r="P20" s="119">
        <f t="shared" si="8"/>
        <v>2300</v>
      </c>
      <c r="Q20" s="79" t="s">
        <v>22</v>
      </c>
      <c r="R20" s="63">
        <f t="shared" si="9"/>
        <v>570</v>
      </c>
      <c r="S20" s="63">
        <f t="shared" si="10"/>
        <v>818</v>
      </c>
      <c r="T20" s="221">
        <f t="shared" si="11"/>
        <v>55063</v>
      </c>
      <c r="U20" s="80">
        <f t="shared" si="12"/>
        <v>96.601754385964909</v>
      </c>
      <c r="V20" s="82"/>
    </row>
    <row r="21" spans="1:22" ht="18" x14ac:dyDescent="0.25">
      <c r="A21" s="56" t="s">
        <v>23</v>
      </c>
      <c r="B21" s="84">
        <v>394</v>
      </c>
      <c r="C21" s="85">
        <v>615</v>
      </c>
      <c r="D21" s="137">
        <v>43628</v>
      </c>
      <c r="E21" s="138">
        <v>0</v>
      </c>
      <c r="F21" s="139">
        <v>-28</v>
      </c>
      <c r="G21" s="135">
        <f t="shared" si="7"/>
        <v>110.73096446700508</v>
      </c>
      <c r="H21" s="83">
        <f t="shared" si="13"/>
        <v>43600</v>
      </c>
      <c r="I21" s="121"/>
      <c r="J21" s="136"/>
      <c r="K21" s="81">
        <v>9</v>
      </c>
      <c r="L21" s="85">
        <v>17</v>
      </c>
      <c r="M21" s="85">
        <v>1209</v>
      </c>
      <c r="N21" s="80">
        <v>0</v>
      </c>
      <c r="O21" s="139">
        <v>0</v>
      </c>
      <c r="P21" s="119">
        <f t="shared" si="8"/>
        <v>1209</v>
      </c>
      <c r="Q21" s="56" t="s">
        <v>23</v>
      </c>
      <c r="R21" s="63">
        <f t="shared" si="9"/>
        <v>403</v>
      </c>
      <c r="S21" s="63">
        <f t="shared" si="10"/>
        <v>632</v>
      </c>
      <c r="T21" s="221">
        <f t="shared" si="11"/>
        <v>43600</v>
      </c>
      <c r="U21" s="80">
        <f t="shared" si="12"/>
        <v>108.18858560794045</v>
      </c>
    </row>
    <row r="22" spans="1:22" ht="18" x14ac:dyDescent="0.25">
      <c r="A22" s="64" t="s">
        <v>24</v>
      </c>
      <c r="B22" s="86">
        <v>536</v>
      </c>
      <c r="C22" s="87">
        <v>735</v>
      </c>
      <c r="D22" s="140">
        <v>51379</v>
      </c>
      <c r="E22" s="141">
        <v>0</v>
      </c>
      <c r="F22" s="142">
        <v>-14</v>
      </c>
      <c r="G22" s="135">
        <f t="shared" si="7"/>
        <v>95.856343283582092</v>
      </c>
      <c r="H22" s="83">
        <f t="shared" si="13"/>
        <v>51365</v>
      </c>
      <c r="I22" s="135"/>
      <c r="J22" s="143"/>
      <c r="K22" s="88">
        <v>22</v>
      </c>
      <c r="L22" s="87">
        <v>31</v>
      </c>
      <c r="M22" s="87">
        <v>2244</v>
      </c>
      <c r="N22" s="80">
        <v>0</v>
      </c>
      <c r="O22" s="142">
        <v>0</v>
      </c>
      <c r="P22" s="119">
        <f t="shared" si="8"/>
        <v>2244</v>
      </c>
      <c r="Q22" s="64" t="s">
        <v>24</v>
      </c>
      <c r="R22" s="63">
        <f t="shared" si="9"/>
        <v>558</v>
      </c>
      <c r="S22" s="63">
        <f t="shared" si="10"/>
        <v>766</v>
      </c>
      <c r="T22" s="221">
        <f t="shared" si="11"/>
        <v>51365</v>
      </c>
      <c r="U22" s="80">
        <f t="shared" si="12"/>
        <v>92.051971326164875</v>
      </c>
    </row>
    <row r="23" spans="1:22" ht="18" x14ac:dyDescent="0.25">
      <c r="A23" s="64" t="s">
        <v>25</v>
      </c>
      <c r="B23" s="86">
        <v>330</v>
      </c>
      <c r="C23" s="87">
        <v>451</v>
      </c>
      <c r="D23" s="140">
        <v>32627</v>
      </c>
      <c r="E23" s="141">
        <v>0</v>
      </c>
      <c r="F23" s="142">
        <v>-14</v>
      </c>
      <c r="G23" s="135">
        <f t="shared" si="7"/>
        <v>98.869696969696975</v>
      </c>
      <c r="H23" s="83">
        <f t="shared" si="13"/>
        <v>32613</v>
      </c>
      <c r="I23" s="135"/>
      <c r="J23" s="143"/>
      <c r="K23" s="88">
        <v>10</v>
      </c>
      <c r="L23" s="87">
        <v>15</v>
      </c>
      <c r="M23" s="87">
        <v>1088</v>
      </c>
      <c r="N23" s="80">
        <v>0</v>
      </c>
      <c r="O23" s="142">
        <v>0</v>
      </c>
      <c r="P23" s="119">
        <f t="shared" si="8"/>
        <v>1088</v>
      </c>
      <c r="Q23" s="64" t="s">
        <v>25</v>
      </c>
      <c r="R23" s="63">
        <f t="shared" si="9"/>
        <v>340</v>
      </c>
      <c r="S23" s="63">
        <f t="shared" si="10"/>
        <v>466</v>
      </c>
      <c r="T23" s="221">
        <f t="shared" si="11"/>
        <v>32613</v>
      </c>
      <c r="U23" s="80">
        <f t="shared" si="12"/>
        <v>95.920588235294119</v>
      </c>
    </row>
    <row r="24" spans="1:22" ht="18" x14ac:dyDescent="0.25">
      <c r="A24" s="64" t="s">
        <v>26</v>
      </c>
      <c r="B24" s="86">
        <v>246</v>
      </c>
      <c r="C24" s="87">
        <v>384</v>
      </c>
      <c r="D24" s="140">
        <v>27378</v>
      </c>
      <c r="E24" s="141">
        <v>0</v>
      </c>
      <c r="F24" s="142">
        <v>0</v>
      </c>
      <c r="G24" s="135">
        <f t="shared" si="7"/>
        <v>111.29268292682927</v>
      </c>
      <c r="H24" s="83">
        <f t="shared" si="13"/>
        <v>27378</v>
      </c>
      <c r="I24" s="135"/>
      <c r="J24" s="143"/>
      <c r="K24" s="88">
        <v>21</v>
      </c>
      <c r="L24" s="87">
        <v>44</v>
      </c>
      <c r="M24" s="87">
        <v>3228</v>
      </c>
      <c r="N24" s="80">
        <v>0</v>
      </c>
      <c r="O24" s="142">
        <v>0</v>
      </c>
      <c r="P24" s="119">
        <f t="shared" si="8"/>
        <v>3228</v>
      </c>
      <c r="Q24" s="64" t="s">
        <v>26</v>
      </c>
      <c r="R24" s="63">
        <f t="shared" si="9"/>
        <v>267</v>
      </c>
      <c r="S24" s="63">
        <f t="shared" si="10"/>
        <v>428</v>
      </c>
      <c r="T24" s="221">
        <f t="shared" si="11"/>
        <v>27378</v>
      </c>
      <c r="U24" s="80">
        <f t="shared" si="12"/>
        <v>102.53932584269663</v>
      </c>
    </row>
    <row r="25" spans="1:22" ht="18" x14ac:dyDescent="0.25">
      <c r="A25" s="64" t="s">
        <v>27</v>
      </c>
      <c r="B25" s="86">
        <v>593</v>
      </c>
      <c r="C25" s="87">
        <v>855</v>
      </c>
      <c r="D25" s="140">
        <v>62216</v>
      </c>
      <c r="E25" s="141">
        <v>0</v>
      </c>
      <c r="F25" s="142">
        <v>0</v>
      </c>
      <c r="G25" s="135">
        <f t="shared" si="7"/>
        <v>104.91736930860034</v>
      </c>
      <c r="H25" s="83">
        <f t="shared" si="13"/>
        <v>62216</v>
      </c>
      <c r="I25" s="135"/>
      <c r="J25" s="143"/>
      <c r="K25" s="88">
        <v>8</v>
      </c>
      <c r="L25" s="87">
        <v>15</v>
      </c>
      <c r="M25" s="87">
        <v>1118</v>
      </c>
      <c r="N25" s="80">
        <v>0</v>
      </c>
      <c r="O25" s="142">
        <v>0</v>
      </c>
      <c r="P25" s="119">
        <f t="shared" si="8"/>
        <v>1118</v>
      </c>
      <c r="Q25" s="64" t="s">
        <v>27</v>
      </c>
      <c r="R25" s="63">
        <f t="shared" si="9"/>
        <v>601</v>
      </c>
      <c r="S25" s="63">
        <f t="shared" si="10"/>
        <v>870</v>
      </c>
      <c r="T25" s="221">
        <f t="shared" si="11"/>
        <v>62216</v>
      </c>
      <c r="U25" s="80">
        <f t="shared" si="12"/>
        <v>103.52079866888519</v>
      </c>
    </row>
    <row r="26" spans="1:22" ht="18" x14ac:dyDescent="0.25">
      <c r="A26" s="64" t="s">
        <v>28</v>
      </c>
      <c r="B26" s="86">
        <v>628</v>
      </c>
      <c r="C26" s="87">
        <v>853</v>
      </c>
      <c r="D26" s="140">
        <v>65165</v>
      </c>
      <c r="E26" s="141">
        <v>0</v>
      </c>
      <c r="F26" s="142">
        <v>-105</v>
      </c>
      <c r="G26" s="135">
        <f t="shared" si="7"/>
        <v>103.76592356687898</v>
      </c>
      <c r="H26" s="83">
        <f t="shared" si="13"/>
        <v>65060</v>
      </c>
      <c r="I26" s="135"/>
      <c r="J26" s="143"/>
      <c r="K26" s="88">
        <v>8</v>
      </c>
      <c r="L26" s="87">
        <v>14</v>
      </c>
      <c r="M26" s="87">
        <v>1141</v>
      </c>
      <c r="N26" s="80">
        <v>0</v>
      </c>
      <c r="O26" s="142">
        <v>0</v>
      </c>
      <c r="P26" s="119">
        <f t="shared" si="8"/>
        <v>1141</v>
      </c>
      <c r="Q26" s="64" t="s">
        <v>28</v>
      </c>
      <c r="R26" s="63">
        <f t="shared" si="9"/>
        <v>636</v>
      </c>
      <c r="S26" s="63">
        <f t="shared" si="10"/>
        <v>867</v>
      </c>
      <c r="T26" s="221">
        <f t="shared" si="11"/>
        <v>65060</v>
      </c>
      <c r="U26" s="80">
        <f t="shared" si="12"/>
        <v>102.29559748427673</v>
      </c>
    </row>
    <row r="27" spans="1:22" ht="18" x14ac:dyDescent="0.25">
      <c r="A27" s="64" t="s">
        <v>29</v>
      </c>
      <c r="B27" s="86">
        <v>833</v>
      </c>
      <c r="C27" s="87">
        <v>1295</v>
      </c>
      <c r="D27" s="140">
        <v>92361</v>
      </c>
      <c r="E27" s="141">
        <v>0</v>
      </c>
      <c r="F27" s="142">
        <v>-29</v>
      </c>
      <c r="G27" s="135">
        <f t="shared" si="7"/>
        <v>110.87755102040816</v>
      </c>
      <c r="H27" s="83">
        <f t="shared" si="13"/>
        <v>92332</v>
      </c>
      <c r="I27" s="135"/>
      <c r="J27" s="143"/>
      <c r="K27" s="88">
        <v>20</v>
      </c>
      <c r="L27" s="87">
        <v>28</v>
      </c>
      <c r="M27" s="87">
        <v>1760</v>
      </c>
      <c r="N27" s="80">
        <v>0</v>
      </c>
      <c r="O27" s="142">
        <v>-14</v>
      </c>
      <c r="P27" s="119">
        <f t="shared" si="8"/>
        <v>1746</v>
      </c>
      <c r="Q27" s="64" t="s">
        <v>29</v>
      </c>
      <c r="R27" s="63">
        <f t="shared" si="9"/>
        <v>853</v>
      </c>
      <c r="S27" s="63">
        <f t="shared" si="10"/>
        <v>1323</v>
      </c>
      <c r="T27" s="221">
        <f t="shared" si="11"/>
        <v>92318</v>
      </c>
      <c r="U27" s="80">
        <f t="shared" si="12"/>
        <v>108.2274325908558</v>
      </c>
    </row>
    <row r="28" spans="1:22" ht="18" x14ac:dyDescent="0.25">
      <c r="A28" s="64" t="s">
        <v>30</v>
      </c>
      <c r="B28" s="86">
        <v>499</v>
      </c>
      <c r="C28" s="87">
        <v>696</v>
      </c>
      <c r="D28" s="140">
        <v>47159</v>
      </c>
      <c r="E28" s="141">
        <v>0</v>
      </c>
      <c r="F28" s="142">
        <v>-26</v>
      </c>
      <c r="G28" s="135">
        <f t="shared" si="7"/>
        <v>94.507014028056119</v>
      </c>
      <c r="H28" s="83">
        <f t="shared" si="13"/>
        <v>47133</v>
      </c>
      <c r="I28" s="135"/>
      <c r="J28" s="143"/>
      <c r="K28" s="88">
        <v>7</v>
      </c>
      <c r="L28" s="87">
        <v>10</v>
      </c>
      <c r="M28" s="87">
        <v>598</v>
      </c>
      <c r="N28" s="80">
        <v>0</v>
      </c>
      <c r="O28" s="142">
        <v>0</v>
      </c>
      <c r="P28" s="119">
        <f t="shared" si="8"/>
        <v>598</v>
      </c>
      <c r="Q28" s="64" t="s">
        <v>30</v>
      </c>
      <c r="R28" s="63">
        <f t="shared" si="9"/>
        <v>506</v>
      </c>
      <c r="S28" s="63">
        <f t="shared" si="10"/>
        <v>706</v>
      </c>
      <c r="T28" s="221">
        <f t="shared" si="11"/>
        <v>47133</v>
      </c>
      <c r="U28" s="80">
        <f t="shared" si="12"/>
        <v>93.148221343873516</v>
      </c>
    </row>
    <row r="29" spans="1:22" ht="18" x14ac:dyDescent="0.25">
      <c r="A29" s="64" t="s">
        <v>31</v>
      </c>
      <c r="B29" s="86">
        <v>345</v>
      </c>
      <c r="C29" s="87">
        <v>559</v>
      </c>
      <c r="D29" s="140">
        <v>37956</v>
      </c>
      <c r="E29" s="141">
        <v>0</v>
      </c>
      <c r="F29" s="142">
        <v>-34</v>
      </c>
      <c r="G29" s="135">
        <f t="shared" si="7"/>
        <v>110.01739130434783</v>
      </c>
      <c r="H29" s="83">
        <f t="shared" si="13"/>
        <v>37922</v>
      </c>
      <c r="I29" s="135"/>
      <c r="J29" s="143"/>
      <c r="K29" s="88">
        <v>9</v>
      </c>
      <c r="L29" s="87">
        <v>13</v>
      </c>
      <c r="M29" s="87">
        <v>780</v>
      </c>
      <c r="N29" s="80">
        <v>0</v>
      </c>
      <c r="O29" s="142">
        <v>0</v>
      </c>
      <c r="P29" s="119">
        <f t="shared" si="8"/>
        <v>780</v>
      </c>
      <c r="Q29" s="64" t="s">
        <v>31</v>
      </c>
      <c r="R29" s="63">
        <f t="shared" si="9"/>
        <v>354</v>
      </c>
      <c r="S29" s="63">
        <f t="shared" si="10"/>
        <v>572</v>
      </c>
      <c r="T29" s="221">
        <f t="shared" si="11"/>
        <v>37922</v>
      </c>
      <c r="U29" s="80">
        <f t="shared" si="12"/>
        <v>107.12429378531074</v>
      </c>
    </row>
    <row r="30" spans="1:22" ht="18" x14ac:dyDescent="0.25">
      <c r="A30" s="89" t="s">
        <v>32</v>
      </c>
      <c r="B30" s="86">
        <v>500</v>
      </c>
      <c r="C30" s="90">
        <v>688</v>
      </c>
      <c r="D30" s="144">
        <v>46955</v>
      </c>
      <c r="E30" s="145">
        <v>0</v>
      </c>
      <c r="F30" s="146">
        <v>-1</v>
      </c>
      <c r="G30" s="135">
        <f t="shared" si="7"/>
        <v>93.91</v>
      </c>
      <c r="H30" s="83">
        <f t="shared" si="13"/>
        <v>46954</v>
      </c>
      <c r="I30" s="147"/>
      <c r="J30" s="148"/>
      <c r="K30" s="91">
        <v>15</v>
      </c>
      <c r="L30" s="87">
        <v>17</v>
      </c>
      <c r="M30" s="87">
        <v>1462</v>
      </c>
      <c r="N30" s="80">
        <v>0</v>
      </c>
      <c r="O30" s="146">
        <v>0</v>
      </c>
      <c r="P30" s="119">
        <f t="shared" si="8"/>
        <v>1462</v>
      </c>
      <c r="Q30" s="89" t="s">
        <v>32</v>
      </c>
      <c r="R30" s="63">
        <f t="shared" si="9"/>
        <v>515</v>
      </c>
      <c r="S30" s="63">
        <f t="shared" si="10"/>
        <v>705</v>
      </c>
      <c r="T30" s="221">
        <f t="shared" si="11"/>
        <v>46954</v>
      </c>
      <c r="U30" s="80">
        <f t="shared" si="12"/>
        <v>91.172815533980582</v>
      </c>
    </row>
    <row r="31" spans="1:22" ht="18.75" thickBot="1" x14ac:dyDescent="0.3">
      <c r="A31" s="89" t="s">
        <v>33</v>
      </c>
      <c r="B31" s="92">
        <v>135</v>
      </c>
      <c r="C31" s="90">
        <v>185</v>
      </c>
      <c r="D31" s="144">
        <v>13166</v>
      </c>
      <c r="E31" s="145">
        <v>0</v>
      </c>
      <c r="F31" s="146">
        <v>-20</v>
      </c>
      <c r="G31" s="149">
        <f t="shared" si="7"/>
        <v>97.525925925925932</v>
      </c>
      <c r="H31" s="93">
        <f t="shared" si="13"/>
        <v>13146</v>
      </c>
      <c r="I31" s="147"/>
      <c r="J31" s="148"/>
      <c r="K31" s="91">
        <v>3</v>
      </c>
      <c r="L31" s="90">
        <v>7</v>
      </c>
      <c r="M31" s="90">
        <v>597</v>
      </c>
      <c r="N31" s="187">
        <v>0</v>
      </c>
      <c r="O31" s="146">
        <v>0</v>
      </c>
      <c r="P31" s="119">
        <f t="shared" si="8"/>
        <v>597</v>
      </c>
      <c r="Q31" s="89" t="s">
        <v>33</v>
      </c>
      <c r="R31" s="69">
        <f t="shared" si="9"/>
        <v>138</v>
      </c>
      <c r="S31" s="69">
        <f t="shared" si="10"/>
        <v>192</v>
      </c>
      <c r="T31" s="222">
        <f t="shared" si="11"/>
        <v>13146</v>
      </c>
      <c r="U31" s="187">
        <f t="shared" si="12"/>
        <v>95.260869565217391</v>
      </c>
    </row>
    <row r="32" spans="1:22" ht="18.75" thickBot="1" x14ac:dyDescent="0.3">
      <c r="A32" s="70" t="s">
        <v>34</v>
      </c>
      <c r="B32" s="94">
        <f>SUM(B19:B31)</f>
        <v>6617</v>
      </c>
      <c r="C32" s="94">
        <f>SUM(C19:C31)</f>
        <v>9525</v>
      </c>
      <c r="D32" s="150">
        <f>SUM(D19:D31)</f>
        <v>677806</v>
      </c>
      <c r="E32" s="94">
        <f>SUM(E19:E31)</f>
        <v>0</v>
      </c>
      <c r="F32" s="103">
        <f>SUM(F19:F31)</f>
        <v>-326</v>
      </c>
      <c r="G32" s="131">
        <f t="shared" si="7"/>
        <v>102.4340335499471</v>
      </c>
      <c r="H32" s="197">
        <f t="shared" ref="H32:P32" si="14">SUM(H19:H31)</f>
        <v>677480</v>
      </c>
      <c r="I32" s="166">
        <f t="shared" si="14"/>
        <v>0</v>
      </c>
      <c r="J32" s="72">
        <f t="shared" si="14"/>
        <v>0</v>
      </c>
      <c r="K32" s="196">
        <f t="shared" si="14"/>
        <v>191</v>
      </c>
      <c r="L32" s="186">
        <f t="shared" si="14"/>
        <v>298</v>
      </c>
      <c r="M32" s="186">
        <f t="shared" si="14"/>
        <v>21346</v>
      </c>
      <c r="N32" s="186">
        <f t="shared" si="14"/>
        <v>0</v>
      </c>
      <c r="O32" s="103">
        <f t="shared" si="14"/>
        <v>-14</v>
      </c>
      <c r="P32" s="197">
        <f t="shared" si="14"/>
        <v>21332</v>
      </c>
      <c r="Q32" s="192" t="s">
        <v>34</v>
      </c>
      <c r="R32" s="175">
        <f>SUM(R19:R31)</f>
        <v>6808</v>
      </c>
      <c r="S32" s="175">
        <f>SUM(S19:S31)</f>
        <v>9823</v>
      </c>
      <c r="T32" s="223">
        <f>SUM(T19:T31)</f>
        <v>677466</v>
      </c>
      <c r="U32" s="72">
        <f t="shared" si="12"/>
        <v>99.510282021151582</v>
      </c>
    </row>
    <row r="33" spans="1:21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96"/>
      <c r="P33" s="96"/>
      <c r="Q33" s="74"/>
      <c r="R33" s="96"/>
      <c r="S33" s="96"/>
      <c r="T33" s="224"/>
      <c r="U33" s="75"/>
    </row>
    <row r="34" spans="1:21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8"/>
      <c r="P34" s="98"/>
      <c r="Q34" s="53" t="s">
        <v>35</v>
      </c>
      <c r="R34" s="97"/>
      <c r="S34" s="97"/>
      <c r="T34" s="225"/>
      <c r="U34" s="98"/>
    </row>
    <row r="35" spans="1:21" ht="18" x14ac:dyDescent="0.25">
      <c r="A35" s="64" t="s">
        <v>36</v>
      </c>
      <c r="B35" s="141">
        <v>832</v>
      </c>
      <c r="C35" s="87">
        <v>1273</v>
      </c>
      <c r="D35" s="142">
        <v>82703</v>
      </c>
      <c r="E35" s="138">
        <v>0</v>
      </c>
      <c r="F35" s="137">
        <v>-52</v>
      </c>
      <c r="G35" s="124">
        <f t="shared" ref="G35:G47" si="15">D35/B35</f>
        <v>99.402644230769226</v>
      </c>
      <c r="H35" s="139">
        <f t="shared" ref="H35:H46" si="16">SUM(D35:F35)</f>
        <v>82651</v>
      </c>
      <c r="I35" s="88"/>
      <c r="J35" s="143"/>
      <c r="K35" s="81">
        <v>36</v>
      </c>
      <c r="L35" s="85">
        <v>66</v>
      </c>
      <c r="M35" s="85">
        <v>4673</v>
      </c>
      <c r="N35" s="62">
        <v>0</v>
      </c>
      <c r="O35" s="137">
        <v>0</v>
      </c>
      <c r="P35" s="139">
        <f t="shared" ref="P35:P46" si="17">O35+M35</f>
        <v>4673</v>
      </c>
      <c r="Q35" s="56" t="s">
        <v>36</v>
      </c>
      <c r="R35" s="59">
        <f t="shared" ref="R35:R46" si="18">B35+K35</f>
        <v>868</v>
      </c>
      <c r="S35" s="59">
        <f t="shared" ref="S35:S46" si="19">C35+L35</f>
        <v>1339</v>
      </c>
      <c r="T35" s="220">
        <f t="shared" ref="T35:T46" si="20">H35+O35</f>
        <v>82651</v>
      </c>
      <c r="U35" s="62">
        <f t="shared" ref="U35:U46" si="21">T35/R35</f>
        <v>95.22004608294931</v>
      </c>
    </row>
    <row r="36" spans="1:21" ht="18" x14ac:dyDescent="0.25">
      <c r="A36" s="64" t="s">
        <v>37</v>
      </c>
      <c r="B36" s="141">
        <v>813</v>
      </c>
      <c r="C36" s="87">
        <v>1223</v>
      </c>
      <c r="D36" s="142">
        <v>80170</v>
      </c>
      <c r="E36" s="141">
        <v>0</v>
      </c>
      <c r="F36" s="140">
        <v>0</v>
      </c>
      <c r="G36" s="151">
        <f t="shared" si="15"/>
        <v>98.610086100861011</v>
      </c>
      <c r="H36" s="142">
        <f t="shared" si="16"/>
        <v>80170</v>
      </c>
      <c r="I36" s="88"/>
      <c r="J36" s="143"/>
      <c r="K36" s="88">
        <v>37</v>
      </c>
      <c r="L36" s="87">
        <v>83</v>
      </c>
      <c r="M36" s="87">
        <v>5334</v>
      </c>
      <c r="N36" s="80">
        <v>0</v>
      </c>
      <c r="O36" s="140">
        <v>0</v>
      </c>
      <c r="P36" s="139">
        <f t="shared" si="17"/>
        <v>5334</v>
      </c>
      <c r="Q36" s="64" t="s">
        <v>37</v>
      </c>
      <c r="R36" s="63">
        <f t="shared" si="18"/>
        <v>850</v>
      </c>
      <c r="S36" s="63">
        <f t="shared" si="19"/>
        <v>1306</v>
      </c>
      <c r="T36" s="221">
        <f t="shared" si="20"/>
        <v>80170</v>
      </c>
      <c r="U36" s="80">
        <f t="shared" si="21"/>
        <v>94.317647058823525</v>
      </c>
    </row>
    <row r="37" spans="1:21" ht="18" x14ac:dyDescent="0.25">
      <c r="A37" s="64" t="s">
        <v>38</v>
      </c>
      <c r="B37" s="141">
        <v>408</v>
      </c>
      <c r="C37" s="87">
        <v>598</v>
      </c>
      <c r="D37" s="142">
        <v>40496</v>
      </c>
      <c r="E37" s="141">
        <v>0</v>
      </c>
      <c r="F37" s="140">
        <v>-20</v>
      </c>
      <c r="G37" s="151">
        <f t="shared" si="15"/>
        <v>99.254901960784309</v>
      </c>
      <c r="H37" s="142">
        <f t="shared" si="16"/>
        <v>40476</v>
      </c>
      <c r="I37" s="88"/>
      <c r="J37" s="143"/>
      <c r="K37" s="88">
        <v>38</v>
      </c>
      <c r="L37" s="87">
        <v>60</v>
      </c>
      <c r="M37" s="87">
        <v>3969</v>
      </c>
      <c r="N37" s="80">
        <v>0</v>
      </c>
      <c r="O37" s="140">
        <v>0</v>
      </c>
      <c r="P37" s="139">
        <f t="shared" si="17"/>
        <v>3969</v>
      </c>
      <c r="Q37" s="64" t="s">
        <v>38</v>
      </c>
      <c r="R37" s="63">
        <f t="shared" si="18"/>
        <v>446</v>
      </c>
      <c r="S37" s="63">
        <f t="shared" si="19"/>
        <v>658</v>
      </c>
      <c r="T37" s="221">
        <f t="shared" si="20"/>
        <v>40476</v>
      </c>
      <c r="U37" s="80">
        <f t="shared" si="21"/>
        <v>90.753363228699556</v>
      </c>
    </row>
    <row r="38" spans="1:21" ht="18" x14ac:dyDescent="0.25">
      <c r="A38" s="64" t="s">
        <v>39</v>
      </c>
      <c r="B38" s="141">
        <v>840</v>
      </c>
      <c r="C38" s="87">
        <v>1039</v>
      </c>
      <c r="D38" s="142">
        <v>72071</v>
      </c>
      <c r="E38" s="141">
        <v>0</v>
      </c>
      <c r="F38" s="140">
        <v>-23</v>
      </c>
      <c r="G38" s="151">
        <f t="shared" si="15"/>
        <v>85.798809523809524</v>
      </c>
      <c r="H38" s="142">
        <f t="shared" si="16"/>
        <v>72048</v>
      </c>
      <c r="I38" s="88"/>
      <c r="J38" s="143"/>
      <c r="K38" s="88">
        <v>15</v>
      </c>
      <c r="L38" s="87">
        <v>19</v>
      </c>
      <c r="M38" s="87">
        <v>1265</v>
      </c>
      <c r="N38" s="80">
        <v>0</v>
      </c>
      <c r="O38" s="140">
        <v>0</v>
      </c>
      <c r="P38" s="139">
        <f t="shared" si="17"/>
        <v>1265</v>
      </c>
      <c r="Q38" s="64" t="s">
        <v>39</v>
      </c>
      <c r="R38" s="63">
        <f t="shared" si="18"/>
        <v>855</v>
      </c>
      <c r="S38" s="63">
        <f t="shared" si="19"/>
        <v>1058</v>
      </c>
      <c r="T38" s="221">
        <f t="shared" si="20"/>
        <v>72048</v>
      </c>
      <c r="U38" s="80">
        <f t="shared" si="21"/>
        <v>84.266666666666666</v>
      </c>
    </row>
    <row r="39" spans="1:21" ht="18" x14ac:dyDescent="0.25">
      <c r="A39" s="64" t="s">
        <v>40</v>
      </c>
      <c r="B39" s="141">
        <v>322</v>
      </c>
      <c r="C39" s="87">
        <v>469</v>
      </c>
      <c r="D39" s="142">
        <v>30075</v>
      </c>
      <c r="E39" s="141">
        <v>0</v>
      </c>
      <c r="F39" s="140">
        <v>0</v>
      </c>
      <c r="G39" s="151">
        <f t="shared" si="15"/>
        <v>93.400621118012424</v>
      </c>
      <c r="H39" s="142">
        <f t="shared" si="16"/>
        <v>30075</v>
      </c>
      <c r="I39" s="88"/>
      <c r="J39" s="143"/>
      <c r="K39" s="88">
        <v>11</v>
      </c>
      <c r="L39" s="87">
        <v>21</v>
      </c>
      <c r="M39" s="87">
        <v>1425</v>
      </c>
      <c r="N39" s="80">
        <v>0</v>
      </c>
      <c r="O39" s="140">
        <v>0</v>
      </c>
      <c r="P39" s="139">
        <f t="shared" si="17"/>
        <v>1425</v>
      </c>
      <c r="Q39" s="64" t="s">
        <v>40</v>
      </c>
      <c r="R39" s="63">
        <f t="shared" si="18"/>
        <v>333</v>
      </c>
      <c r="S39" s="63">
        <f t="shared" si="19"/>
        <v>490</v>
      </c>
      <c r="T39" s="221">
        <f t="shared" si="20"/>
        <v>30075</v>
      </c>
      <c r="U39" s="80">
        <f t="shared" si="21"/>
        <v>90.315315315315317</v>
      </c>
    </row>
    <row r="40" spans="1:21" ht="18" x14ac:dyDescent="0.25">
      <c r="A40" s="64" t="s">
        <v>41</v>
      </c>
      <c r="B40" s="141">
        <v>512</v>
      </c>
      <c r="C40" s="87">
        <v>692</v>
      </c>
      <c r="D40" s="142">
        <v>48253</v>
      </c>
      <c r="E40" s="141">
        <v>0</v>
      </c>
      <c r="F40" s="140">
        <v>0</v>
      </c>
      <c r="G40" s="151">
        <f t="shared" si="15"/>
        <v>94.244140625</v>
      </c>
      <c r="H40" s="142">
        <f t="shared" si="16"/>
        <v>48253</v>
      </c>
      <c r="I40" s="88"/>
      <c r="J40" s="143"/>
      <c r="K40" s="88">
        <v>24</v>
      </c>
      <c r="L40" s="87">
        <v>32</v>
      </c>
      <c r="M40" s="87">
        <v>2227</v>
      </c>
      <c r="N40" s="80">
        <v>0</v>
      </c>
      <c r="O40" s="140">
        <v>0</v>
      </c>
      <c r="P40" s="139">
        <f t="shared" si="17"/>
        <v>2227</v>
      </c>
      <c r="Q40" s="64" t="s">
        <v>41</v>
      </c>
      <c r="R40" s="63">
        <f t="shared" si="18"/>
        <v>536</v>
      </c>
      <c r="S40" s="63">
        <f t="shared" si="19"/>
        <v>724</v>
      </c>
      <c r="T40" s="221">
        <f t="shared" si="20"/>
        <v>48253</v>
      </c>
      <c r="U40" s="80">
        <f t="shared" si="21"/>
        <v>90.024253731343279</v>
      </c>
    </row>
    <row r="41" spans="1:21" ht="18" x14ac:dyDescent="0.25">
      <c r="A41" s="64" t="s">
        <v>42</v>
      </c>
      <c r="B41" s="141">
        <v>727</v>
      </c>
      <c r="C41" s="87">
        <v>1034</v>
      </c>
      <c r="D41" s="142">
        <v>69874</v>
      </c>
      <c r="E41" s="141">
        <v>0</v>
      </c>
      <c r="F41" s="140">
        <v>0</v>
      </c>
      <c r="G41" s="151">
        <f t="shared" si="15"/>
        <v>96.112792297111412</v>
      </c>
      <c r="H41" s="142">
        <f t="shared" si="16"/>
        <v>69874</v>
      </c>
      <c r="I41" s="88"/>
      <c r="J41" s="143"/>
      <c r="K41" s="88">
        <v>37</v>
      </c>
      <c r="L41" s="87">
        <v>74</v>
      </c>
      <c r="M41" s="87">
        <v>5020</v>
      </c>
      <c r="N41" s="80">
        <v>0</v>
      </c>
      <c r="O41" s="140">
        <v>0</v>
      </c>
      <c r="P41" s="139">
        <f t="shared" si="17"/>
        <v>5020</v>
      </c>
      <c r="Q41" s="64" t="s">
        <v>42</v>
      </c>
      <c r="R41" s="63">
        <f t="shared" si="18"/>
        <v>764</v>
      </c>
      <c r="S41" s="63">
        <f t="shared" si="19"/>
        <v>1108</v>
      </c>
      <c r="T41" s="221">
        <f t="shared" si="20"/>
        <v>69874</v>
      </c>
      <c r="U41" s="80">
        <f t="shared" si="21"/>
        <v>91.458115183246079</v>
      </c>
    </row>
    <row r="42" spans="1:21" ht="18" x14ac:dyDescent="0.25">
      <c r="A42" s="64" t="s">
        <v>43</v>
      </c>
      <c r="B42" s="141">
        <v>524</v>
      </c>
      <c r="C42" s="87">
        <v>728</v>
      </c>
      <c r="D42" s="142">
        <v>47524</v>
      </c>
      <c r="E42" s="141">
        <v>0</v>
      </c>
      <c r="F42" s="140">
        <v>-20</v>
      </c>
      <c r="G42" s="151">
        <f t="shared" si="15"/>
        <v>90.694656488549612</v>
      </c>
      <c r="H42" s="142">
        <f t="shared" si="16"/>
        <v>47504</v>
      </c>
      <c r="I42" s="88"/>
      <c r="J42" s="143"/>
      <c r="K42" s="88">
        <v>23</v>
      </c>
      <c r="L42" s="87">
        <v>42</v>
      </c>
      <c r="M42" s="87">
        <v>2789</v>
      </c>
      <c r="N42" s="80">
        <v>0</v>
      </c>
      <c r="O42" s="140">
        <v>0</v>
      </c>
      <c r="P42" s="139">
        <f t="shared" si="17"/>
        <v>2789</v>
      </c>
      <c r="Q42" s="64" t="s">
        <v>43</v>
      </c>
      <c r="R42" s="63">
        <f t="shared" si="18"/>
        <v>547</v>
      </c>
      <c r="S42" s="63">
        <f t="shared" si="19"/>
        <v>770</v>
      </c>
      <c r="T42" s="221">
        <f t="shared" si="20"/>
        <v>47504</v>
      </c>
      <c r="U42" s="80">
        <f t="shared" si="21"/>
        <v>86.844606946983546</v>
      </c>
    </row>
    <row r="43" spans="1:21" ht="18" x14ac:dyDescent="0.25">
      <c r="A43" s="64" t="s">
        <v>44</v>
      </c>
      <c r="B43" s="141">
        <v>321</v>
      </c>
      <c r="C43" s="87">
        <v>475</v>
      </c>
      <c r="D43" s="142">
        <v>31730</v>
      </c>
      <c r="E43" s="141">
        <v>0</v>
      </c>
      <c r="F43" s="140">
        <v>-14</v>
      </c>
      <c r="G43" s="151">
        <f t="shared" si="15"/>
        <v>98.847352024922117</v>
      </c>
      <c r="H43" s="142">
        <f t="shared" si="16"/>
        <v>31716</v>
      </c>
      <c r="I43" s="88"/>
      <c r="J43" s="143"/>
      <c r="K43" s="88">
        <v>19</v>
      </c>
      <c r="L43" s="87">
        <v>32</v>
      </c>
      <c r="M43" s="87">
        <v>2322</v>
      </c>
      <c r="N43" s="80">
        <v>0</v>
      </c>
      <c r="O43" s="140">
        <v>0</v>
      </c>
      <c r="P43" s="139">
        <f t="shared" si="17"/>
        <v>2322</v>
      </c>
      <c r="Q43" s="64" t="s">
        <v>44</v>
      </c>
      <c r="R43" s="63">
        <f t="shared" si="18"/>
        <v>340</v>
      </c>
      <c r="S43" s="63">
        <f t="shared" si="19"/>
        <v>507</v>
      </c>
      <c r="T43" s="221">
        <f t="shared" si="20"/>
        <v>31716</v>
      </c>
      <c r="U43" s="80">
        <f t="shared" si="21"/>
        <v>93.28235294117647</v>
      </c>
    </row>
    <row r="44" spans="1:21" ht="18" x14ac:dyDescent="0.25">
      <c r="A44" s="64" t="s">
        <v>45</v>
      </c>
      <c r="B44" s="141">
        <v>537</v>
      </c>
      <c r="C44" s="87">
        <v>875</v>
      </c>
      <c r="D44" s="142">
        <v>58933</v>
      </c>
      <c r="E44" s="141">
        <v>0</v>
      </c>
      <c r="F44" s="140">
        <v>0</v>
      </c>
      <c r="G44" s="151">
        <f t="shared" si="15"/>
        <v>109.74487895716946</v>
      </c>
      <c r="H44" s="142">
        <f t="shared" si="16"/>
        <v>58933</v>
      </c>
      <c r="I44" s="88"/>
      <c r="J44" s="143"/>
      <c r="K44" s="88">
        <v>22</v>
      </c>
      <c r="L44" s="87">
        <v>40</v>
      </c>
      <c r="M44" s="87">
        <v>2946</v>
      </c>
      <c r="N44" s="80">
        <v>0</v>
      </c>
      <c r="O44" s="140">
        <v>0</v>
      </c>
      <c r="P44" s="139">
        <f t="shared" si="17"/>
        <v>2946</v>
      </c>
      <c r="Q44" s="64" t="s">
        <v>45</v>
      </c>
      <c r="R44" s="63">
        <f t="shared" si="18"/>
        <v>559</v>
      </c>
      <c r="S44" s="63">
        <f t="shared" si="19"/>
        <v>915</v>
      </c>
      <c r="T44" s="221">
        <f t="shared" si="20"/>
        <v>58933</v>
      </c>
      <c r="U44" s="80">
        <f t="shared" si="21"/>
        <v>105.4257602862254</v>
      </c>
    </row>
    <row r="45" spans="1:21" ht="18" x14ac:dyDescent="0.25">
      <c r="A45" s="89" t="s">
        <v>46</v>
      </c>
      <c r="B45" s="141">
        <v>475</v>
      </c>
      <c r="C45" s="87">
        <v>707</v>
      </c>
      <c r="D45" s="142">
        <v>45925</v>
      </c>
      <c r="E45" s="141">
        <v>0</v>
      </c>
      <c r="F45" s="140">
        <v>-36</v>
      </c>
      <c r="G45" s="151">
        <f t="shared" si="15"/>
        <v>96.684210526315795</v>
      </c>
      <c r="H45" s="142">
        <f t="shared" si="16"/>
        <v>45889</v>
      </c>
      <c r="I45" s="91"/>
      <c r="J45" s="148"/>
      <c r="K45" s="91">
        <v>15</v>
      </c>
      <c r="L45" s="90">
        <v>27</v>
      </c>
      <c r="M45" s="90">
        <v>1891</v>
      </c>
      <c r="N45" s="80">
        <v>0</v>
      </c>
      <c r="O45" s="140">
        <v>0</v>
      </c>
      <c r="P45" s="139">
        <f t="shared" si="17"/>
        <v>1891</v>
      </c>
      <c r="Q45" s="89" t="s">
        <v>46</v>
      </c>
      <c r="R45" s="63">
        <f t="shared" si="18"/>
        <v>490</v>
      </c>
      <c r="S45" s="63">
        <f t="shared" si="19"/>
        <v>734</v>
      </c>
      <c r="T45" s="221">
        <f t="shared" si="20"/>
        <v>45889</v>
      </c>
      <c r="U45" s="80">
        <f t="shared" si="21"/>
        <v>93.651020408163262</v>
      </c>
    </row>
    <row r="46" spans="1:21" ht="18.75" thickBot="1" x14ac:dyDescent="0.3">
      <c r="A46" s="89" t="s">
        <v>47</v>
      </c>
      <c r="B46" s="152">
        <v>279</v>
      </c>
      <c r="C46" s="108">
        <v>386</v>
      </c>
      <c r="D46" s="153">
        <v>25719</v>
      </c>
      <c r="E46" s="145">
        <v>0</v>
      </c>
      <c r="F46" s="144">
        <v>-25</v>
      </c>
      <c r="G46" s="154">
        <f t="shared" si="15"/>
        <v>92.182795698924735</v>
      </c>
      <c r="H46" s="153">
        <f t="shared" si="16"/>
        <v>25694</v>
      </c>
      <c r="I46" s="91"/>
      <c r="J46" s="148"/>
      <c r="K46" s="91">
        <v>8</v>
      </c>
      <c r="L46" s="90">
        <v>13</v>
      </c>
      <c r="M46" s="90">
        <v>1002</v>
      </c>
      <c r="N46" s="187">
        <v>0</v>
      </c>
      <c r="O46" s="144">
        <v>0</v>
      </c>
      <c r="P46" s="139">
        <f t="shared" si="17"/>
        <v>1002</v>
      </c>
      <c r="Q46" s="89" t="s">
        <v>47</v>
      </c>
      <c r="R46" s="69">
        <f t="shared" si="18"/>
        <v>287</v>
      </c>
      <c r="S46" s="69">
        <f t="shared" si="19"/>
        <v>399</v>
      </c>
      <c r="T46" s="222">
        <f t="shared" si="20"/>
        <v>25694</v>
      </c>
      <c r="U46" s="187">
        <f t="shared" si="21"/>
        <v>89.526132404181183</v>
      </c>
    </row>
    <row r="47" spans="1:21" ht="18.75" thickBot="1" x14ac:dyDescent="0.3">
      <c r="A47" s="70" t="s">
        <v>48</v>
      </c>
      <c r="B47" s="94">
        <f>SUM(B35:B46)</f>
        <v>6590</v>
      </c>
      <c r="C47" s="94">
        <f>SUM(C35:C46)</f>
        <v>9499</v>
      </c>
      <c r="D47" s="150">
        <f>SUM(D35:D46)</f>
        <v>633473</v>
      </c>
      <c r="E47" s="94">
        <f>SUM(E35:E46)</f>
        <v>0</v>
      </c>
      <c r="F47" s="103">
        <f>SUM(F35:F46)</f>
        <v>-190</v>
      </c>
      <c r="G47" s="131">
        <f t="shared" si="15"/>
        <v>96.126403641881637</v>
      </c>
      <c r="H47" s="197">
        <f t="shared" ref="H47:P47" si="22">SUM(H35:H46)</f>
        <v>633283</v>
      </c>
      <c r="I47" s="166">
        <f t="shared" si="22"/>
        <v>0</v>
      </c>
      <c r="J47" s="72">
        <f t="shared" si="22"/>
        <v>0</v>
      </c>
      <c r="K47" s="196">
        <f t="shared" si="22"/>
        <v>285</v>
      </c>
      <c r="L47" s="186">
        <f t="shared" si="22"/>
        <v>509</v>
      </c>
      <c r="M47" s="186">
        <f t="shared" si="22"/>
        <v>34863</v>
      </c>
      <c r="N47" s="186">
        <f t="shared" si="22"/>
        <v>0</v>
      </c>
      <c r="O47" s="103">
        <f t="shared" si="22"/>
        <v>0</v>
      </c>
      <c r="P47" s="197">
        <f t="shared" si="22"/>
        <v>34863</v>
      </c>
      <c r="Q47" s="192" t="s">
        <v>48</v>
      </c>
      <c r="R47" s="175">
        <f>SUM(R35:R46)</f>
        <v>6875</v>
      </c>
      <c r="S47" s="175">
        <f>SUM(S35:S46)</f>
        <v>10008</v>
      </c>
      <c r="T47" s="223">
        <f>SUM(T35:T46)</f>
        <v>633283</v>
      </c>
      <c r="U47" s="72">
        <f>T47/R47</f>
        <v>92.113890909090912</v>
      </c>
    </row>
    <row r="48" spans="1:21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105"/>
      <c r="P48" s="105"/>
      <c r="Q48" s="191"/>
      <c r="R48" s="96"/>
      <c r="S48" s="96"/>
      <c r="T48" s="224"/>
      <c r="U48" s="75"/>
    </row>
    <row r="49" spans="1:21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8"/>
      <c r="P49" s="98"/>
      <c r="Q49" s="53" t="s">
        <v>49</v>
      </c>
      <c r="R49" s="97"/>
      <c r="S49" s="97"/>
      <c r="T49" s="225"/>
      <c r="U49" s="98"/>
    </row>
    <row r="50" spans="1:21" ht="18" x14ac:dyDescent="0.25">
      <c r="A50" s="56" t="s">
        <v>50</v>
      </c>
      <c r="B50" s="156">
        <v>423</v>
      </c>
      <c r="C50" s="157">
        <v>641</v>
      </c>
      <c r="D50" s="156">
        <v>44503</v>
      </c>
      <c r="E50" s="84">
        <v>0</v>
      </c>
      <c r="F50" s="139">
        <v>-16</v>
      </c>
      <c r="G50" s="177">
        <f t="shared" ref="G50:G57" si="23">D50/B50</f>
        <v>105.20803782505911</v>
      </c>
      <c r="H50" s="159">
        <f>SUM(D50:F50)</f>
        <v>44487</v>
      </c>
      <c r="I50" s="132"/>
      <c r="J50" s="133"/>
      <c r="K50" s="81">
        <v>13</v>
      </c>
      <c r="L50" s="85">
        <v>20</v>
      </c>
      <c r="M50" s="85">
        <v>1522</v>
      </c>
      <c r="N50" s="62">
        <v>0</v>
      </c>
      <c r="O50" s="139">
        <v>0</v>
      </c>
      <c r="P50" s="159">
        <f t="shared" ref="P50:P56" si="24">O50+M50</f>
        <v>1522</v>
      </c>
      <c r="Q50" s="56" t="s">
        <v>50</v>
      </c>
      <c r="R50" s="59">
        <f t="shared" ref="R50:S56" si="25">B50+K50</f>
        <v>436</v>
      </c>
      <c r="S50" s="59">
        <f t="shared" si="25"/>
        <v>661</v>
      </c>
      <c r="T50" s="220">
        <f t="shared" ref="T50:T56" si="26">H50+O50</f>
        <v>44487</v>
      </c>
      <c r="U50" s="62">
        <f t="shared" ref="U50:U56" si="27">T50/R50</f>
        <v>102.03440366972477</v>
      </c>
    </row>
    <row r="51" spans="1:21" ht="18" x14ac:dyDescent="0.25">
      <c r="A51" s="64" t="s">
        <v>51</v>
      </c>
      <c r="B51" s="141">
        <v>692</v>
      </c>
      <c r="C51" s="160">
        <v>866</v>
      </c>
      <c r="D51" s="141">
        <v>64841</v>
      </c>
      <c r="E51" s="86">
        <v>0</v>
      </c>
      <c r="F51" s="142">
        <v>0</v>
      </c>
      <c r="G51" s="158">
        <f t="shared" si="23"/>
        <v>93.700867052023128</v>
      </c>
      <c r="H51" s="159">
        <f t="shared" ref="H51:H56" si="28">SUM(D51:F51)</f>
        <v>64841</v>
      </c>
      <c r="I51" s="135"/>
      <c r="J51" s="143"/>
      <c r="K51" s="88">
        <v>16</v>
      </c>
      <c r="L51" s="87">
        <v>27</v>
      </c>
      <c r="M51" s="87">
        <v>2101</v>
      </c>
      <c r="N51" s="80">
        <v>0</v>
      </c>
      <c r="O51" s="142">
        <v>0</v>
      </c>
      <c r="P51" s="159">
        <f t="shared" si="24"/>
        <v>2101</v>
      </c>
      <c r="Q51" s="64" t="s">
        <v>51</v>
      </c>
      <c r="R51" s="63">
        <f t="shared" si="25"/>
        <v>708</v>
      </c>
      <c r="S51" s="63">
        <f t="shared" si="25"/>
        <v>893</v>
      </c>
      <c r="T51" s="221">
        <f t="shared" si="26"/>
        <v>64841</v>
      </c>
      <c r="U51" s="80">
        <f t="shared" si="27"/>
        <v>91.583333333333329</v>
      </c>
    </row>
    <row r="52" spans="1:21" ht="18" x14ac:dyDescent="0.25">
      <c r="A52" s="64" t="s">
        <v>52</v>
      </c>
      <c r="B52" s="141">
        <v>1442</v>
      </c>
      <c r="C52" s="160">
        <v>1932</v>
      </c>
      <c r="D52" s="141">
        <v>128943</v>
      </c>
      <c r="E52" s="86">
        <v>0</v>
      </c>
      <c r="F52" s="142">
        <v>-74</v>
      </c>
      <c r="G52" s="158">
        <f t="shared" si="23"/>
        <v>89.419556171983359</v>
      </c>
      <c r="H52" s="159">
        <f t="shared" si="28"/>
        <v>128869</v>
      </c>
      <c r="I52" s="135"/>
      <c r="J52" s="143"/>
      <c r="K52" s="88">
        <v>60</v>
      </c>
      <c r="L52" s="87">
        <v>82</v>
      </c>
      <c r="M52" s="87">
        <v>5569</v>
      </c>
      <c r="N52" s="80">
        <v>0</v>
      </c>
      <c r="O52" s="142">
        <v>0</v>
      </c>
      <c r="P52" s="159">
        <f t="shared" si="24"/>
        <v>5569</v>
      </c>
      <c r="Q52" s="64" t="s">
        <v>52</v>
      </c>
      <c r="R52" s="63">
        <f t="shared" si="25"/>
        <v>1502</v>
      </c>
      <c r="S52" s="63">
        <f t="shared" si="25"/>
        <v>2014</v>
      </c>
      <c r="T52" s="221">
        <f t="shared" si="26"/>
        <v>128869</v>
      </c>
      <c r="U52" s="80">
        <f t="shared" si="27"/>
        <v>85.798268974700406</v>
      </c>
    </row>
    <row r="53" spans="1:21" ht="18" x14ac:dyDescent="0.25">
      <c r="A53" s="64" t="s">
        <v>53</v>
      </c>
      <c r="B53" s="141">
        <v>431</v>
      </c>
      <c r="C53" s="160">
        <v>597</v>
      </c>
      <c r="D53" s="141">
        <v>41358</v>
      </c>
      <c r="E53" s="86">
        <v>0</v>
      </c>
      <c r="F53" s="142">
        <v>-41</v>
      </c>
      <c r="G53" s="158">
        <f t="shared" si="23"/>
        <v>95.958236658932719</v>
      </c>
      <c r="H53" s="159">
        <f t="shared" si="28"/>
        <v>41317</v>
      </c>
      <c r="I53" s="135"/>
      <c r="J53" s="143"/>
      <c r="K53" s="88">
        <v>12</v>
      </c>
      <c r="L53" s="87">
        <v>20</v>
      </c>
      <c r="M53" s="87">
        <v>1459</v>
      </c>
      <c r="N53" s="80">
        <v>0</v>
      </c>
      <c r="O53" s="142">
        <v>0</v>
      </c>
      <c r="P53" s="159">
        <f t="shared" si="24"/>
        <v>1459</v>
      </c>
      <c r="Q53" s="64" t="s">
        <v>53</v>
      </c>
      <c r="R53" s="63">
        <f t="shared" si="25"/>
        <v>443</v>
      </c>
      <c r="S53" s="63">
        <f t="shared" si="25"/>
        <v>617</v>
      </c>
      <c r="T53" s="221">
        <f t="shared" si="26"/>
        <v>41317</v>
      </c>
      <c r="U53" s="80">
        <f t="shared" si="27"/>
        <v>93.266365688487582</v>
      </c>
    </row>
    <row r="54" spans="1:21" ht="18" x14ac:dyDescent="0.25">
      <c r="A54" s="64" t="s">
        <v>54</v>
      </c>
      <c r="B54" s="141">
        <v>471</v>
      </c>
      <c r="C54" s="160">
        <v>626</v>
      </c>
      <c r="D54" s="141">
        <v>45214</v>
      </c>
      <c r="E54" s="86">
        <v>0</v>
      </c>
      <c r="F54" s="142">
        <v>-34</v>
      </c>
      <c r="G54" s="158">
        <f t="shared" si="23"/>
        <v>95.995753715498935</v>
      </c>
      <c r="H54" s="159">
        <f t="shared" si="28"/>
        <v>45180</v>
      </c>
      <c r="I54" s="135"/>
      <c r="J54" s="143"/>
      <c r="K54" s="88">
        <v>9</v>
      </c>
      <c r="L54" s="87">
        <v>19</v>
      </c>
      <c r="M54" s="87">
        <v>1054</v>
      </c>
      <c r="N54" s="80">
        <v>0</v>
      </c>
      <c r="O54" s="142">
        <v>0</v>
      </c>
      <c r="P54" s="159">
        <f t="shared" si="24"/>
        <v>1054</v>
      </c>
      <c r="Q54" s="64" t="s">
        <v>54</v>
      </c>
      <c r="R54" s="63">
        <f t="shared" si="25"/>
        <v>480</v>
      </c>
      <c r="S54" s="63">
        <f t="shared" si="25"/>
        <v>645</v>
      </c>
      <c r="T54" s="221">
        <f t="shared" si="26"/>
        <v>45180</v>
      </c>
      <c r="U54" s="80">
        <f t="shared" si="27"/>
        <v>94.125</v>
      </c>
    </row>
    <row r="55" spans="1:21" ht="18" x14ac:dyDescent="0.25">
      <c r="A55" s="64" t="s">
        <v>55</v>
      </c>
      <c r="B55" s="141">
        <v>346</v>
      </c>
      <c r="C55" s="160">
        <v>454</v>
      </c>
      <c r="D55" s="141">
        <v>29813</v>
      </c>
      <c r="E55" s="86">
        <v>0</v>
      </c>
      <c r="F55" s="142">
        <v>0</v>
      </c>
      <c r="G55" s="158">
        <f t="shared" si="23"/>
        <v>86.164739884393057</v>
      </c>
      <c r="H55" s="159">
        <f t="shared" si="28"/>
        <v>29813</v>
      </c>
      <c r="I55" s="135"/>
      <c r="J55" s="143"/>
      <c r="K55" s="88">
        <v>18</v>
      </c>
      <c r="L55" s="87">
        <v>24</v>
      </c>
      <c r="M55" s="87">
        <v>1581</v>
      </c>
      <c r="N55" s="80">
        <v>0</v>
      </c>
      <c r="O55" s="142">
        <v>0</v>
      </c>
      <c r="P55" s="159">
        <f t="shared" si="24"/>
        <v>1581</v>
      </c>
      <c r="Q55" s="64" t="s">
        <v>55</v>
      </c>
      <c r="R55" s="63">
        <f t="shared" si="25"/>
        <v>364</v>
      </c>
      <c r="S55" s="63">
        <f t="shared" si="25"/>
        <v>478</v>
      </c>
      <c r="T55" s="221">
        <f t="shared" si="26"/>
        <v>29813</v>
      </c>
      <c r="U55" s="80">
        <f t="shared" si="27"/>
        <v>81.90384615384616</v>
      </c>
    </row>
    <row r="56" spans="1:21" ht="18.75" thickBot="1" x14ac:dyDescent="0.3">
      <c r="A56" s="64" t="s">
        <v>56</v>
      </c>
      <c r="B56" s="161">
        <v>696</v>
      </c>
      <c r="C56" s="162">
        <v>920</v>
      </c>
      <c r="D56" s="161">
        <v>60736</v>
      </c>
      <c r="E56" s="107">
        <v>0</v>
      </c>
      <c r="F56" s="153">
        <v>-28</v>
      </c>
      <c r="G56" s="158">
        <f t="shared" si="23"/>
        <v>87.264367816091948</v>
      </c>
      <c r="H56" s="159">
        <f t="shared" si="28"/>
        <v>60708</v>
      </c>
      <c r="I56" s="147"/>
      <c r="J56" s="148"/>
      <c r="K56" s="91">
        <v>15</v>
      </c>
      <c r="L56" s="90">
        <v>23</v>
      </c>
      <c r="M56" s="90">
        <v>1664</v>
      </c>
      <c r="N56" s="187">
        <v>0</v>
      </c>
      <c r="O56" s="153">
        <v>0</v>
      </c>
      <c r="P56" s="159">
        <f t="shared" si="24"/>
        <v>1664</v>
      </c>
      <c r="Q56" s="89" t="s">
        <v>56</v>
      </c>
      <c r="R56" s="69">
        <f t="shared" si="25"/>
        <v>711</v>
      </c>
      <c r="S56" s="69">
        <f t="shared" si="25"/>
        <v>943</v>
      </c>
      <c r="T56" s="222">
        <f t="shared" si="26"/>
        <v>60708</v>
      </c>
      <c r="U56" s="187">
        <f t="shared" si="27"/>
        <v>85.383966244725741</v>
      </c>
    </row>
    <row r="57" spans="1:21" ht="18.75" thickBot="1" x14ac:dyDescent="0.3">
      <c r="A57" s="70" t="s">
        <v>48</v>
      </c>
      <c r="B57" s="94">
        <f>SUM(B50:B56)</f>
        <v>4501</v>
      </c>
      <c r="C57" s="94">
        <f>SUM(C50:C56)</f>
        <v>6036</v>
      </c>
      <c r="D57" s="95">
        <f>SUM(D50:D56)</f>
        <v>415408</v>
      </c>
      <c r="E57" s="95">
        <f>SUM(E50:E56)</f>
        <v>0</v>
      </c>
      <c r="F57" s="95">
        <f>SUM(F50:F56)</f>
        <v>-193</v>
      </c>
      <c r="G57" s="72">
        <f t="shared" si="23"/>
        <v>92.292379471228614</v>
      </c>
      <c r="H57" s="150">
        <v>0</v>
      </c>
      <c r="I57" s="166">
        <f t="shared" ref="I57:P57" si="29">SUM(I50:I56)</f>
        <v>0</v>
      </c>
      <c r="J57" s="72">
        <f t="shared" si="29"/>
        <v>0</v>
      </c>
      <c r="K57" s="196">
        <f t="shared" si="29"/>
        <v>143</v>
      </c>
      <c r="L57" s="186">
        <f t="shared" si="29"/>
        <v>215</v>
      </c>
      <c r="M57" s="186">
        <f t="shared" si="29"/>
        <v>14950</v>
      </c>
      <c r="N57" s="186">
        <f t="shared" si="29"/>
        <v>0</v>
      </c>
      <c r="O57" s="95">
        <f t="shared" si="29"/>
        <v>0</v>
      </c>
      <c r="P57" s="150">
        <f t="shared" si="29"/>
        <v>14950</v>
      </c>
      <c r="Q57" s="192" t="s">
        <v>48</v>
      </c>
      <c r="R57" s="175">
        <f>SUM(R50:R56)</f>
        <v>4644</v>
      </c>
      <c r="S57" s="175">
        <f>SUM(S50:S56)</f>
        <v>6251</v>
      </c>
      <c r="T57" s="223">
        <f>SUM(T50:T56)</f>
        <v>415215</v>
      </c>
      <c r="U57" s="72">
        <f>T57/R57</f>
        <v>89.408914728682177</v>
      </c>
    </row>
    <row r="58" spans="1:21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105"/>
      <c r="P58" s="105"/>
      <c r="Q58" s="191"/>
      <c r="R58" s="96"/>
      <c r="S58" s="96"/>
      <c r="T58" s="224"/>
      <c r="U58" s="75"/>
    </row>
    <row r="59" spans="1:21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8"/>
      <c r="P59" s="98"/>
      <c r="Q59" s="53" t="s">
        <v>57</v>
      </c>
      <c r="R59" s="97"/>
      <c r="S59" s="97"/>
      <c r="T59" s="225"/>
      <c r="U59" s="98"/>
    </row>
    <row r="60" spans="1:21" ht="18" x14ac:dyDescent="0.25">
      <c r="A60" s="56" t="s">
        <v>58</v>
      </c>
      <c r="B60" s="156">
        <v>659</v>
      </c>
      <c r="C60" s="101">
        <v>1099</v>
      </c>
      <c r="D60" s="156">
        <v>76231</v>
      </c>
      <c r="E60" s="84">
        <v>0</v>
      </c>
      <c r="F60" s="139">
        <v>0</v>
      </c>
      <c r="G60" s="124">
        <f t="shared" ref="G60:G67" si="30">D60/B60</f>
        <v>115.67678300455235</v>
      </c>
      <c r="H60" s="163">
        <f>SUM(D60:F60)</f>
        <v>76231</v>
      </c>
      <c r="I60" s="132"/>
      <c r="J60" s="133"/>
      <c r="K60" s="81">
        <v>37</v>
      </c>
      <c r="L60" s="85">
        <v>70</v>
      </c>
      <c r="M60" s="85">
        <v>4859</v>
      </c>
      <c r="N60" s="62">
        <v>0</v>
      </c>
      <c r="O60" s="139">
        <v>0</v>
      </c>
      <c r="P60" s="163">
        <f t="shared" ref="P60:P66" si="31">O60+M60</f>
        <v>4859</v>
      </c>
      <c r="Q60" s="56" t="s">
        <v>58</v>
      </c>
      <c r="R60" s="59">
        <f t="shared" ref="R60:S66" si="32">B60+K60</f>
        <v>696</v>
      </c>
      <c r="S60" s="59">
        <f t="shared" si="32"/>
        <v>1169</v>
      </c>
      <c r="T60" s="220">
        <f t="shared" ref="T60:T66" si="33">H60+O60</f>
        <v>76231</v>
      </c>
      <c r="U60" s="62">
        <f t="shared" ref="U60:U66" si="34">T60/R60</f>
        <v>109.52729885057471</v>
      </c>
    </row>
    <row r="61" spans="1:21" ht="18" x14ac:dyDescent="0.25">
      <c r="A61" s="64" t="s">
        <v>59</v>
      </c>
      <c r="B61" s="141">
        <v>565</v>
      </c>
      <c r="C61" s="102">
        <v>879</v>
      </c>
      <c r="D61" s="141">
        <v>60342</v>
      </c>
      <c r="E61" s="86">
        <v>0</v>
      </c>
      <c r="F61" s="142">
        <v>-29</v>
      </c>
      <c r="G61" s="151">
        <f t="shared" si="30"/>
        <v>106.8</v>
      </c>
      <c r="H61" s="163">
        <f t="shared" ref="H61:H66" si="35">SUM(D61:F61)</f>
        <v>60313</v>
      </c>
      <c r="I61" s="135"/>
      <c r="J61" s="143"/>
      <c r="K61" s="88">
        <v>24</v>
      </c>
      <c r="L61" s="87">
        <v>39</v>
      </c>
      <c r="M61" s="87">
        <v>2633</v>
      </c>
      <c r="N61" s="80">
        <v>0</v>
      </c>
      <c r="O61" s="142">
        <v>0</v>
      </c>
      <c r="P61" s="163">
        <f t="shared" si="31"/>
        <v>2633</v>
      </c>
      <c r="Q61" s="64" t="s">
        <v>60</v>
      </c>
      <c r="R61" s="63">
        <f t="shared" si="32"/>
        <v>589</v>
      </c>
      <c r="S61" s="63">
        <f t="shared" si="32"/>
        <v>918</v>
      </c>
      <c r="T61" s="221">
        <f t="shared" si="33"/>
        <v>60313</v>
      </c>
      <c r="U61" s="80">
        <f t="shared" si="34"/>
        <v>102.39898132427844</v>
      </c>
    </row>
    <row r="62" spans="1:21" ht="18" x14ac:dyDescent="0.25">
      <c r="A62" s="64" t="s">
        <v>61</v>
      </c>
      <c r="B62" s="141">
        <v>711</v>
      </c>
      <c r="C62" s="102">
        <v>1171</v>
      </c>
      <c r="D62" s="141">
        <v>79749</v>
      </c>
      <c r="E62" s="86">
        <v>0</v>
      </c>
      <c r="F62" s="142">
        <v>0</v>
      </c>
      <c r="G62" s="151">
        <f t="shared" si="30"/>
        <v>112.16455696202532</v>
      </c>
      <c r="H62" s="163">
        <f t="shared" si="35"/>
        <v>79749</v>
      </c>
      <c r="I62" s="135"/>
      <c r="J62" s="143"/>
      <c r="K62" s="88">
        <v>26</v>
      </c>
      <c r="L62" s="87">
        <v>41</v>
      </c>
      <c r="M62" s="87">
        <v>2850</v>
      </c>
      <c r="N62" s="80">
        <v>0</v>
      </c>
      <c r="O62" s="142">
        <v>0</v>
      </c>
      <c r="P62" s="163">
        <f t="shared" si="31"/>
        <v>2850</v>
      </c>
      <c r="Q62" s="64"/>
      <c r="R62" s="63">
        <f t="shared" si="32"/>
        <v>737</v>
      </c>
      <c r="S62" s="63">
        <f t="shared" si="32"/>
        <v>1212</v>
      </c>
      <c r="T62" s="221">
        <f t="shared" si="33"/>
        <v>79749</v>
      </c>
      <c r="U62" s="80">
        <f t="shared" si="34"/>
        <v>108.20759837177748</v>
      </c>
    </row>
    <row r="63" spans="1:21" ht="18" x14ac:dyDescent="0.25">
      <c r="A63" s="64" t="s">
        <v>62</v>
      </c>
      <c r="B63" s="141">
        <v>493</v>
      </c>
      <c r="C63" s="102">
        <v>770</v>
      </c>
      <c r="D63" s="141">
        <v>49938</v>
      </c>
      <c r="E63" s="86">
        <v>0</v>
      </c>
      <c r="F63" s="142">
        <v>0</v>
      </c>
      <c r="G63" s="151">
        <f t="shared" si="30"/>
        <v>101.29411764705883</v>
      </c>
      <c r="H63" s="163">
        <f t="shared" si="35"/>
        <v>49938</v>
      </c>
      <c r="I63" s="135"/>
      <c r="J63" s="143"/>
      <c r="K63" s="88">
        <v>13</v>
      </c>
      <c r="L63" s="87">
        <v>25</v>
      </c>
      <c r="M63" s="87">
        <v>1342</v>
      </c>
      <c r="N63" s="80">
        <v>0</v>
      </c>
      <c r="O63" s="142">
        <v>0</v>
      </c>
      <c r="P63" s="163">
        <f t="shared" si="31"/>
        <v>1342</v>
      </c>
      <c r="Q63" s="64" t="s">
        <v>62</v>
      </c>
      <c r="R63" s="63">
        <f t="shared" si="32"/>
        <v>506</v>
      </c>
      <c r="S63" s="63">
        <f t="shared" si="32"/>
        <v>795</v>
      </c>
      <c r="T63" s="221">
        <f t="shared" si="33"/>
        <v>49938</v>
      </c>
      <c r="U63" s="80">
        <f t="shared" si="34"/>
        <v>98.691699604743079</v>
      </c>
    </row>
    <row r="64" spans="1:21" ht="18" x14ac:dyDescent="0.25">
      <c r="A64" s="64" t="s">
        <v>63</v>
      </c>
      <c r="B64" s="141">
        <v>301</v>
      </c>
      <c r="C64" s="102">
        <v>482</v>
      </c>
      <c r="D64" s="141">
        <v>33375</v>
      </c>
      <c r="E64" s="86">
        <v>0</v>
      </c>
      <c r="F64" s="142">
        <v>0</v>
      </c>
      <c r="G64" s="151">
        <f t="shared" si="30"/>
        <v>110.88039867109634</v>
      </c>
      <c r="H64" s="163">
        <f t="shared" si="35"/>
        <v>33375</v>
      </c>
      <c r="I64" s="135"/>
      <c r="J64" s="143"/>
      <c r="K64" s="88">
        <v>7</v>
      </c>
      <c r="L64" s="87">
        <v>15</v>
      </c>
      <c r="M64" s="87">
        <v>1021</v>
      </c>
      <c r="N64" s="80">
        <v>0</v>
      </c>
      <c r="O64" s="142">
        <v>0</v>
      </c>
      <c r="P64" s="163">
        <f t="shared" si="31"/>
        <v>1021</v>
      </c>
      <c r="Q64" s="64" t="s">
        <v>63</v>
      </c>
      <c r="R64" s="63">
        <f t="shared" si="32"/>
        <v>308</v>
      </c>
      <c r="S64" s="63">
        <f t="shared" si="32"/>
        <v>497</v>
      </c>
      <c r="T64" s="221">
        <f t="shared" si="33"/>
        <v>33375</v>
      </c>
      <c r="U64" s="80">
        <f t="shared" si="34"/>
        <v>108.3603896103896</v>
      </c>
    </row>
    <row r="65" spans="1:21" ht="18" x14ac:dyDescent="0.25">
      <c r="A65" s="64" t="s">
        <v>64</v>
      </c>
      <c r="B65" s="141">
        <v>688</v>
      </c>
      <c r="C65" s="102">
        <v>1085</v>
      </c>
      <c r="D65" s="141">
        <v>73570</v>
      </c>
      <c r="E65" s="86">
        <v>0</v>
      </c>
      <c r="F65" s="142">
        <v>-20</v>
      </c>
      <c r="G65" s="151">
        <f t="shared" si="30"/>
        <v>106.93313953488372</v>
      </c>
      <c r="H65" s="163">
        <f t="shared" si="35"/>
        <v>73550</v>
      </c>
      <c r="I65" s="135"/>
      <c r="J65" s="143"/>
      <c r="K65" s="88">
        <v>21</v>
      </c>
      <c r="L65" s="87">
        <v>51</v>
      </c>
      <c r="M65" s="87">
        <v>3729</v>
      </c>
      <c r="N65" s="80">
        <v>0</v>
      </c>
      <c r="O65" s="142">
        <v>0</v>
      </c>
      <c r="P65" s="163">
        <f t="shared" si="31"/>
        <v>3729</v>
      </c>
      <c r="Q65" s="64" t="s">
        <v>65</v>
      </c>
      <c r="R65" s="63">
        <f t="shared" si="32"/>
        <v>709</v>
      </c>
      <c r="S65" s="63">
        <f t="shared" si="32"/>
        <v>1136</v>
      </c>
      <c r="T65" s="221">
        <f t="shared" si="33"/>
        <v>73550</v>
      </c>
      <c r="U65" s="80">
        <f t="shared" si="34"/>
        <v>103.73765867418899</v>
      </c>
    </row>
    <row r="66" spans="1:21" ht="18.75" thickBot="1" x14ac:dyDescent="0.3">
      <c r="A66" s="64" t="s">
        <v>66</v>
      </c>
      <c r="B66" s="161">
        <v>757</v>
      </c>
      <c r="C66" s="164">
        <v>1025</v>
      </c>
      <c r="D66" s="161">
        <v>69586</v>
      </c>
      <c r="E66" s="107">
        <v>0</v>
      </c>
      <c r="F66" s="153">
        <v>0</v>
      </c>
      <c r="G66" s="154">
        <f t="shared" si="30"/>
        <v>91.923381770145312</v>
      </c>
      <c r="H66" s="165">
        <f t="shared" si="35"/>
        <v>69586</v>
      </c>
      <c r="I66" s="147"/>
      <c r="J66" s="148"/>
      <c r="K66" s="91">
        <v>17</v>
      </c>
      <c r="L66" s="90">
        <v>32</v>
      </c>
      <c r="M66" s="90">
        <v>2109</v>
      </c>
      <c r="N66" s="187">
        <v>0</v>
      </c>
      <c r="O66" s="153">
        <v>0</v>
      </c>
      <c r="P66" s="163">
        <f t="shared" si="31"/>
        <v>2109</v>
      </c>
      <c r="Q66" s="89" t="s">
        <v>67</v>
      </c>
      <c r="R66" s="69">
        <f t="shared" si="32"/>
        <v>774</v>
      </c>
      <c r="S66" s="69">
        <f t="shared" si="32"/>
        <v>1057</v>
      </c>
      <c r="T66" s="222">
        <f t="shared" si="33"/>
        <v>69586</v>
      </c>
      <c r="U66" s="187">
        <f t="shared" si="34"/>
        <v>89.904392764857874</v>
      </c>
    </row>
    <row r="67" spans="1:21" ht="18.75" thickBot="1" x14ac:dyDescent="0.3">
      <c r="A67" s="70" t="s">
        <v>48</v>
      </c>
      <c r="B67" s="94">
        <f>SUM(B60:B66)</f>
        <v>4174</v>
      </c>
      <c r="C67" s="94">
        <f>SUM(C60:C66)</f>
        <v>6511</v>
      </c>
      <c r="D67" s="94">
        <f>SUM(D60:D66)</f>
        <v>442791</v>
      </c>
      <c r="E67" s="94">
        <f>SUM(E60:E66)</f>
        <v>0</v>
      </c>
      <c r="F67" s="150">
        <f>SUM(F60:F66)</f>
        <v>-49</v>
      </c>
      <c r="G67" s="130">
        <f t="shared" si="30"/>
        <v>106.08313368471489</v>
      </c>
      <c r="H67" s="150">
        <f t="shared" ref="H67:P67" si="36">SUM(H60:H66)</f>
        <v>442742</v>
      </c>
      <c r="I67" s="166">
        <f t="shared" si="36"/>
        <v>0</v>
      </c>
      <c r="J67" s="188">
        <f t="shared" si="36"/>
        <v>0</v>
      </c>
      <c r="K67" s="166">
        <f t="shared" si="36"/>
        <v>145</v>
      </c>
      <c r="L67" s="186">
        <f t="shared" si="36"/>
        <v>273</v>
      </c>
      <c r="M67" s="186">
        <f t="shared" si="36"/>
        <v>18543</v>
      </c>
      <c r="N67" s="186">
        <f t="shared" si="36"/>
        <v>0</v>
      </c>
      <c r="O67" s="150">
        <f t="shared" si="36"/>
        <v>0</v>
      </c>
      <c r="P67" s="150">
        <f t="shared" si="36"/>
        <v>18543</v>
      </c>
      <c r="Q67" s="192" t="s">
        <v>48</v>
      </c>
      <c r="R67" s="175">
        <f>SUM(R60:R66)</f>
        <v>4319</v>
      </c>
      <c r="S67" s="175">
        <f>SUM(S60:S66)</f>
        <v>6784</v>
      </c>
      <c r="T67" s="223">
        <f>SUM(T60:T66)</f>
        <v>442742</v>
      </c>
      <c r="U67" s="72">
        <f>T67/R67</f>
        <v>102.51030331095161</v>
      </c>
    </row>
    <row r="68" spans="1:21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105"/>
      <c r="P68" s="105"/>
      <c r="Q68" s="191"/>
      <c r="R68" s="96"/>
      <c r="S68" s="96"/>
      <c r="T68" s="224"/>
      <c r="U68" s="75"/>
    </row>
    <row r="69" spans="1:21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8"/>
      <c r="P69" s="98"/>
      <c r="Q69" s="53" t="s">
        <v>68</v>
      </c>
      <c r="R69" s="97"/>
      <c r="S69" s="97"/>
      <c r="T69" s="225"/>
      <c r="U69" s="98"/>
    </row>
    <row r="70" spans="1:21" ht="18" x14ac:dyDescent="0.25">
      <c r="A70" s="56" t="s">
        <v>69</v>
      </c>
      <c r="B70" s="156">
        <v>358</v>
      </c>
      <c r="C70" s="101">
        <v>600</v>
      </c>
      <c r="D70" s="156">
        <v>40410</v>
      </c>
      <c r="E70" s="84">
        <v>0</v>
      </c>
      <c r="F70" s="139">
        <v>-122</v>
      </c>
      <c r="G70" s="177">
        <f t="shared" ref="G70:G76" si="37">D70/B70</f>
        <v>112.87709497206704</v>
      </c>
      <c r="H70" s="159">
        <f t="shared" ref="H70:H75" si="38">SUM(D70:F70)</f>
        <v>40288</v>
      </c>
      <c r="I70" s="132"/>
      <c r="J70" s="133"/>
      <c r="K70" s="81">
        <v>17</v>
      </c>
      <c r="L70" s="85">
        <v>36</v>
      </c>
      <c r="M70" s="85">
        <v>2687</v>
      </c>
      <c r="N70" s="62">
        <v>0</v>
      </c>
      <c r="O70" s="139">
        <v>0</v>
      </c>
      <c r="P70" s="159">
        <f t="shared" ref="P70:P75" si="39">O70+M70</f>
        <v>2687</v>
      </c>
      <c r="Q70" s="56" t="s">
        <v>69</v>
      </c>
      <c r="R70" s="59">
        <f t="shared" ref="R70:S75" si="40">B70+K70</f>
        <v>375</v>
      </c>
      <c r="S70" s="59">
        <f t="shared" si="40"/>
        <v>636</v>
      </c>
      <c r="T70" s="220">
        <f t="shared" ref="T70:T75" si="41">H70+O70</f>
        <v>40288</v>
      </c>
      <c r="U70" s="62">
        <f t="shared" ref="U70:U76" si="42">T70/R70</f>
        <v>107.43466666666667</v>
      </c>
    </row>
    <row r="71" spans="1:21" ht="18" x14ac:dyDescent="0.25">
      <c r="A71" s="64" t="s">
        <v>70</v>
      </c>
      <c r="B71" s="141">
        <v>634</v>
      </c>
      <c r="C71" s="102">
        <v>866</v>
      </c>
      <c r="D71" s="141">
        <v>59154</v>
      </c>
      <c r="E71" s="86">
        <v>0</v>
      </c>
      <c r="F71" s="142">
        <v>-79</v>
      </c>
      <c r="G71" s="158">
        <f t="shared" si="37"/>
        <v>93.302839116719241</v>
      </c>
      <c r="H71" s="159">
        <f t="shared" si="38"/>
        <v>59075</v>
      </c>
      <c r="I71" s="135"/>
      <c r="J71" s="143"/>
      <c r="K71" s="88">
        <v>25</v>
      </c>
      <c r="L71" s="87">
        <v>39</v>
      </c>
      <c r="M71" s="87">
        <v>2777</v>
      </c>
      <c r="N71" s="80">
        <v>0</v>
      </c>
      <c r="O71" s="142">
        <v>0</v>
      </c>
      <c r="P71" s="159">
        <f t="shared" si="39"/>
        <v>2777</v>
      </c>
      <c r="Q71" s="64" t="s">
        <v>70</v>
      </c>
      <c r="R71" s="63">
        <f t="shared" si="40"/>
        <v>659</v>
      </c>
      <c r="S71" s="63">
        <f t="shared" si="40"/>
        <v>905</v>
      </c>
      <c r="T71" s="221">
        <f t="shared" si="41"/>
        <v>59075</v>
      </c>
      <c r="U71" s="80">
        <f t="shared" si="42"/>
        <v>89.643399089529595</v>
      </c>
    </row>
    <row r="72" spans="1:21" ht="18" x14ac:dyDescent="0.25">
      <c r="A72" s="64" t="s">
        <v>68</v>
      </c>
      <c r="B72" s="141">
        <v>786</v>
      </c>
      <c r="C72" s="102">
        <v>1329</v>
      </c>
      <c r="D72" s="141">
        <v>88558</v>
      </c>
      <c r="E72" s="86">
        <v>0</v>
      </c>
      <c r="F72" s="142">
        <v>-178</v>
      </c>
      <c r="G72" s="158">
        <f t="shared" si="37"/>
        <v>112.66921119592875</v>
      </c>
      <c r="H72" s="159">
        <f t="shared" si="38"/>
        <v>88380</v>
      </c>
      <c r="I72" s="135"/>
      <c r="J72" s="143"/>
      <c r="K72" s="88">
        <v>28</v>
      </c>
      <c r="L72" s="87">
        <v>57</v>
      </c>
      <c r="M72" s="87">
        <v>3975</v>
      </c>
      <c r="N72" s="80">
        <v>0</v>
      </c>
      <c r="O72" s="142">
        <v>-14</v>
      </c>
      <c r="P72" s="159">
        <f t="shared" si="39"/>
        <v>3961</v>
      </c>
      <c r="Q72" s="64" t="s">
        <v>68</v>
      </c>
      <c r="R72" s="63">
        <f t="shared" si="40"/>
        <v>814</v>
      </c>
      <c r="S72" s="63">
        <f t="shared" si="40"/>
        <v>1386</v>
      </c>
      <c r="T72" s="221">
        <f t="shared" si="41"/>
        <v>88366</v>
      </c>
      <c r="U72" s="80">
        <f t="shared" si="42"/>
        <v>108.55773955773955</v>
      </c>
    </row>
    <row r="73" spans="1:21" ht="18" x14ac:dyDescent="0.25">
      <c r="A73" s="64" t="s">
        <v>71</v>
      </c>
      <c r="B73" s="141">
        <v>387</v>
      </c>
      <c r="C73" s="102">
        <v>570</v>
      </c>
      <c r="D73" s="141">
        <v>39290</v>
      </c>
      <c r="E73" s="86">
        <v>0</v>
      </c>
      <c r="F73" s="142">
        <v>-20</v>
      </c>
      <c r="G73" s="158">
        <f t="shared" si="37"/>
        <v>101.52454780361757</v>
      </c>
      <c r="H73" s="159">
        <f t="shared" si="38"/>
        <v>39270</v>
      </c>
      <c r="I73" s="135"/>
      <c r="J73" s="143"/>
      <c r="K73" s="88">
        <v>13</v>
      </c>
      <c r="L73" s="87">
        <v>16</v>
      </c>
      <c r="M73" s="87">
        <v>1094</v>
      </c>
      <c r="N73" s="80">
        <v>0</v>
      </c>
      <c r="O73" s="142">
        <v>0</v>
      </c>
      <c r="P73" s="159">
        <f t="shared" si="39"/>
        <v>1094</v>
      </c>
      <c r="Q73" s="64" t="s">
        <v>71</v>
      </c>
      <c r="R73" s="63">
        <f t="shared" si="40"/>
        <v>400</v>
      </c>
      <c r="S73" s="63">
        <f t="shared" si="40"/>
        <v>586</v>
      </c>
      <c r="T73" s="221">
        <f t="shared" si="41"/>
        <v>39270</v>
      </c>
      <c r="U73" s="80">
        <f t="shared" si="42"/>
        <v>98.174999999999997</v>
      </c>
    </row>
    <row r="74" spans="1:21" ht="18" x14ac:dyDescent="0.25">
      <c r="A74" s="64" t="s">
        <v>72</v>
      </c>
      <c r="B74" s="141">
        <v>456</v>
      </c>
      <c r="C74" s="102">
        <v>756</v>
      </c>
      <c r="D74" s="141">
        <v>51767</v>
      </c>
      <c r="E74" s="86">
        <v>0</v>
      </c>
      <c r="F74" s="142">
        <v>-80</v>
      </c>
      <c r="G74" s="158">
        <f t="shared" si="37"/>
        <v>113.52412280701755</v>
      </c>
      <c r="H74" s="159">
        <f t="shared" si="38"/>
        <v>51687</v>
      </c>
      <c r="I74" s="135"/>
      <c r="J74" s="143"/>
      <c r="K74" s="88">
        <v>20</v>
      </c>
      <c r="L74" s="87">
        <v>39</v>
      </c>
      <c r="M74" s="87">
        <v>2541</v>
      </c>
      <c r="N74" s="80">
        <v>0</v>
      </c>
      <c r="O74" s="142">
        <v>-22</v>
      </c>
      <c r="P74" s="159">
        <f t="shared" si="39"/>
        <v>2519</v>
      </c>
      <c r="Q74" s="64" t="s">
        <v>72</v>
      </c>
      <c r="R74" s="63">
        <f t="shared" si="40"/>
        <v>476</v>
      </c>
      <c r="S74" s="63">
        <f t="shared" si="40"/>
        <v>795</v>
      </c>
      <c r="T74" s="221">
        <f t="shared" si="41"/>
        <v>51665</v>
      </c>
      <c r="U74" s="80">
        <f t="shared" si="42"/>
        <v>108.53991596638656</v>
      </c>
    </row>
    <row r="75" spans="1:21" ht="18.75" thickBot="1" x14ac:dyDescent="0.3">
      <c r="A75" s="66" t="s">
        <v>73</v>
      </c>
      <c r="B75" s="161">
        <v>373</v>
      </c>
      <c r="C75" s="164">
        <v>596</v>
      </c>
      <c r="D75" s="161">
        <v>38335</v>
      </c>
      <c r="E75" s="107">
        <v>0</v>
      </c>
      <c r="F75" s="153">
        <v>-84</v>
      </c>
      <c r="G75" s="158">
        <f t="shared" si="37"/>
        <v>102.77479892761394</v>
      </c>
      <c r="H75" s="159">
        <f t="shared" si="38"/>
        <v>38251</v>
      </c>
      <c r="I75" s="147"/>
      <c r="J75" s="148"/>
      <c r="K75" s="91">
        <v>10</v>
      </c>
      <c r="L75" s="90">
        <v>20</v>
      </c>
      <c r="M75" s="90">
        <v>1410</v>
      </c>
      <c r="N75" s="187">
        <v>0</v>
      </c>
      <c r="O75" s="153">
        <v>0</v>
      </c>
      <c r="P75" s="159">
        <f t="shared" si="39"/>
        <v>1410</v>
      </c>
      <c r="Q75" s="89" t="s">
        <v>73</v>
      </c>
      <c r="R75" s="69">
        <f t="shared" si="40"/>
        <v>383</v>
      </c>
      <c r="S75" s="69">
        <f t="shared" si="40"/>
        <v>616</v>
      </c>
      <c r="T75" s="222">
        <f t="shared" si="41"/>
        <v>38251</v>
      </c>
      <c r="U75" s="187">
        <f t="shared" si="42"/>
        <v>99.872062663185375</v>
      </c>
    </row>
    <row r="76" spans="1:21" ht="18.75" thickBot="1" x14ac:dyDescent="0.3">
      <c r="A76" s="70" t="s">
        <v>48</v>
      </c>
      <c r="B76" s="94">
        <f>SUM(B70:B75)</f>
        <v>2994</v>
      </c>
      <c r="C76" s="94">
        <f>SUM(C70:C75)</f>
        <v>4717</v>
      </c>
      <c r="D76" s="94">
        <f>SUM(D70:D75)</f>
        <v>317514</v>
      </c>
      <c r="E76" s="94">
        <f>SUM(E70:E75)</f>
        <v>0</v>
      </c>
      <c r="F76" s="94">
        <f>SUM(F70:F75)</f>
        <v>-563</v>
      </c>
      <c r="G76" s="72">
        <f t="shared" si="37"/>
        <v>106.05010020040081</v>
      </c>
      <c r="H76" s="150">
        <f t="shared" ref="H76:P76" si="43">SUM(H70:H75)</f>
        <v>316951</v>
      </c>
      <c r="I76" s="166">
        <f t="shared" si="43"/>
        <v>0</v>
      </c>
      <c r="J76" s="72">
        <f t="shared" si="43"/>
        <v>0</v>
      </c>
      <c r="K76" s="196">
        <f t="shared" si="43"/>
        <v>113</v>
      </c>
      <c r="L76" s="186">
        <f t="shared" si="43"/>
        <v>207</v>
      </c>
      <c r="M76" s="186">
        <f t="shared" si="43"/>
        <v>14484</v>
      </c>
      <c r="N76" s="186">
        <f t="shared" si="43"/>
        <v>0</v>
      </c>
      <c r="O76" s="94">
        <f t="shared" si="43"/>
        <v>-36</v>
      </c>
      <c r="P76" s="150">
        <f t="shared" si="43"/>
        <v>14448</v>
      </c>
      <c r="Q76" s="192" t="s">
        <v>48</v>
      </c>
      <c r="R76" s="175">
        <f>SUM(R70:R75)</f>
        <v>3107</v>
      </c>
      <c r="S76" s="175">
        <f>SUM(S70:S75)</f>
        <v>4924</v>
      </c>
      <c r="T76" s="223">
        <f>SUM(T70:T75)</f>
        <v>316915</v>
      </c>
      <c r="U76" s="72">
        <f t="shared" si="42"/>
        <v>102.00032185387833</v>
      </c>
    </row>
    <row r="77" spans="1:21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105"/>
      <c r="P77" s="105"/>
      <c r="Q77" s="191"/>
      <c r="R77" s="96"/>
      <c r="S77" s="96"/>
      <c r="T77" s="224"/>
      <c r="U77" s="75"/>
    </row>
    <row r="78" spans="1:21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8"/>
      <c r="P78" s="98"/>
      <c r="Q78" s="53" t="s">
        <v>74</v>
      </c>
      <c r="R78" s="97"/>
      <c r="S78" s="97"/>
      <c r="T78" s="225"/>
      <c r="U78" s="98"/>
    </row>
    <row r="79" spans="1:21" ht="18" x14ac:dyDescent="0.25">
      <c r="A79" s="56" t="s">
        <v>75</v>
      </c>
      <c r="B79" s="156">
        <v>218</v>
      </c>
      <c r="C79" s="101">
        <v>400</v>
      </c>
      <c r="D79" s="156">
        <v>29347</v>
      </c>
      <c r="E79" s="84">
        <v>0</v>
      </c>
      <c r="F79" s="139">
        <v>0</v>
      </c>
      <c r="G79" s="177">
        <f t="shared" ref="G79:G89" si="44">D79/B79</f>
        <v>134.61926605504587</v>
      </c>
      <c r="H79" s="159">
        <f>SUM(D79:F79)</f>
        <v>29347</v>
      </c>
      <c r="I79" s="132"/>
      <c r="J79" s="133"/>
      <c r="K79" s="81">
        <v>6</v>
      </c>
      <c r="L79" s="85">
        <v>11</v>
      </c>
      <c r="M79" s="85">
        <v>989</v>
      </c>
      <c r="N79" s="62">
        <v>0</v>
      </c>
      <c r="O79" s="139">
        <v>0</v>
      </c>
      <c r="P79" s="159">
        <f t="shared" ref="P79:P88" si="45">O79+M79</f>
        <v>989</v>
      </c>
      <c r="Q79" s="56" t="s">
        <v>75</v>
      </c>
      <c r="R79" s="59">
        <f t="shared" ref="R79:R88" si="46">B79+K79</f>
        <v>224</v>
      </c>
      <c r="S79" s="59">
        <f t="shared" ref="S79:S88" si="47">C79+L79</f>
        <v>411</v>
      </c>
      <c r="T79" s="220">
        <f t="shared" ref="T79:T88" si="48">H79+O79</f>
        <v>29347</v>
      </c>
      <c r="U79" s="62">
        <f t="shared" ref="U79:U88" si="49">T79/R79</f>
        <v>131.01339285714286</v>
      </c>
    </row>
    <row r="80" spans="1:21" ht="18" x14ac:dyDescent="0.25">
      <c r="A80" s="64" t="s">
        <v>76</v>
      </c>
      <c r="B80" s="141">
        <v>12</v>
      </c>
      <c r="C80" s="102">
        <v>13</v>
      </c>
      <c r="D80" s="141">
        <v>849</v>
      </c>
      <c r="E80" s="86">
        <v>0</v>
      </c>
      <c r="F80" s="142">
        <v>0</v>
      </c>
      <c r="G80" s="158">
        <f t="shared" si="44"/>
        <v>70.75</v>
      </c>
      <c r="H80" s="159">
        <f t="shared" ref="H80:H88" si="50">SUM(D80:F80)</f>
        <v>849</v>
      </c>
      <c r="I80" s="135"/>
      <c r="J80" s="143"/>
      <c r="K80" s="88">
        <v>1</v>
      </c>
      <c r="L80" s="87">
        <v>2</v>
      </c>
      <c r="M80" s="87">
        <v>145</v>
      </c>
      <c r="N80" s="80">
        <v>0</v>
      </c>
      <c r="O80" s="142">
        <v>0</v>
      </c>
      <c r="P80" s="159">
        <f t="shared" si="45"/>
        <v>145</v>
      </c>
      <c r="Q80" s="64" t="s">
        <v>76</v>
      </c>
      <c r="R80" s="63">
        <f t="shared" si="46"/>
        <v>13</v>
      </c>
      <c r="S80" s="63">
        <f t="shared" si="47"/>
        <v>15</v>
      </c>
      <c r="T80" s="221">
        <f t="shared" si="48"/>
        <v>849</v>
      </c>
      <c r="U80" s="80">
        <f t="shared" si="49"/>
        <v>65.307692307692307</v>
      </c>
    </row>
    <row r="81" spans="1:21" ht="18" x14ac:dyDescent="0.25">
      <c r="A81" s="64" t="s">
        <v>77</v>
      </c>
      <c r="B81" s="141">
        <v>564</v>
      </c>
      <c r="C81" s="102">
        <v>969</v>
      </c>
      <c r="D81" s="141">
        <v>67608</v>
      </c>
      <c r="E81" s="86">
        <v>0</v>
      </c>
      <c r="F81" s="142">
        <v>-42</v>
      </c>
      <c r="G81" s="158">
        <f t="shared" si="44"/>
        <v>119.87234042553192</v>
      </c>
      <c r="H81" s="159">
        <f t="shared" si="50"/>
        <v>67566</v>
      </c>
      <c r="I81" s="135"/>
      <c r="J81" s="143"/>
      <c r="K81" s="88">
        <v>27</v>
      </c>
      <c r="L81" s="87">
        <v>65</v>
      </c>
      <c r="M81" s="87">
        <v>4771</v>
      </c>
      <c r="N81" s="80">
        <v>0</v>
      </c>
      <c r="O81" s="142">
        <v>0</v>
      </c>
      <c r="P81" s="159">
        <f t="shared" si="45"/>
        <v>4771</v>
      </c>
      <c r="Q81" s="64" t="s">
        <v>77</v>
      </c>
      <c r="R81" s="63">
        <f t="shared" si="46"/>
        <v>591</v>
      </c>
      <c r="S81" s="63">
        <f t="shared" si="47"/>
        <v>1034</v>
      </c>
      <c r="T81" s="221">
        <f t="shared" si="48"/>
        <v>67566</v>
      </c>
      <c r="U81" s="80">
        <f t="shared" si="49"/>
        <v>114.32487309644669</v>
      </c>
    </row>
    <row r="82" spans="1:21" ht="18" x14ac:dyDescent="0.25">
      <c r="A82" s="64" t="s">
        <v>74</v>
      </c>
      <c r="B82" s="141">
        <v>906</v>
      </c>
      <c r="C82" s="102">
        <v>1582</v>
      </c>
      <c r="D82" s="141">
        <v>109124</v>
      </c>
      <c r="E82" s="86">
        <v>0</v>
      </c>
      <c r="F82" s="142">
        <v>-14</v>
      </c>
      <c r="G82" s="158">
        <f t="shared" si="44"/>
        <v>120.44591611479029</v>
      </c>
      <c r="H82" s="159">
        <f t="shared" si="50"/>
        <v>109110</v>
      </c>
      <c r="I82" s="135"/>
      <c r="J82" s="143"/>
      <c r="K82" s="88">
        <v>38</v>
      </c>
      <c r="L82" s="87">
        <v>63</v>
      </c>
      <c r="M82" s="87">
        <v>4596</v>
      </c>
      <c r="N82" s="80">
        <v>0</v>
      </c>
      <c r="O82" s="142">
        <v>0</v>
      </c>
      <c r="P82" s="159">
        <f t="shared" si="45"/>
        <v>4596</v>
      </c>
      <c r="Q82" s="64" t="s">
        <v>74</v>
      </c>
      <c r="R82" s="63">
        <f t="shared" si="46"/>
        <v>944</v>
      </c>
      <c r="S82" s="63">
        <f t="shared" si="47"/>
        <v>1645</v>
      </c>
      <c r="T82" s="221">
        <f t="shared" si="48"/>
        <v>109110</v>
      </c>
      <c r="U82" s="80">
        <f t="shared" si="49"/>
        <v>115.58262711864407</v>
      </c>
    </row>
    <row r="83" spans="1:21" ht="18" x14ac:dyDescent="0.25">
      <c r="A83" s="64" t="s">
        <v>78</v>
      </c>
      <c r="B83" s="141">
        <v>650</v>
      </c>
      <c r="C83" s="102">
        <v>953</v>
      </c>
      <c r="D83" s="141">
        <v>64251</v>
      </c>
      <c r="E83" s="86">
        <v>0</v>
      </c>
      <c r="F83" s="142">
        <v>0</v>
      </c>
      <c r="G83" s="158">
        <f t="shared" si="44"/>
        <v>98.847692307692313</v>
      </c>
      <c r="H83" s="159">
        <f t="shared" si="50"/>
        <v>64251</v>
      </c>
      <c r="I83" s="135"/>
      <c r="J83" s="143"/>
      <c r="K83" s="88">
        <v>18</v>
      </c>
      <c r="L83" s="87">
        <v>33</v>
      </c>
      <c r="M83" s="87">
        <v>2010</v>
      </c>
      <c r="N83" s="80">
        <v>0</v>
      </c>
      <c r="O83" s="142">
        <v>0</v>
      </c>
      <c r="P83" s="159">
        <f t="shared" si="45"/>
        <v>2010</v>
      </c>
      <c r="Q83" s="64" t="s">
        <v>78</v>
      </c>
      <c r="R83" s="63">
        <f t="shared" si="46"/>
        <v>668</v>
      </c>
      <c r="S83" s="63">
        <f t="shared" si="47"/>
        <v>986</v>
      </c>
      <c r="T83" s="221">
        <f t="shared" si="48"/>
        <v>64251</v>
      </c>
      <c r="U83" s="80">
        <f t="shared" si="49"/>
        <v>96.18413173652695</v>
      </c>
    </row>
    <row r="84" spans="1:21" ht="18" x14ac:dyDescent="0.25">
      <c r="A84" s="64" t="s">
        <v>79</v>
      </c>
      <c r="B84" s="141">
        <v>736</v>
      </c>
      <c r="C84" s="102">
        <v>1149</v>
      </c>
      <c r="D84" s="141">
        <v>80739</v>
      </c>
      <c r="E84" s="86">
        <v>0</v>
      </c>
      <c r="F84" s="142">
        <v>-84</v>
      </c>
      <c r="G84" s="158">
        <f t="shared" si="44"/>
        <v>109.69972826086956</v>
      </c>
      <c r="H84" s="159">
        <f t="shared" si="50"/>
        <v>80655</v>
      </c>
      <c r="I84" s="135"/>
      <c r="J84" s="143"/>
      <c r="K84" s="88">
        <v>9</v>
      </c>
      <c r="L84" s="87">
        <v>23</v>
      </c>
      <c r="M84" s="87">
        <v>1715</v>
      </c>
      <c r="N84" s="80">
        <v>0</v>
      </c>
      <c r="O84" s="142">
        <v>0</v>
      </c>
      <c r="P84" s="159">
        <f t="shared" si="45"/>
        <v>1715</v>
      </c>
      <c r="Q84" s="64" t="s">
        <v>79</v>
      </c>
      <c r="R84" s="63">
        <f t="shared" si="46"/>
        <v>745</v>
      </c>
      <c r="S84" s="63">
        <f t="shared" si="47"/>
        <v>1172</v>
      </c>
      <c r="T84" s="221">
        <f t="shared" si="48"/>
        <v>80655</v>
      </c>
      <c r="U84" s="80">
        <f t="shared" si="49"/>
        <v>108.26174496644295</v>
      </c>
    </row>
    <row r="85" spans="1:21" ht="18" x14ac:dyDescent="0.25">
      <c r="A85" s="64" t="s">
        <v>80</v>
      </c>
      <c r="B85" s="141">
        <v>249</v>
      </c>
      <c r="C85" s="102">
        <v>383</v>
      </c>
      <c r="D85" s="141">
        <v>26966</v>
      </c>
      <c r="E85" s="86">
        <v>0</v>
      </c>
      <c r="F85" s="142">
        <v>-22</v>
      </c>
      <c r="G85" s="158">
        <f t="shared" si="44"/>
        <v>108.29718875502007</v>
      </c>
      <c r="H85" s="159">
        <f t="shared" si="50"/>
        <v>26944</v>
      </c>
      <c r="I85" s="135"/>
      <c r="J85" s="143"/>
      <c r="K85" s="88">
        <v>10</v>
      </c>
      <c r="L85" s="87">
        <v>16</v>
      </c>
      <c r="M85" s="87">
        <v>964</v>
      </c>
      <c r="N85" s="80">
        <v>0</v>
      </c>
      <c r="O85" s="142">
        <v>-8</v>
      </c>
      <c r="P85" s="159">
        <f t="shared" si="45"/>
        <v>956</v>
      </c>
      <c r="Q85" s="64" t="s">
        <v>80</v>
      </c>
      <c r="R85" s="63">
        <f t="shared" si="46"/>
        <v>259</v>
      </c>
      <c r="S85" s="63">
        <f t="shared" si="47"/>
        <v>399</v>
      </c>
      <c r="T85" s="221">
        <f t="shared" si="48"/>
        <v>26936</v>
      </c>
      <c r="U85" s="80">
        <f t="shared" si="49"/>
        <v>104</v>
      </c>
    </row>
    <row r="86" spans="1:21" ht="18" x14ac:dyDescent="0.25">
      <c r="A86" s="64" t="s">
        <v>81</v>
      </c>
      <c r="B86" s="141">
        <v>546</v>
      </c>
      <c r="C86" s="102">
        <v>874</v>
      </c>
      <c r="D86" s="141">
        <v>59672</v>
      </c>
      <c r="E86" s="86">
        <v>0</v>
      </c>
      <c r="F86" s="142">
        <v>-62</v>
      </c>
      <c r="G86" s="158">
        <f t="shared" si="44"/>
        <v>109.28937728937728</v>
      </c>
      <c r="H86" s="159">
        <f t="shared" si="50"/>
        <v>59610</v>
      </c>
      <c r="I86" s="135"/>
      <c r="J86" s="143"/>
      <c r="K86" s="88">
        <v>23</v>
      </c>
      <c r="L86" s="87">
        <v>52</v>
      </c>
      <c r="M86" s="87">
        <v>3610</v>
      </c>
      <c r="N86" s="80">
        <v>0</v>
      </c>
      <c r="O86" s="142">
        <v>0</v>
      </c>
      <c r="P86" s="159">
        <f t="shared" si="45"/>
        <v>3610</v>
      </c>
      <c r="Q86" s="64" t="s">
        <v>81</v>
      </c>
      <c r="R86" s="63">
        <f t="shared" si="46"/>
        <v>569</v>
      </c>
      <c r="S86" s="63">
        <f t="shared" si="47"/>
        <v>926</v>
      </c>
      <c r="T86" s="221">
        <f t="shared" si="48"/>
        <v>59610</v>
      </c>
      <c r="U86" s="80">
        <f t="shared" si="49"/>
        <v>104.76274165202109</v>
      </c>
    </row>
    <row r="87" spans="1:21" ht="18" x14ac:dyDescent="0.25">
      <c r="A87" s="64" t="s">
        <v>82</v>
      </c>
      <c r="B87" s="141">
        <v>207</v>
      </c>
      <c r="C87" s="102">
        <v>329</v>
      </c>
      <c r="D87" s="141">
        <v>21857</v>
      </c>
      <c r="E87" s="86">
        <v>0</v>
      </c>
      <c r="F87" s="142">
        <v>0</v>
      </c>
      <c r="G87" s="158">
        <f t="shared" si="44"/>
        <v>105.58937198067633</v>
      </c>
      <c r="H87" s="159">
        <f t="shared" si="50"/>
        <v>21857</v>
      </c>
      <c r="I87" s="135"/>
      <c r="J87" s="143"/>
      <c r="K87" s="88">
        <v>7</v>
      </c>
      <c r="L87" s="87">
        <v>12</v>
      </c>
      <c r="M87" s="87">
        <v>834</v>
      </c>
      <c r="N87" s="80">
        <v>0</v>
      </c>
      <c r="O87" s="142">
        <v>0</v>
      </c>
      <c r="P87" s="159">
        <f t="shared" si="45"/>
        <v>834</v>
      </c>
      <c r="Q87" s="64" t="s">
        <v>82</v>
      </c>
      <c r="R87" s="63">
        <f t="shared" si="46"/>
        <v>214</v>
      </c>
      <c r="S87" s="63">
        <f t="shared" si="47"/>
        <v>341</v>
      </c>
      <c r="T87" s="221">
        <f t="shared" si="48"/>
        <v>21857</v>
      </c>
      <c r="U87" s="80">
        <f t="shared" si="49"/>
        <v>102.13551401869159</v>
      </c>
    </row>
    <row r="88" spans="1:21" ht="18.75" thickBot="1" x14ac:dyDescent="0.3">
      <c r="A88" s="66" t="s">
        <v>83</v>
      </c>
      <c r="B88" s="161">
        <v>917</v>
      </c>
      <c r="C88" s="164">
        <v>1332</v>
      </c>
      <c r="D88" s="161">
        <v>94509</v>
      </c>
      <c r="E88" s="107">
        <v>0</v>
      </c>
      <c r="F88" s="153">
        <v>0</v>
      </c>
      <c r="G88" s="167">
        <f t="shared" si="44"/>
        <v>103.06324972737187</v>
      </c>
      <c r="H88" s="168">
        <f t="shared" si="50"/>
        <v>94509</v>
      </c>
      <c r="I88" s="147"/>
      <c r="J88" s="148"/>
      <c r="K88" s="91">
        <v>23</v>
      </c>
      <c r="L88" s="90">
        <v>49</v>
      </c>
      <c r="M88" s="90">
        <v>3828</v>
      </c>
      <c r="N88" s="187">
        <v>0</v>
      </c>
      <c r="O88" s="153">
        <v>-20</v>
      </c>
      <c r="P88" s="159">
        <f t="shared" si="45"/>
        <v>3808</v>
      </c>
      <c r="Q88" s="89" t="s">
        <v>83</v>
      </c>
      <c r="R88" s="69">
        <f t="shared" si="46"/>
        <v>940</v>
      </c>
      <c r="S88" s="69">
        <f t="shared" si="47"/>
        <v>1381</v>
      </c>
      <c r="T88" s="222">
        <f t="shared" si="48"/>
        <v>94489</v>
      </c>
      <c r="U88" s="187">
        <f t="shared" si="49"/>
        <v>100.52021276595745</v>
      </c>
    </row>
    <row r="89" spans="1:21" ht="18.75" thickBot="1" x14ac:dyDescent="0.3">
      <c r="A89" s="70" t="s">
        <v>48</v>
      </c>
      <c r="B89" s="94">
        <f>SUM(B79:B88)</f>
        <v>5005</v>
      </c>
      <c r="C89" s="94">
        <f>SUM(C79:C88)</f>
        <v>7984</v>
      </c>
      <c r="D89" s="94">
        <f>SUM(D79:D88)</f>
        <v>554922</v>
      </c>
      <c r="E89" s="94">
        <f>SUM(E79:E88)</f>
        <v>0</v>
      </c>
      <c r="F89" s="150">
        <f>SUM(F79:F88)</f>
        <v>-224</v>
      </c>
      <c r="G89" s="166">
        <f t="shared" si="44"/>
        <v>110.87352647352647</v>
      </c>
      <c r="H89" s="169">
        <f t="shared" ref="H89:P89" si="51">SUM(H79:H88)</f>
        <v>554698</v>
      </c>
      <c r="I89" s="166">
        <f t="shared" si="51"/>
        <v>0</v>
      </c>
      <c r="J89" s="188">
        <f t="shared" si="51"/>
        <v>0</v>
      </c>
      <c r="K89" s="166">
        <f t="shared" si="51"/>
        <v>162</v>
      </c>
      <c r="L89" s="186">
        <f t="shared" si="51"/>
        <v>326</v>
      </c>
      <c r="M89" s="186">
        <f t="shared" si="51"/>
        <v>23462</v>
      </c>
      <c r="N89" s="186">
        <f t="shared" si="51"/>
        <v>0</v>
      </c>
      <c r="O89" s="150">
        <f t="shared" si="51"/>
        <v>-28</v>
      </c>
      <c r="P89" s="169">
        <f t="shared" si="51"/>
        <v>23434</v>
      </c>
      <c r="Q89" s="192" t="s">
        <v>48</v>
      </c>
      <c r="R89" s="175">
        <f>SUM(R79:R88)</f>
        <v>5167</v>
      </c>
      <c r="S89" s="175">
        <f>SUM(S79:S88)</f>
        <v>8310</v>
      </c>
      <c r="T89" s="223">
        <f>SUM(T79:T88)</f>
        <v>554670</v>
      </c>
      <c r="U89" s="72">
        <f>T89/R89</f>
        <v>107.34855815753822</v>
      </c>
    </row>
    <row r="90" spans="1:21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105"/>
      <c r="P90" s="96"/>
      <c r="Q90" s="191"/>
      <c r="R90" s="96"/>
      <c r="S90" s="96"/>
      <c r="T90" s="224"/>
      <c r="U90" s="75"/>
    </row>
    <row r="91" spans="1:21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8"/>
      <c r="P91" s="98"/>
      <c r="Q91" s="53" t="s">
        <v>84</v>
      </c>
      <c r="R91" s="97"/>
      <c r="S91" s="97"/>
      <c r="T91" s="225"/>
      <c r="U91" s="98"/>
    </row>
    <row r="92" spans="1:21" ht="18" x14ac:dyDescent="0.25">
      <c r="A92" s="56" t="s">
        <v>85</v>
      </c>
      <c r="B92" s="156">
        <v>356</v>
      </c>
      <c r="C92" s="101">
        <v>494</v>
      </c>
      <c r="D92" s="156">
        <v>33346</v>
      </c>
      <c r="E92" s="84">
        <v>0</v>
      </c>
      <c r="F92" s="139">
        <v>-20</v>
      </c>
      <c r="G92" s="177">
        <f t="shared" ref="G92:G101" si="52">D92/B92</f>
        <v>93.668539325842701</v>
      </c>
      <c r="H92" s="159">
        <f>SUM(D92:F92)</f>
        <v>33326</v>
      </c>
      <c r="I92" s="132"/>
      <c r="J92" s="133"/>
      <c r="K92" s="81">
        <v>12</v>
      </c>
      <c r="L92" s="85">
        <v>22</v>
      </c>
      <c r="M92" s="85">
        <v>1634</v>
      </c>
      <c r="N92" s="62">
        <v>0</v>
      </c>
      <c r="O92" s="139">
        <v>0</v>
      </c>
      <c r="P92" s="159">
        <f t="shared" ref="P92:P100" si="53">O92+M92</f>
        <v>1634</v>
      </c>
      <c r="Q92" s="56" t="s">
        <v>85</v>
      </c>
      <c r="R92" s="59">
        <f t="shared" ref="R92:R100" si="54">B92+K92</f>
        <v>368</v>
      </c>
      <c r="S92" s="59">
        <f t="shared" ref="S92:S100" si="55">C92+L92</f>
        <v>516</v>
      </c>
      <c r="T92" s="220">
        <f t="shared" ref="T92:T100" si="56">H92+O92</f>
        <v>33326</v>
      </c>
      <c r="U92" s="62">
        <f t="shared" ref="U92:U100" si="57">T92/R92</f>
        <v>90.559782608695656</v>
      </c>
    </row>
    <row r="93" spans="1:21" ht="18" x14ac:dyDescent="0.25">
      <c r="A93" s="64" t="s">
        <v>86</v>
      </c>
      <c r="B93" s="141">
        <v>453</v>
      </c>
      <c r="C93" s="102">
        <v>558</v>
      </c>
      <c r="D93" s="141">
        <v>37295</v>
      </c>
      <c r="E93" s="86">
        <v>0</v>
      </c>
      <c r="F93" s="142">
        <v>-30</v>
      </c>
      <c r="G93" s="158">
        <f t="shared" si="52"/>
        <v>82.328918322295806</v>
      </c>
      <c r="H93" s="159">
        <f t="shared" ref="H93:H100" si="58">SUM(D93:F93)</f>
        <v>37265</v>
      </c>
      <c r="I93" s="135"/>
      <c r="J93" s="143"/>
      <c r="K93" s="88">
        <v>14</v>
      </c>
      <c r="L93" s="87">
        <v>25</v>
      </c>
      <c r="M93" s="87">
        <v>1821</v>
      </c>
      <c r="N93" s="80">
        <v>0</v>
      </c>
      <c r="O93" s="142">
        <v>0</v>
      </c>
      <c r="P93" s="159">
        <f t="shared" si="53"/>
        <v>1821</v>
      </c>
      <c r="Q93" s="64" t="s">
        <v>86</v>
      </c>
      <c r="R93" s="63">
        <f t="shared" si="54"/>
        <v>467</v>
      </c>
      <c r="S93" s="63">
        <f t="shared" si="55"/>
        <v>583</v>
      </c>
      <c r="T93" s="221">
        <f t="shared" si="56"/>
        <v>37265</v>
      </c>
      <c r="U93" s="80">
        <f t="shared" si="57"/>
        <v>79.796573875802991</v>
      </c>
    </row>
    <row r="94" spans="1:21" ht="18" x14ac:dyDescent="0.25">
      <c r="A94" s="64" t="s">
        <v>87</v>
      </c>
      <c r="B94" s="141">
        <v>259</v>
      </c>
      <c r="C94" s="102">
        <v>377</v>
      </c>
      <c r="D94" s="141">
        <v>24350</v>
      </c>
      <c r="E94" s="86">
        <v>0</v>
      </c>
      <c r="F94" s="142">
        <v>-8</v>
      </c>
      <c r="G94" s="158">
        <f t="shared" si="52"/>
        <v>94.015444015444018</v>
      </c>
      <c r="H94" s="159">
        <f t="shared" si="58"/>
        <v>24342</v>
      </c>
      <c r="I94" s="135"/>
      <c r="J94" s="143"/>
      <c r="K94" s="88">
        <v>16</v>
      </c>
      <c r="L94" s="87">
        <v>23</v>
      </c>
      <c r="M94" s="87">
        <v>1376</v>
      </c>
      <c r="N94" s="80">
        <v>0</v>
      </c>
      <c r="O94" s="142">
        <v>0</v>
      </c>
      <c r="P94" s="159">
        <f t="shared" si="53"/>
        <v>1376</v>
      </c>
      <c r="Q94" s="64" t="s">
        <v>87</v>
      </c>
      <c r="R94" s="63">
        <f t="shared" si="54"/>
        <v>275</v>
      </c>
      <c r="S94" s="63">
        <f t="shared" si="55"/>
        <v>400</v>
      </c>
      <c r="T94" s="221">
        <f t="shared" si="56"/>
        <v>24342</v>
      </c>
      <c r="U94" s="80">
        <f t="shared" si="57"/>
        <v>88.516363636363636</v>
      </c>
    </row>
    <row r="95" spans="1:21" ht="18" x14ac:dyDescent="0.25">
      <c r="A95" s="64" t="s">
        <v>88</v>
      </c>
      <c r="B95" s="141">
        <v>139</v>
      </c>
      <c r="C95" s="102">
        <v>160</v>
      </c>
      <c r="D95" s="141">
        <v>10405</v>
      </c>
      <c r="E95" s="86">
        <v>0</v>
      </c>
      <c r="F95" s="142">
        <v>0</v>
      </c>
      <c r="G95" s="158">
        <f t="shared" si="52"/>
        <v>74.856115107913666</v>
      </c>
      <c r="H95" s="159">
        <f t="shared" si="58"/>
        <v>10405</v>
      </c>
      <c r="I95" s="135"/>
      <c r="J95" s="143"/>
      <c r="K95" s="88">
        <v>6</v>
      </c>
      <c r="L95" s="87">
        <v>13</v>
      </c>
      <c r="M95" s="87">
        <v>862</v>
      </c>
      <c r="N95" s="80">
        <v>0</v>
      </c>
      <c r="O95" s="142">
        <v>0</v>
      </c>
      <c r="P95" s="159">
        <f t="shared" si="53"/>
        <v>862</v>
      </c>
      <c r="Q95" s="64" t="s">
        <v>88</v>
      </c>
      <c r="R95" s="63">
        <f t="shared" si="54"/>
        <v>145</v>
      </c>
      <c r="S95" s="63">
        <f t="shared" si="55"/>
        <v>173</v>
      </c>
      <c r="T95" s="221">
        <f t="shared" si="56"/>
        <v>10405</v>
      </c>
      <c r="U95" s="80">
        <f t="shared" si="57"/>
        <v>71.758620689655174</v>
      </c>
    </row>
    <row r="96" spans="1:21" ht="18" x14ac:dyDescent="0.25">
      <c r="A96" s="64" t="s">
        <v>89</v>
      </c>
      <c r="B96" s="141">
        <v>346</v>
      </c>
      <c r="C96" s="102">
        <v>484</v>
      </c>
      <c r="D96" s="141">
        <v>30746</v>
      </c>
      <c r="E96" s="86">
        <v>0</v>
      </c>
      <c r="F96" s="142">
        <v>-54</v>
      </c>
      <c r="G96" s="158">
        <f t="shared" si="52"/>
        <v>88.861271676300575</v>
      </c>
      <c r="H96" s="159">
        <f t="shared" si="58"/>
        <v>30692</v>
      </c>
      <c r="I96" s="135"/>
      <c r="J96" s="143"/>
      <c r="K96" s="88">
        <v>12</v>
      </c>
      <c r="L96" s="87">
        <v>14</v>
      </c>
      <c r="M96" s="87">
        <v>886</v>
      </c>
      <c r="N96" s="80">
        <v>0</v>
      </c>
      <c r="O96" s="142">
        <v>0</v>
      </c>
      <c r="P96" s="159">
        <f t="shared" si="53"/>
        <v>886</v>
      </c>
      <c r="Q96" s="64" t="s">
        <v>89</v>
      </c>
      <c r="R96" s="63">
        <f t="shared" si="54"/>
        <v>358</v>
      </c>
      <c r="S96" s="63">
        <f t="shared" si="55"/>
        <v>498</v>
      </c>
      <c r="T96" s="221">
        <f t="shared" si="56"/>
        <v>30692</v>
      </c>
      <c r="U96" s="80">
        <f t="shared" si="57"/>
        <v>85.731843575418992</v>
      </c>
    </row>
    <row r="97" spans="1:21" ht="18" x14ac:dyDescent="0.25">
      <c r="A97" s="64" t="s">
        <v>90</v>
      </c>
      <c r="B97" s="141">
        <v>90</v>
      </c>
      <c r="C97" s="102">
        <v>143</v>
      </c>
      <c r="D97" s="141">
        <v>10595</v>
      </c>
      <c r="E97" s="86">
        <v>0</v>
      </c>
      <c r="F97" s="142">
        <v>-81</v>
      </c>
      <c r="G97" s="158">
        <f t="shared" si="52"/>
        <v>117.72222222222223</v>
      </c>
      <c r="H97" s="159">
        <f t="shared" si="58"/>
        <v>10514</v>
      </c>
      <c r="I97" s="135"/>
      <c r="J97" s="143"/>
      <c r="K97" s="88">
        <v>6</v>
      </c>
      <c r="L97" s="87">
        <v>13</v>
      </c>
      <c r="M97" s="87">
        <v>813</v>
      </c>
      <c r="N97" s="80">
        <v>0</v>
      </c>
      <c r="O97" s="142">
        <v>0</v>
      </c>
      <c r="P97" s="159">
        <f t="shared" si="53"/>
        <v>813</v>
      </c>
      <c r="Q97" s="64" t="s">
        <v>90</v>
      </c>
      <c r="R97" s="63">
        <f t="shared" si="54"/>
        <v>96</v>
      </c>
      <c r="S97" s="63">
        <f t="shared" si="55"/>
        <v>156</v>
      </c>
      <c r="T97" s="221">
        <f t="shared" si="56"/>
        <v>10514</v>
      </c>
      <c r="U97" s="80">
        <f t="shared" si="57"/>
        <v>109.52083333333333</v>
      </c>
    </row>
    <row r="98" spans="1:21" ht="18" x14ac:dyDescent="0.25">
      <c r="A98" s="64" t="s">
        <v>91</v>
      </c>
      <c r="B98" s="141">
        <v>1220</v>
      </c>
      <c r="C98" s="102">
        <v>1852</v>
      </c>
      <c r="D98" s="141">
        <v>125437</v>
      </c>
      <c r="E98" s="86">
        <v>0</v>
      </c>
      <c r="F98" s="142">
        <v>-113</v>
      </c>
      <c r="G98" s="158">
        <f t="shared" si="52"/>
        <v>102.8172131147541</v>
      </c>
      <c r="H98" s="159">
        <f t="shared" si="58"/>
        <v>125324</v>
      </c>
      <c r="I98" s="135"/>
      <c r="J98" s="143"/>
      <c r="K98" s="88">
        <v>53</v>
      </c>
      <c r="L98" s="87">
        <v>74</v>
      </c>
      <c r="M98" s="87">
        <v>4661</v>
      </c>
      <c r="N98" s="80">
        <v>0</v>
      </c>
      <c r="O98" s="142">
        <v>0</v>
      </c>
      <c r="P98" s="159">
        <f t="shared" si="53"/>
        <v>4661</v>
      </c>
      <c r="Q98" s="64" t="s">
        <v>91</v>
      </c>
      <c r="R98" s="63">
        <f t="shared" si="54"/>
        <v>1273</v>
      </c>
      <c r="S98" s="63">
        <f t="shared" si="55"/>
        <v>1926</v>
      </c>
      <c r="T98" s="221">
        <f t="shared" si="56"/>
        <v>125324</v>
      </c>
      <c r="U98" s="80">
        <f t="shared" si="57"/>
        <v>98.447761194029852</v>
      </c>
    </row>
    <row r="99" spans="1:21" ht="18.75" customHeight="1" x14ac:dyDescent="0.25">
      <c r="A99" s="109" t="s">
        <v>92</v>
      </c>
      <c r="B99" s="141">
        <v>382</v>
      </c>
      <c r="C99" s="102">
        <v>564</v>
      </c>
      <c r="D99" s="141">
        <v>38048</v>
      </c>
      <c r="E99" s="86">
        <v>0</v>
      </c>
      <c r="F99" s="142">
        <v>-14</v>
      </c>
      <c r="G99" s="158">
        <f t="shared" si="52"/>
        <v>99.602094240837701</v>
      </c>
      <c r="H99" s="159">
        <f t="shared" si="58"/>
        <v>38034</v>
      </c>
      <c r="I99" s="135"/>
      <c r="J99" s="143"/>
      <c r="K99" s="88">
        <v>16</v>
      </c>
      <c r="L99" s="87">
        <v>27</v>
      </c>
      <c r="M99" s="87">
        <v>1879</v>
      </c>
      <c r="N99" s="80">
        <v>0</v>
      </c>
      <c r="O99" s="142">
        <v>0</v>
      </c>
      <c r="P99" s="159">
        <f t="shared" si="53"/>
        <v>1879</v>
      </c>
      <c r="Q99" s="109" t="s">
        <v>92</v>
      </c>
      <c r="R99" s="63">
        <f t="shared" si="54"/>
        <v>398</v>
      </c>
      <c r="S99" s="63">
        <f t="shared" si="55"/>
        <v>591</v>
      </c>
      <c r="T99" s="221">
        <f t="shared" si="56"/>
        <v>38034</v>
      </c>
      <c r="U99" s="80">
        <f t="shared" si="57"/>
        <v>95.562814070351763</v>
      </c>
    </row>
    <row r="100" spans="1:21" ht="18.75" thickBot="1" x14ac:dyDescent="0.3">
      <c r="A100" s="64" t="s">
        <v>93</v>
      </c>
      <c r="B100" s="161">
        <v>573</v>
      </c>
      <c r="C100" s="164">
        <v>732</v>
      </c>
      <c r="D100" s="161">
        <v>48608</v>
      </c>
      <c r="E100" s="107">
        <v>0</v>
      </c>
      <c r="F100" s="153">
        <v>-26</v>
      </c>
      <c r="G100" s="158">
        <f t="shared" si="52"/>
        <v>84.830715532286206</v>
      </c>
      <c r="H100" s="159">
        <f t="shared" si="58"/>
        <v>48582</v>
      </c>
      <c r="I100" s="147"/>
      <c r="J100" s="148"/>
      <c r="K100" s="91">
        <v>17</v>
      </c>
      <c r="L100" s="90">
        <v>27</v>
      </c>
      <c r="M100" s="90">
        <v>1805</v>
      </c>
      <c r="N100" s="187">
        <v>0</v>
      </c>
      <c r="O100" s="153">
        <v>0</v>
      </c>
      <c r="P100" s="159">
        <f t="shared" si="53"/>
        <v>1805</v>
      </c>
      <c r="Q100" s="89" t="s">
        <v>93</v>
      </c>
      <c r="R100" s="69">
        <f t="shared" si="54"/>
        <v>590</v>
      </c>
      <c r="S100" s="69">
        <f t="shared" si="55"/>
        <v>759</v>
      </c>
      <c r="T100" s="222">
        <f t="shared" si="56"/>
        <v>48582</v>
      </c>
      <c r="U100" s="187">
        <f t="shared" si="57"/>
        <v>82.342372881355928</v>
      </c>
    </row>
    <row r="101" spans="1:21" ht="18.75" thickBot="1" x14ac:dyDescent="0.3">
      <c r="A101" s="70" t="s">
        <v>48</v>
      </c>
      <c r="B101" s="94">
        <f>SUM(B92:B100)</f>
        <v>3818</v>
      </c>
      <c r="C101" s="94">
        <f>SUM(C92:C100)</f>
        <v>5364</v>
      </c>
      <c r="D101" s="94">
        <f>SUM(D92:D100)</f>
        <v>358830</v>
      </c>
      <c r="E101" s="94">
        <f>SUM(E92:E100)</f>
        <v>0</v>
      </c>
      <c r="F101" s="94">
        <f>SUM(F92:F100)</f>
        <v>-346</v>
      </c>
      <c r="G101" s="72">
        <f t="shared" si="52"/>
        <v>93.983761131482453</v>
      </c>
      <c r="H101" s="150">
        <f t="shared" ref="H101:P101" si="59">SUM(H92:H100)</f>
        <v>358484</v>
      </c>
      <c r="I101" s="166">
        <f t="shared" si="59"/>
        <v>0</v>
      </c>
      <c r="J101" s="72">
        <f t="shared" si="59"/>
        <v>0</v>
      </c>
      <c r="K101" s="196">
        <f t="shared" si="59"/>
        <v>152</v>
      </c>
      <c r="L101" s="186">
        <f t="shared" si="59"/>
        <v>238</v>
      </c>
      <c r="M101" s="186">
        <f t="shared" si="59"/>
        <v>15737</v>
      </c>
      <c r="N101" s="186">
        <f t="shared" si="59"/>
        <v>0</v>
      </c>
      <c r="O101" s="94">
        <f t="shared" si="59"/>
        <v>0</v>
      </c>
      <c r="P101" s="150">
        <f t="shared" si="59"/>
        <v>15737</v>
      </c>
      <c r="Q101" s="192" t="s">
        <v>48</v>
      </c>
      <c r="R101" s="175">
        <f>SUM(R92:R100)</f>
        <v>3970</v>
      </c>
      <c r="S101" s="175">
        <f>SUM(S92:S100)</f>
        <v>5602</v>
      </c>
      <c r="T101" s="223">
        <f>SUM(T92:T100)</f>
        <v>358484</v>
      </c>
      <c r="U101" s="72">
        <f>T101/R101</f>
        <v>90.298236775818637</v>
      </c>
    </row>
    <row r="102" spans="1:21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105"/>
      <c r="P102" s="105"/>
      <c r="Q102" s="191"/>
      <c r="R102" s="96"/>
      <c r="S102" s="96"/>
      <c r="T102" s="224"/>
      <c r="U102" s="75"/>
    </row>
    <row r="103" spans="1:21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8"/>
      <c r="P103" s="98"/>
      <c r="Q103" s="76" t="s">
        <v>94</v>
      </c>
      <c r="R103" s="97"/>
      <c r="S103" s="97"/>
      <c r="T103" s="225"/>
      <c r="U103" s="98"/>
    </row>
    <row r="104" spans="1:21" ht="18" x14ac:dyDescent="0.25">
      <c r="A104" s="110" t="s">
        <v>95</v>
      </c>
      <c r="B104" s="170">
        <v>298</v>
      </c>
      <c r="C104" s="171">
        <v>393</v>
      </c>
      <c r="D104" s="170">
        <v>26496</v>
      </c>
      <c r="E104" s="201">
        <v>0</v>
      </c>
      <c r="F104" s="202">
        <v>0</v>
      </c>
      <c r="G104" s="177">
        <f t="shared" ref="G104:G118" si="60">D104/B104</f>
        <v>88.912751677852356</v>
      </c>
      <c r="H104" s="159">
        <f>SUM(D104:F104)</f>
        <v>26496</v>
      </c>
      <c r="I104" s="132"/>
      <c r="J104" s="133"/>
      <c r="K104" s="81">
        <v>4</v>
      </c>
      <c r="L104" s="85">
        <v>7</v>
      </c>
      <c r="M104" s="85">
        <v>580</v>
      </c>
      <c r="N104" s="62">
        <v>0</v>
      </c>
      <c r="O104" s="202">
        <v>0</v>
      </c>
      <c r="P104" s="159">
        <f t="shared" ref="P104:P117" si="61">O104+M104</f>
        <v>580</v>
      </c>
      <c r="Q104" s="110" t="s">
        <v>95</v>
      </c>
      <c r="R104" s="59">
        <f t="shared" ref="R104:R117" si="62">B104+K104</f>
        <v>302</v>
      </c>
      <c r="S104" s="59">
        <f t="shared" ref="S104:S117" si="63">C104+L104</f>
        <v>400</v>
      </c>
      <c r="T104" s="220">
        <f t="shared" ref="T104:T117" si="64">H104+O104</f>
        <v>26496</v>
      </c>
      <c r="U104" s="62">
        <f t="shared" ref="U104:U117" si="65">T104/R104</f>
        <v>87.735099337748338</v>
      </c>
    </row>
    <row r="105" spans="1:21" ht="18" x14ac:dyDescent="0.25">
      <c r="A105" s="111" t="s">
        <v>96</v>
      </c>
      <c r="B105" s="141">
        <v>392</v>
      </c>
      <c r="C105" s="142">
        <v>517</v>
      </c>
      <c r="D105" s="141">
        <v>35919</v>
      </c>
      <c r="E105" s="86">
        <v>0</v>
      </c>
      <c r="F105" s="142">
        <v>0</v>
      </c>
      <c r="G105" s="158">
        <f t="shared" si="60"/>
        <v>91.630102040816325</v>
      </c>
      <c r="H105" s="159">
        <f t="shared" ref="H105:H117" si="66">SUM(D105:F105)</f>
        <v>35919</v>
      </c>
      <c r="I105" s="135"/>
      <c r="J105" s="143"/>
      <c r="K105" s="88">
        <v>13</v>
      </c>
      <c r="L105" s="87">
        <v>22</v>
      </c>
      <c r="M105" s="87">
        <v>1532</v>
      </c>
      <c r="N105" s="80">
        <v>0</v>
      </c>
      <c r="O105" s="142">
        <v>0</v>
      </c>
      <c r="P105" s="159">
        <f t="shared" si="61"/>
        <v>1532</v>
      </c>
      <c r="Q105" s="111" t="s">
        <v>96</v>
      </c>
      <c r="R105" s="63">
        <f t="shared" si="62"/>
        <v>405</v>
      </c>
      <c r="S105" s="63">
        <f t="shared" si="63"/>
        <v>539</v>
      </c>
      <c r="T105" s="221">
        <f t="shared" si="64"/>
        <v>35919</v>
      </c>
      <c r="U105" s="80">
        <f t="shared" si="65"/>
        <v>88.688888888888883</v>
      </c>
    </row>
    <row r="106" spans="1:21" ht="18" x14ac:dyDescent="0.25">
      <c r="A106" s="111" t="s">
        <v>97</v>
      </c>
      <c r="B106" s="138">
        <v>51</v>
      </c>
      <c r="C106" s="163">
        <v>73</v>
      </c>
      <c r="D106" s="138">
        <v>4795</v>
      </c>
      <c r="E106" s="84">
        <v>0</v>
      </c>
      <c r="F106" s="139">
        <v>0</v>
      </c>
      <c r="G106" s="158">
        <f t="shared" si="60"/>
        <v>94.019607843137251</v>
      </c>
      <c r="H106" s="159">
        <f t="shared" si="66"/>
        <v>4795</v>
      </c>
      <c r="I106" s="135"/>
      <c r="J106" s="143"/>
      <c r="K106" s="88">
        <v>0</v>
      </c>
      <c r="L106" s="87">
        <v>0</v>
      </c>
      <c r="M106" s="87">
        <v>0</v>
      </c>
      <c r="N106" s="80">
        <v>0</v>
      </c>
      <c r="O106" s="139">
        <v>0</v>
      </c>
      <c r="P106" s="159">
        <f t="shared" si="61"/>
        <v>0</v>
      </c>
      <c r="Q106" s="111" t="s">
        <v>97</v>
      </c>
      <c r="R106" s="63">
        <f t="shared" si="62"/>
        <v>51</v>
      </c>
      <c r="S106" s="63">
        <f t="shared" si="63"/>
        <v>73</v>
      </c>
      <c r="T106" s="221">
        <f t="shared" si="64"/>
        <v>4795</v>
      </c>
      <c r="U106" s="80">
        <f t="shared" si="65"/>
        <v>94.019607843137251</v>
      </c>
    </row>
    <row r="107" spans="1:21" ht="18" x14ac:dyDescent="0.25">
      <c r="A107" s="111" t="s">
        <v>98</v>
      </c>
      <c r="B107" s="141">
        <v>527</v>
      </c>
      <c r="C107" s="102">
        <v>669</v>
      </c>
      <c r="D107" s="141">
        <v>44223</v>
      </c>
      <c r="E107" s="86">
        <v>0</v>
      </c>
      <c r="F107" s="142">
        <v>0</v>
      </c>
      <c r="G107" s="158">
        <f t="shared" si="60"/>
        <v>83.914611005692606</v>
      </c>
      <c r="H107" s="159">
        <f t="shared" si="66"/>
        <v>44223</v>
      </c>
      <c r="I107" s="135"/>
      <c r="J107" s="143"/>
      <c r="K107" s="88">
        <v>10</v>
      </c>
      <c r="L107" s="87">
        <v>13</v>
      </c>
      <c r="M107" s="87">
        <v>845</v>
      </c>
      <c r="N107" s="80">
        <v>0</v>
      </c>
      <c r="O107" s="142">
        <v>0</v>
      </c>
      <c r="P107" s="159">
        <f t="shared" si="61"/>
        <v>845</v>
      </c>
      <c r="Q107" s="111" t="s">
        <v>98</v>
      </c>
      <c r="R107" s="63">
        <f t="shared" si="62"/>
        <v>537</v>
      </c>
      <c r="S107" s="63">
        <f t="shared" si="63"/>
        <v>682</v>
      </c>
      <c r="T107" s="221">
        <f t="shared" si="64"/>
        <v>44223</v>
      </c>
      <c r="U107" s="80">
        <f t="shared" si="65"/>
        <v>82.351955307262571</v>
      </c>
    </row>
    <row r="108" spans="1:21" ht="18" x14ac:dyDescent="0.25">
      <c r="A108" s="64" t="s">
        <v>99</v>
      </c>
      <c r="B108" s="141">
        <v>351</v>
      </c>
      <c r="C108" s="102">
        <v>458</v>
      </c>
      <c r="D108" s="141">
        <v>30073</v>
      </c>
      <c r="E108" s="86">
        <v>0</v>
      </c>
      <c r="F108" s="142">
        <v>0</v>
      </c>
      <c r="G108" s="158">
        <f t="shared" si="60"/>
        <v>85.678062678062673</v>
      </c>
      <c r="H108" s="159">
        <f t="shared" si="66"/>
        <v>30073</v>
      </c>
      <c r="I108" s="135"/>
      <c r="J108" s="143"/>
      <c r="K108" s="88">
        <v>6</v>
      </c>
      <c r="L108" s="87">
        <v>9</v>
      </c>
      <c r="M108" s="87">
        <v>708</v>
      </c>
      <c r="N108" s="80">
        <v>0</v>
      </c>
      <c r="O108" s="142">
        <v>0</v>
      </c>
      <c r="P108" s="159">
        <f t="shared" si="61"/>
        <v>708</v>
      </c>
      <c r="Q108" s="64" t="s">
        <v>99</v>
      </c>
      <c r="R108" s="63">
        <f t="shared" si="62"/>
        <v>357</v>
      </c>
      <c r="S108" s="63">
        <f t="shared" si="63"/>
        <v>467</v>
      </c>
      <c r="T108" s="221">
        <f t="shared" si="64"/>
        <v>30073</v>
      </c>
      <c r="U108" s="80">
        <f t="shared" si="65"/>
        <v>84.238095238095241</v>
      </c>
    </row>
    <row r="109" spans="1:21" ht="18" x14ac:dyDescent="0.25">
      <c r="A109" s="64" t="s">
        <v>100</v>
      </c>
      <c r="B109" s="141">
        <v>405</v>
      </c>
      <c r="C109" s="102">
        <v>541</v>
      </c>
      <c r="D109" s="141">
        <v>39651</v>
      </c>
      <c r="E109" s="86">
        <v>0</v>
      </c>
      <c r="F109" s="142">
        <v>-21</v>
      </c>
      <c r="G109" s="158">
        <f t="shared" si="60"/>
        <v>97.903703703703698</v>
      </c>
      <c r="H109" s="159">
        <f t="shared" si="66"/>
        <v>39630</v>
      </c>
      <c r="I109" s="135"/>
      <c r="J109" s="143"/>
      <c r="K109" s="88">
        <v>14</v>
      </c>
      <c r="L109" s="87">
        <v>33</v>
      </c>
      <c r="M109" s="87">
        <v>2526</v>
      </c>
      <c r="N109" s="80">
        <v>0</v>
      </c>
      <c r="O109" s="142">
        <v>0</v>
      </c>
      <c r="P109" s="159">
        <f t="shared" si="61"/>
        <v>2526</v>
      </c>
      <c r="Q109" s="64" t="s">
        <v>100</v>
      </c>
      <c r="R109" s="63">
        <f t="shared" si="62"/>
        <v>419</v>
      </c>
      <c r="S109" s="63">
        <f t="shared" si="63"/>
        <v>574</v>
      </c>
      <c r="T109" s="221">
        <f t="shared" si="64"/>
        <v>39630</v>
      </c>
      <c r="U109" s="80">
        <f t="shared" si="65"/>
        <v>94.582338902147967</v>
      </c>
    </row>
    <row r="110" spans="1:21" ht="18" x14ac:dyDescent="0.25">
      <c r="A110" s="64" t="s">
        <v>101</v>
      </c>
      <c r="B110" s="141">
        <v>579</v>
      </c>
      <c r="C110" s="102">
        <v>840</v>
      </c>
      <c r="D110" s="141">
        <v>56501</v>
      </c>
      <c r="E110" s="86">
        <v>0</v>
      </c>
      <c r="F110" s="142">
        <v>-50</v>
      </c>
      <c r="G110" s="158">
        <f t="shared" si="60"/>
        <v>97.583765112262526</v>
      </c>
      <c r="H110" s="159">
        <f t="shared" si="66"/>
        <v>56451</v>
      </c>
      <c r="I110" s="135"/>
      <c r="J110" s="143"/>
      <c r="K110" s="88">
        <v>27</v>
      </c>
      <c r="L110" s="87">
        <v>38</v>
      </c>
      <c r="M110" s="87">
        <v>2635</v>
      </c>
      <c r="N110" s="80">
        <v>0</v>
      </c>
      <c r="O110" s="142">
        <v>0</v>
      </c>
      <c r="P110" s="159">
        <f t="shared" si="61"/>
        <v>2635</v>
      </c>
      <c r="Q110" s="64" t="s">
        <v>101</v>
      </c>
      <c r="R110" s="63">
        <f t="shared" si="62"/>
        <v>606</v>
      </c>
      <c r="S110" s="63">
        <f t="shared" si="63"/>
        <v>878</v>
      </c>
      <c r="T110" s="221">
        <f t="shared" si="64"/>
        <v>56451</v>
      </c>
      <c r="U110" s="80">
        <f t="shared" si="65"/>
        <v>93.153465346534659</v>
      </c>
    </row>
    <row r="111" spans="1:21" ht="18" x14ac:dyDescent="0.25">
      <c r="A111" s="64" t="s">
        <v>102</v>
      </c>
      <c r="B111" s="141">
        <v>540</v>
      </c>
      <c r="C111" s="102">
        <v>760</v>
      </c>
      <c r="D111" s="141">
        <v>53600</v>
      </c>
      <c r="E111" s="86">
        <v>0</v>
      </c>
      <c r="F111" s="142">
        <v>-14</v>
      </c>
      <c r="G111" s="158">
        <f t="shared" si="60"/>
        <v>99.259259259259252</v>
      </c>
      <c r="H111" s="159">
        <f t="shared" si="66"/>
        <v>53586</v>
      </c>
      <c r="I111" s="135"/>
      <c r="J111" s="143"/>
      <c r="K111" s="88">
        <v>4</v>
      </c>
      <c r="L111" s="87">
        <v>12</v>
      </c>
      <c r="M111" s="87">
        <v>816</v>
      </c>
      <c r="N111" s="80">
        <v>0</v>
      </c>
      <c r="O111" s="142">
        <v>0</v>
      </c>
      <c r="P111" s="159">
        <f t="shared" si="61"/>
        <v>816</v>
      </c>
      <c r="Q111" s="64" t="s">
        <v>102</v>
      </c>
      <c r="R111" s="63">
        <f t="shared" si="62"/>
        <v>544</v>
      </c>
      <c r="S111" s="63">
        <f t="shared" si="63"/>
        <v>772</v>
      </c>
      <c r="T111" s="221">
        <f t="shared" si="64"/>
        <v>53586</v>
      </c>
      <c r="U111" s="80">
        <f t="shared" si="65"/>
        <v>98.503676470588232</v>
      </c>
    </row>
    <row r="112" spans="1:21" ht="18" x14ac:dyDescent="0.25">
      <c r="A112" s="64" t="s">
        <v>103</v>
      </c>
      <c r="B112" s="141">
        <v>466</v>
      </c>
      <c r="C112" s="102">
        <v>697</v>
      </c>
      <c r="D112" s="141">
        <v>45889</v>
      </c>
      <c r="E112" s="86">
        <v>0</v>
      </c>
      <c r="F112" s="142">
        <v>-8</v>
      </c>
      <c r="G112" s="158">
        <f t="shared" si="60"/>
        <v>98.47424892703863</v>
      </c>
      <c r="H112" s="159">
        <f t="shared" si="66"/>
        <v>45881</v>
      </c>
      <c r="I112" s="135"/>
      <c r="J112" s="143"/>
      <c r="K112" s="88">
        <v>20</v>
      </c>
      <c r="L112" s="87">
        <v>30</v>
      </c>
      <c r="M112" s="87">
        <v>1991</v>
      </c>
      <c r="N112" s="80">
        <v>0</v>
      </c>
      <c r="O112" s="142">
        <v>0</v>
      </c>
      <c r="P112" s="159">
        <f t="shared" si="61"/>
        <v>1991</v>
      </c>
      <c r="Q112" s="64" t="s">
        <v>103</v>
      </c>
      <c r="R112" s="63">
        <f t="shared" si="62"/>
        <v>486</v>
      </c>
      <c r="S112" s="63">
        <f t="shared" si="63"/>
        <v>727</v>
      </c>
      <c r="T112" s="221">
        <f t="shared" si="64"/>
        <v>45881</v>
      </c>
      <c r="U112" s="80">
        <f t="shared" si="65"/>
        <v>94.405349794238688</v>
      </c>
    </row>
    <row r="113" spans="1:21" ht="18" x14ac:dyDescent="0.25">
      <c r="A113" s="64" t="s">
        <v>104</v>
      </c>
      <c r="B113" s="141">
        <v>555</v>
      </c>
      <c r="C113" s="102">
        <v>751</v>
      </c>
      <c r="D113" s="141">
        <v>49812</v>
      </c>
      <c r="E113" s="86">
        <v>0</v>
      </c>
      <c r="F113" s="142">
        <v>-14</v>
      </c>
      <c r="G113" s="158">
        <f t="shared" si="60"/>
        <v>89.751351351351346</v>
      </c>
      <c r="H113" s="159">
        <f t="shared" si="66"/>
        <v>49798</v>
      </c>
      <c r="I113" s="135"/>
      <c r="J113" s="143"/>
      <c r="K113" s="88">
        <v>15</v>
      </c>
      <c r="L113" s="87">
        <v>23</v>
      </c>
      <c r="M113" s="87">
        <v>1546</v>
      </c>
      <c r="N113" s="80">
        <v>0</v>
      </c>
      <c r="O113" s="142">
        <v>0</v>
      </c>
      <c r="P113" s="159">
        <f t="shared" si="61"/>
        <v>1546</v>
      </c>
      <c r="Q113" s="64" t="s">
        <v>104</v>
      </c>
      <c r="R113" s="63">
        <f t="shared" si="62"/>
        <v>570</v>
      </c>
      <c r="S113" s="63">
        <f t="shared" si="63"/>
        <v>774</v>
      </c>
      <c r="T113" s="221">
        <f t="shared" si="64"/>
        <v>49798</v>
      </c>
      <c r="U113" s="80">
        <f t="shared" si="65"/>
        <v>87.364912280701759</v>
      </c>
    </row>
    <row r="114" spans="1:21" ht="18" x14ac:dyDescent="0.25">
      <c r="A114" s="64" t="s">
        <v>105</v>
      </c>
      <c r="B114" s="141">
        <v>629</v>
      </c>
      <c r="C114" s="102">
        <v>871</v>
      </c>
      <c r="D114" s="141">
        <v>58285</v>
      </c>
      <c r="E114" s="86">
        <v>0</v>
      </c>
      <c r="F114" s="142">
        <v>-39</v>
      </c>
      <c r="G114" s="158">
        <f t="shared" si="60"/>
        <v>92.662957074721774</v>
      </c>
      <c r="H114" s="159">
        <f t="shared" si="66"/>
        <v>58246</v>
      </c>
      <c r="I114" s="135"/>
      <c r="J114" s="143"/>
      <c r="K114" s="88">
        <v>15</v>
      </c>
      <c r="L114" s="87">
        <v>30</v>
      </c>
      <c r="M114" s="87">
        <v>2022</v>
      </c>
      <c r="N114" s="80">
        <v>0</v>
      </c>
      <c r="O114" s="142">
        <v>0</v>
      </c>
      <c r="P114" s="159">
        <f t="shared" si="61"/>
        <v>2022</v>
      </c>
      <c r="Q114" s="64" t="s">
        <v>105</v>
      </c>
      <c r="R114" s="63">
        <f t="shared" si="62"/>
        <v>644</v>
      </c>
      <c r="S114" s="63">
        <f t="shared" si="63"/>
        <v>901</v>
      </c>
      <c r="T114" s="221">
        <f t="shared" si="64"/>
        <v>58246</v>
      </c>
      <c r="U114" s="80">
        <f t="shared" si="65"/>
        <v>90.444099378881987</v>
      </c>
    </row>
    <row r="115" spans="1:21" ht="18" x14ac:dyDescent="0.25">
      <c r="A115" s="64" t="s">
        <v>106</v>
      </c>
      <c r="B115" s="141">
        <v>1447</v>
      </c>
      <c r="C115" s="102">
        <v>1983</v>
      </c>
      <c r="D115" s="141">
        <v>133291</v>
      </c>
      <c r="E115" s="86">
        <v>0</v>
      </c>
      <c r="F115" s="142">
        <v>0</v>
      </c>
      <c r="G115" s="158">
        <f t="shared" si="60"/>
        <v>92.115411195577053</v>
      </c>
      <c r="H115" s="159">
        <f t="shared" si="66"/>
        <v>133291</v>
      </c>
      <c r="I115" s="135"/>
      <c r="J115" s="143"/>
      <c r="K115" s="88">
        <v>43</v>
      </c>
      <c r="L115" s="87">
        <v>69</v>
      </c>
      <c r="M115" s="87">
        <v>4653</v>
      </c>
      <c r="N115" s="80">
        <v>0</v>
      </c>
      <c r="O115" s="142">
        <v>0</v>
      </c>
      <c r="P115" s="159">
        <f t="shared" si="61"/>
        <v>4653</v>
      </c>
      <c r="Q115" s="64" t="s">
        <v>106</v>
      </c>
      <c r="R115" s="63">
        <f t="shared" si="62"/>
        <v>1490</v>
      </c>
      <c r="S115" s="63">
        <f t="shared" si="63"/>
        <v>2052</v>
      </c>
      <c r="T115" s="221">
        <f t="shared" si="64"/>
        <v>133291</v>
      </c>
      <c r="U115" s="80">
        <f t="shared" si="65"/>
        <v>89.457046979865765</v>
      </c>
    </row>
    <row r="116" spans="1:21" ht="18" x14ac:dyDescent="0.25">
      <c r="A116" s="64" t="s">
        <v>107</v>
      </c>
      <c r="B116" s="141">
        <v>310</v>
      </c>
      <c r="C116" s="102">
        <v>414</v>
      </c>
      <c r="D116" s="141">
        <v>27115</v>
      </c>
      <c r="E116" s="86">
        <v>0</v>
      </c>
      <c r="F116" s="142">
        <v>-14</v>
      </c>
      <c r="G116" s="158">
        <f t="shared" si="60"/>
        <v>87.467741935483872</v>
      </c>
      <c r="H116" s="159">
        <f t="shared" si="66"/>
        <v>27101</v>
      </c>
      <c r="I116" s="135"/>
      <c r="J116" s="143"/>
      <c r="K116" s="88">
        <v>8</v>
      </c>
      <c r="L116" s="87">
        <v>12</v>
      </c>
      <c r="M116" s="87">
        <v>655</v>
      </c>
      <c r="N116" s="80">
        <v>0</v>
      </c>
      <c r="O116" s="142">
        <v>0</v>
      </c>
      <c r="P116" s="159">
        <f t="shared" si="61"/>
        <v>655</v>
      </c>
      <c r="Q116" s="64" t="s">
        <v>107</v>
      </c>
      <c r="R116" s="63">
        <f t="shared" si="62"/>
        <v>318</v>
      </c>
      <c r="S116" s="63">
        <f t="shared" si="63"/>
        <v>426</v>
      </c>
      <c r="T116" s="221">
        <f t="shared" si="64"/>
        <v>27101</v>
      </c>
      <c r="U116" s="80">
        <f t="shared" si="65"/>
        <v>85.223270440251568</v>
      </c>
    </row>
    <row r="117" spans="1:21" ht="18.75" thickBot="1" x14ac:dyDescent="0.3">
      <c r="A117" s="64" t="s">
        <v>108</v>
      </c>
      <c r="B117" s="161">
        <v>615</v>
      </c>
      <c r="C117" s="164">
        <v>789</v>
      </c>
      <c r="D117" s="161">
        <v>53528</v>
      </c>
      <c r="E117" s="107">
        <v>0</v>
      </c>
      <c r="F117" s="153">
        <v>-14</v>
      </c>
      <c r="G117" s="158">
        <f t="shared" si="60"/>
        <v>87.037398373983734</v>
      </c>
      <c r="H117" s="159">
        <f t="shared" si="66"/>
        <v>53514</v>
      </c>
      <c r="I117" s="147"/>
      <c r="J117" s="148"/>
      <c r="K117" s="91">
        <v>7</v>
      </c>
      <c r="L117" s="90">
        <v>10</v>
      </c>
      <c r="M117" s="90">
        <v>707</v>
      </c>
      <c r="N117" s="187">
        <v>0</v>
      </c>
      <c r="O117" s="153">
        <v>0</v>
      </c>
      <c r="P117" s="159">
        <f t="shared" si="61"/>
        <v>707</v>
      </c>
      <c r="Q117" s="89" t="s">
        <v>108</v>
      </c>
      <c r="R117" s="69">
        <f t="shared" si="62"/>
        <v>622</v>
      </c>
      <c r="S117" s="69">
        <f t="shared" si="63"/>
        <v>799</v>
      </c>
      <c r="T117" s="222">
        <f t="shared" si="64"/>
        <v>53514</v>
      </c>
      <c r="U117" s="187">
        <f t="shared" si="65"/>
        <v>86.035369774919616</v>
      </c>
    </row>
    <row r="118" spans="1:21" ht="18.75" thickBot="1" x14ac:dyDescent="0.3">
      <c r="A118" s="70" t="s">
        <v>48</v>
      </c>
      <c r="B118" s="94">
        <f>SUM(B104:B117)</f>
        <v>7165</v>
      </c>
      <c r="C118" s="94">
        <f>SUM(C104:C117)</f>
        <v>9756</v>
      </c>
      <c r="D118" s="94">
        <f>SUM(D104:D117)</f>
        <v>659178</v>
      </c>
      <c r="E118" s="94">
        <f>SUM(E104:E117)</f>
        <v>0</v>
      </c>
      <c r="F118" s="94">
        <f>SUM(F104:F117)</f>
        <v>-174</v>
      </c>
      <c r="G118" s="72">
        <f t="shared" si="60"/>
        <v>91.999720865317514</v>
      </c>
      <c r="H118" s="150">
        <f t="shared" ref="H118:P118" si="67">SUM(H104:H117)</f>
        <v>659004</v>
      </c>
      <c r="I118" s="166">
        <f t="shared" si="67"/>
        <v>0</v>
      </c>
      <c r="J118" s="72">
        <f t="shared" si="67"/>
        <v>0</v>
      </c>
      <c r="K118" s="196">
        <f t="shared" si="67"/>
        <v>186</v>
      </c>
      <c r="L118" s="186">
        <f t="shared" si="67"/>
        <v>308</v>
      </c>
      <c r="M118" s="186">
        <f t="shared" si="67"/>
        <v>21216</v>
      </c>
      <c r="N118" s="186">
        <f t="shared" si="67"/>
        <v>0</v>
      </c>
      <c r="O118" s="94">
        <f t="shared" si="67"/>
        <v>0</v>
      </c>
      <c r="P118" s="150">
        <f t="shared" si="67"/>
        <v>21216</v>
      </c>
      <c r="Q118" s="192" t="s">
        <v>48</v>
      </c>
      <c r="R118" s="175">
        <f>SUM(R104:R117)</f>
        <v>7351</v>
      </c>
      <c r="S118" s="175">
        <f>SUM(S104:S117)</f>
        <v>10064</v>
      </c>
      <c r="T118" s="223">
        <f>SUM(T104:T117)</f>
        <v>659004</v>
      </c>
      <c r="U118" s="72">
        <f>T118/R118</f>
        <v>89.648211127737724</v>
      </c>
    </row>
    <row r="119" spans="1:21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105"/>
      <c r="P119" s="105"/>
      <c r="Q119" s="191"/>
      <c r="R119" s="96"/>
      <c r="S119" s="96"/>
      <c r="T119" s="224"/>
      <c r="U119" s="75"/>
    </row>
    <row r="120" spans="1:21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8"/>
      <c r="P120" s="98"/>
      <c r="Q120" s="53" t="s">
        <v>109</v>
      </c>
      <c r="R120" s="97"/>
      <c r="S120" s="97"/>
      <c r="T120" s="225"/>
      <c r="U120" s="98"/>
    </row>
    <row r="121" spans="1:21" ht="18" x14ac:dyDescent="0.25">
      <c r="A121" s="56" t="s">
        <v>110</v>
      </c>
      <c r="B121" s="156">
        <v>211</v>
      </c>
      <c r="C121" s="100">
        <v>349</v>
      </c>
      <c r="D121" s="100">
        <v>24364</v>
      </c>
      <c r="E121" s="84">
        <v>0</v>
      </c>
      <c r="F121" s="139">
        <v>-104</v>
      </c>
      <c r="G121" s="177">
        <f t="shared" ref="G121:G130" si="68">D121/B121</f>
        <v>115.4691943127962</v>
      </c>
      <c r="H121" s="159">
        <f>SUM(D121:F121)</f>
        <v>24260</v>
      </c>
      <c r="I121" s="132"/>
      <c r="J121" s="133"/>
      <c r="K121" s="81">
        <v>12</v>
      </c>
      <c r="L121" s="85">
        <v>22</v>
      </c>
      <c r="M121" s="85">
        <v>1357</v>
      </c>
      <c r="N121" s="62">
        <v>0</v>
      </c>
      <c r="O121" s="139">
        <v>0</v>
      </c>
      <c r="P121" s="159">
        <f t="shared" ref="P121:P129" si="69">O121+M121</f>
        <v>1357</v>
      </c>
      <c r="Q121" s="56" t="s">
        <v>110</v>
      </c>
      <c r="R121" s="59">
        <f t="shared" ref="R121:R129" si="70">B121+K121</f>
        <v>223</v>
      </c>
      <c r="S121" s="59">
        <f t="shared" ref="S121:S129" si="71">C121+L121</f>
        <v>371</v>
      </c>
      <c r="T121" s="220">
        <f t="shared" ref="T121:T129" si="72">H121+O121</f>
        <v>24260</v>
      </c>
      <c r="U121" s="62">
        <f t="shared" ref="U121:U129" si="73">T121/R121</f>
        <v>108.78923766816143</v>
      </c>
    </row>
    <row r="122" spans="1:21" ht="18" x14ac:dyDescent="0.25">
      <c r="A122" s="64" t="s">
        <v>111</v>
      </c>
      <c r="B122" s="138">
        <v>401</v>
      </c>
      <c r="C122" s="163">
        <v>546</v>
      </c>
      <c r="D122" s="138">
        <v>36691</v>
      </c>
      <c r="E122" s="84">
        <v>0</v>
      </c>
      <c r="F122" s="139">
        <v>0</v>
      </c>
      <c r="G122" s="158">
        <f t="shared" si="68"/>
        <v>91.498753117206988</v>
      </c>
      <c r="H122" s="159">
        <f t="shared" ref="H122:H129" si="74">SUM(D122:F122)</f>
        <v>36691</v>
      </c>
      <c r="I122" s="135"/>
      <c r="J122" s="143"/>
      <c r="K122" s="81">
        <v>11</v>
      </c>
      <c r="L122" s="85">
        <v>18</v>
      </c>
      <c r="M122" s="85">
        <v>1155</v>
      </c>
      <c r="N122" s="80">
        <v>0</v>
      </c>
      <c r="O122" s="139">
        <v>0</v>
      </c>
      <c r="P122" s="159">
        <f t="shared" si="69"/>
        <v>1155</v>
      </c>
      <c r="Q122" s="64" t="s">
        <v>111</v>
      </c>
      <c r="R122" s="63">
        <f t="shared" si="70"/>
        <v>412</v>
      </c>
      <c r="S122" s="63">
        <f t="shared" si="71"/>
        <v>564</v>
      </c>
      <c r="T122" s="221">
        <f t="shared" si="72"/>
        <v>36691</v>
      </c>
      <c r="U122" s="80">
        <f t="shared" si="73"/>
        <v>89.055825242718441</v>
      </c>
    </row>
    <row r="123" spans="1:21" ht="18" x14ac:dyDescent="0.25">
      <c r="A123" s="64" t="s">
        <v>112</v>
      </c>
      <c r="B123" s="141">
        <v>192</v>
      </c>
      <c r="C123" s="102">
        <v>265</v>
      </c>
      <c r="D123" s="141">
        <v>17074</v>
      </c>
      <c r="E123" s="86">
        <v>0</v>
      </c>
      <c r="F123" s="142">
        <v>-44</v>
      </c>
      <c r="G123" s="158">
        <f t="shared" si="68"/>
        <v>88.927083333333329</v>
      </c>
      <c r="H123" s="159">
        <f t="shared" si="74"/>
        <v>17030</v>
      </c>
      <c r="I123" s="135"/>
      <c r="J123" s="143"/>
      <c r="K123" s="81">
        <v>12</v>
      </c>
      <c r="L123" s="85">
        <v>18</v>
      </c>
      <c r="M123" s="85">
        <v>1154</v>
      </c>
      <c r="N123" s="80">
        <v>0</v>
      </c>
      <c r="O123" s="142">
        <v>0</v>
      </c>
      <c r="P123" s="159">
        <f t="shared" si="69"/>
        <v>1154</v>
      </c>
      <c r="Q123" s="64" t="s">
        <v>112</v>
      </c>
      <c r="R123" s="63">
        <f t="shared" si="70"/>
        <v>204</v>
      </c>
      <c r="S123" s="63">
        <f t="shared" si="71"/>
        <v>283</v>
      </c>
      <c r="T123" s="221">
        <f t="shared" si="72"/>
        <v>17030</v>
      </c>
      <c r="U123" s="80">
        <f t="shared" si="73"/>
        <v>83.480392156862749</v>
      </c>
    </row>
    <row r="124" spans="1:21" ht="18" x14ac:dyDescent="0.25">
      <c r="A124" s="64" t="s">
        <v>113</v>
      </c>
      <c r="B124" s="141">
        <v>401</v>
      </c>
      <c r="C124" s="102">
        <v>529</v>
      </c>
      <c r="D124" s="141">
        <v>37221</v>
      </c>
      <c r="E124" s="86">
        <v>0</v>
      </c>
      <c r="F124" s="142">
        <v>0</v>
      </c>
      <c r="G124" s="158">
        <f t="shared" si="68"/>
        <v>92.820448877805489</v>
      </c>
      <c r="H124" s="159">
        <f t="shared" si="74"/>
        <v>37221</v>
      </c>
      <c r="I124" s="135"/>
      <c r="J124" s="143"/>
      <c r="K124" s="88">
        <v>29</v>
      </c>
      <c r="L124" s="87">
        <v>43</v>
      </c>
      <c r="M124" s="87">
        <v>3139</v>
      </c>
      <c r="N124" s="80">
        <v>0</v>
      </c>
      <c r="O124" s="142">
        <v>0</v>
      </c>
      <c r="P124" s="159">
        <f t="shared" si="69"/>
        <v>3139</v>
      </c>
      <c r="Q124" s="64" t="s">
        <v>113</v>
      </c>
      <c r="R124" s="63">
        <f t="shared" si="70"/>
        <v>430</v>
      </c>
      <c r="S124" s="63">
        <f t="shared" si="71"/>
        <v>572</v>
      </c>
      <c r="T124" s="221">
        <f t="shared" si="72"/>
        <v>37221</v>
      </c>
      <c r="U124" s="80">
        <f t="shared" si="73"/>
        <v>86.560465116279076</v>
      </c>
    </row>
    <row r="125" spans="1:21" ht="18" x14ac:dyDescent="0.25">
      <c r="A125" s="64" t="s">
        <v>114</v>
      </c>
      <c r="B125" s="141">
        <v>752</v>
      </c>
      <c r="C125" s="102">
        <v>1104</v>
      </c>
      <c r="D125" s="141">
        <v>76537</v>
      </c>
      <c r="E125" s="86">
        <v>0</v>
      </c>
      <c r="F125" s="142">
        <v>-28</v>
      </c>
      <c r="G125" s="158">
        <f t="shared" si="68"/>
        <v>101.77792553191489</v>
      </c>
      <c r="H125" s="159">
        <f t="shared" si="74"/>
        <v>76509</v>
      </c>
      <c r="I125" s="135"/>
      <c r="J125" s="143"/>
      <c r="K125" s="88">
        <v>32</v>
      </c>
      <c r="L125" s="87">
        <v>44</v>
      </c>
      <c r="M125" s="87">
        <v>3066</v>
      </c>
      <c r="N125" s="80">
        <v>0</v>
      </c>
      <c r="O125" s="142">
        <v>0</v>
      </c>
      <c r="P125" s="159">
        <f t="shared" si="69"/>
        <v>3066</v>
      </c>
      <c r="Q125" s="64" t="s">
        <v>114</v>
      </c>
      <c r="R125" s="63">
        <f t="shared" si="70"/>
        <v>784</v>
      </c>
      <c r="S125" s="63">
        <f t="shared" si="71"/>
        <v>1148</v>
      </c>
      <c r="T125" s="221">
        <f t="shared" si="72"/>
        <v>76509</v>
      </c>
      <c r="U125" s="80">
        <f t="shared" si="73"/>
        <v>97.588010204081627</v>
      </c>
    </row>
    <row r="126" spans="1:21" ht="18" x14ac:dyDescent="0.25">
      <c r="A126" s="64" t="s">
        <v>115</v>
      </c>
      <c r="B126" s="141">
        <v>1187</v>
      </c>
      <c r="C126" s="102">
        <v>1912</v>
      </c>
      <c r="D126" s="141">
        <v>128746</v>
      </c>
      <c r="E126" s="86">
        <v>0</v>
      </c>
      <c r="F126" s="142">
        <v>-49</v>
      </c>
      <c r="G126" s="158">
        <f t="shared" si="68"/>
        <v>108.46335299073294</v>
      </c>
      <c r="H126" s="159">
        <f t="shared" si="74"/>
        <v>128697</v>
      </c>
      <c r="I126" s="135"/>
      <c r="J126" s="143"/>
      <c r="K126" s="88">
        <v>36</v>
      </c>
      <c r="L126" s="87">
        <v>76</v>
      </c>
      <c r="M126" s="87">
        <v>5203</v>
      </c>
      <c r="N126" s="80">
        <v>0</v>
      </c>
      <c r="O126" s="142">
        <v>-26</v>
      </c>
      <c r="P126" s="159">
        <f t="shared" si="69"/>
        <v>5177</v>
      </c>
      <c r="Q126" s="64" t="s">
        <v>115</v>
      </c>
      <c r="R126" s="63">
        <f t="shared" si="70"/>
        <v>1223</v>
      </c>
      <c r="S126" s="63">
        <f t="shared" si="71"/>
        <v>1988</v>
      </c>
      <c r="T126" s="221">
        <f t="shared" si="72"/>
        <v>128671</v>
      </c>
      <c r="U126" s="80">
        <f t="shared" si="73"/>
        <v>105.20932134096483</v>
      </c>
    </row>
    <row r="127" spans="1:21" ht="18" x14ac:dyDescent="0.25">
      <c r="A127" s="64" t="s">
        <v>116</v>
      </c>
      <c r="B127" s="141">
        <v>1016</v>
      </c>
      <c r="C127" s="102">
        <v>1684</v>
      </c>
      <c r="D127" s="141">
        <v>116374</v>
      </c>
      <c r="E127" s="86">
        <v>0</v>
      </c>
      <c r="F127" s="142">
        <v>-21</v>
      </c>
      <c r="G127" s="158">
        <f t="shared" si="68"/>
        <v>114.54133858267717</v>
      </c>
      <c r="H127" s="159">
        <f t="shared" si="74"/>
        <v>116353</v>
      </c>
      <c r="I127" s="135"/>
      <c r="J127" s="143"/>
      <c r="K127" s="88">
        <v>25</v>
      </c>
      <c r="L127" s="87">
        <v>51</v>
      </c>
      <c r="M127" s="87">
        <v>3384</v>
      </c>
      <c r="N127" s="80">
        <v>0</v>
      </c>
      <c r="O127" s="142">
        <v>0</v>
      </c>
      <c r="P127" s="159">
        <f t="shared" si="69"/>
        <v>3384</v>
      </c>
      <c r="Q127" s="64" t="s">
        <v>116</v>
      </c>
      <c r="R127" s="63">
        <f t="shared" si="70"/>
        <v>1041</v>
      </c>
      <c r="S127" s="63">
        <f t="shared" si="71"/>
        <v>1735</v>
      </c>
      <c r="T127" s="221">
        <f t="shared" si="72"/>
        <v>116353</v>
      </c>
      <c r="U127" s="80">
        <f t="shared" si="73"/>
        <v>111.77041306436119</v>
      </c>
    </row>
    <row r="128" spans="1:21" ht="18" x14ac:dyDescent="0.25">
      <c r="A128" s="64" t="s">
        <v>117</v>
      </c>
      <c r="B128" s="141">
        <v>782</v>
      </c>
      <c r="C128" s="102">
        <v>1209</v>
      </c>
      <c r="D128" s="141">
        <v>80945</v>
      </c>
      <c r="E128" s="86">
        <v>0</v>
      </c>
      <c r="F128" s="142">
        <v>0</v>
      </c>
      <c r="G128" s="158">
        <f t="shared" si="68"/>
        <v>103.51023017902813</v>
      </c>
      <c r="H128" s="159">
        <f t="shared" si="74"/>
        <v>80945</v>
      </c>
      <c r="I128" s="135"/>
      <c r="J128" s="143"/>
      <c r="K128" s="88">
        <v>26</v>
      </c>
      <c r="L128" s="87">
        <v>49</v>
      </c>
      <c r="M128" s="87">
        <v>3430</v>
      </c>
      <c r="N128" s="80">
        <v>0</v>
      </c>
      <c r="O128" s="142">
        <v>0</v>
      </c>
      <c r="P128" s="159">
        <f t="shared" si="69"/>
        <v>3430</v>
      </c>
      <c r="Q128" s="64" t="s">
        <v>117</v>
      </c>
      <c r="R128" s="63">
        <f t="shared" si="70"/>
        <v>808</v>
      </c>
      <c r="S128" s="63">
        <f t="shared" si="71"/>
        <v>1258</v>
      </c>
      <c r="T128" s="221">
        <f t="shared" si="72"/>
        <v>80945</v>
      </c>
      <c r="U128" s="80">
        <f t="shared" si="73"/>
        <v>100.17945544554455</v>
      </c>
    </row>
    <row r="129" spans="1:21" ht="19.5" customHeight="1" thickBot="1" x14ac:dyDescent="0.3">
      <c r="A129" s="109" t="s">
        <v>118</v>
      </c>
      <c r="B129" s="161">
        <v>1396</v>
      </c>
      <c r="C129" s="164">
        <v>2205</v>
      </c>
      <c r="D129" s="161">
        <v>154320</v>
      </c>
      <c r="E129" s="107">
        <v>0</v>
      </c>
      <c r="F129" s="153">
        <v>-6</v>
      </c>
      <c r="G129" s="158">
        <f t="shared" si="68"/>
        <v>110.54441260744986</v>
      </c>
      <c r="H129" s="159">
        <f t="shared" si="74"/>
        <v>154314</v>
      </c>
      <c r="I129" s="147"/>
      <c r="J129" s="148"/>
      <c r="K129" s="91">
        <v>73</v>
      </c>
      <c r="L129" s="90">
        <v>155</v>
      </c>
      <c r="M129" s="90">
        <v>11037</v>
      </c>
      <c r="N129" s="187">
        <v>0</v>
      </c>
      <c r="O129" s="153">
        <v>0</v>
      </c>
      <c r="P129" s="159">
        <f t="shared" si="69"/>
        <v>11037</v>
      </c>
      <c r="Q129" s="190" t="s">
        <v>118</v>
      </c>
      <c r="R129" s="69">
        <f t="shared" si="70"/>
        <v>1469</v>
      </c>
      <c r="S129" s="69">
        <f t="shared" si="71"/>
        <v>2360</v>
      </c>
      <c r="T129" s="222">
        <f t="shared" si="72"/>
        <v>154314</v>
      </c>
      <c r="U129" s="187">
        <f t="shared" si="73"/>
        <v>105.04697072838665</v>
      </c>
    </row>
    <row r="130" spans="1:21" ht="18.75" thickBot="1" x14ac:dyDescent="0.3">
      <c r="A130" s="70" t="s">
        <v>48</v>
      </c>
      <c r="B130" s="94">
        <f>SUM(B121:B129)</f>
        <v>6338</v>
      </c>
      <c r="C130" s="94">
        <f>SUM(C121:C129)</f>
        <v>9803</v>
      </c>
      <c r="D130" s="94">
        <f>SUM(D121:D129)</f>
        <v>672272</v>
      </c>
      <c r="E130" s="94">
        <f>SUM(E121:E129)</f>
        <v>0</v>
      </c>
      <c r="F130" s="94">
        <f>SUM(F121:F129)</f>
        <v>-252</v>
      </c>
      <c r="G130" s="72">
        <f t="shared" si="68"/>
        <v>106.07005364468287</v>
      </c>
      <c r="H130" s="150">
        <f t="shared" ref="H130:P130" si="75">SUM(H121:H129)</f>
        <v>672020</v>
      </c>
      <c r="I130" s="166">
        <f t="shared" si="75"/>
        <v>0</v>
      </c>
      <c r="J130" s="72">
        <f t="shared" si="75"/>
        <v>0</v>
      </c>
      <c r="K130" s="196">
        <f t="shared" si="75"/>
        <v>256</v>
      </c>
      <c r="L130" s="186">
        <f t="shared" si="75"/>
        <v>476</v>
      </c>
      <c r="M130" s="186">
        <f t="shared" si="75"/>
        <v>32925</v>
      </c>
      <c r="N130" s="186">
        <f t="shared" si="75"/>
        <v>0</v>
      </c>
      <c r="O130" s="94">
        <f t="shared" si="75"/>
        <v>-26</v>
      </c>
      <c r="P130" s="150">
        <f t="shared" si="75"/>
        <v>32899</v>
      </c>
      <c r="Q130" s="192" t="s">
        <v>48</v>
      </c>
      <c r="R130" s="175">
        <f>SUM(R121:R129)</f>
        <v>6594</v>
      </c>
      <c r="S130" s="175">
        <f>SUM(S121:S129)</f>
        <v>10279</v>
      </c>
      <c r="T130" s="223">
        <f>SUM(T121:T129)</f>
        <v>671994</v>
      </c>
      <c r="U130" s="72">
        <f>T130/R130</f>
        <v>101.90991810737033</v>
      </c>
    </row>
    <row r="131" spans="1:21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105"/>
      <c r="P131" s="105"/>
      <c r="Q131" s="191"/>
      <c r="R131" s="96"/>
      <c r="S131" s="96"/>
      <c r="T131" s="224"/>
      <c r="U131" s="75"/>
    </row>
    <row r="132" spans="1:21" ht="18.75" thickBot="1" x14ac:dyDescent="0.3">
      <c r="A132" s="112" t="s">
        <v>119</v>
      </c>
      <c r="B132" s="103">
        <f>SUM(B130+B118+B101+B89+B76+B67+B57+B47+B32+B16)</f>
        <v>51417</v>
      </c>
      <c r="C132" s="103">
        <f>SUM(C130+C118+C101+C89+C76+C67+C57+C47+C32+C16)</f>
        <v>74923</v>
      </c>
      <c r="D132" s="103">
        <f>SUM(D130+D118+D101+D89+D76+D67+D57+D47+D32+D16)</f>
        <v>5130915</v>
      </c>
      <c r="E132" s="103">
        <f>SUM(E130+E118+E101+E89+E76+E67+E57+E47+E32+E16)</f>
        <v>0</v>
      </c>
      <c r="F132" s="103">
        <f>SUM(F130+F118+F101+F89+F76+F67+F57+F47+F32+F16)</f>
        <v>-2470</v>
      </c>
      <c r="G132" s="103">
        <f>D132/B132</f>
        <v>99.790244471672793</v>
      </c>
      <c r="H132" s="150">
        <f>SUM(H130=H118=H101=H89=H76=H67=H57=H47=H32=H16)</f>
        <v>0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1777</v>
      </c>
      <c r="L132" s="175">
        <f t="shared" ref="L132:U132" si="76">SUM(L130+L118+L101+L89+L76+L67+L57+L47+L32+L16)</f>
        <v>3079</v>
      </c>
      <c r="M132" s="175">
        <f t="shared" si="76"/>
        <v>214098</v>
      </c>
      <c r="N132" s="175">
        <f t="shared" si="76"/>
        <v>0</v>
      </c>
      <c r="O132" s="103">
        <f>SUM(O130+O118+O101+O89+O76+O67+O57+O47+O32+O16)</f>
        <v>-108</v>
      </c>
      <c r="P132" s="150">
        <f t="shared" si="76"/>
        <v>213990</v>
      </c>
      <c r="Q132" s="189" t="s">
        <v>119</v>
      </c>
      <c r="R132" s="175">
        <f t="shared" si="76"/>
        <v>53194</v>
      </c>
      <c r="S132" s="175">
        <f t="shared" si="76"/>
        <v>78002</v>
      </c>
      <c r="T132" s="223">
        <f t="shared" si="76"/>
        <v>5128337</v>
      </c>
      <c r="U132" s="174">
        <f t="shared" si="76"/>
        <v>966.18336972908594</v>
      </c>
    </row>
    <row r="135" spans="1:21" x14ac:dyDescent="0.2">
      <c r="B135" s="176"/>
    </row>
  </sheetData>
  <mergeCells count="11">
    <mergeCell ref="Q4:T4"/>
    <mergeCell ref="C5:F5"/>
    <mergeCell ref="K5:N5"/>
    <mergeCell ref="D1:F1"/>
    <mergeCell ref="K1:N1"/>
    <mergeCell ref="C2:F2"/>
    <mergeCell ref="K2:N2"/>
    <mergeCell ref="C3:F3"/>
    <mergeCell ref="K3:N3"/>
    <mergeCell ref="C4:F4"/>
    <mergeCell ref="K4:N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workbookViewId="0">
      <pane xSplit="1" ySplit="6" topLeftCell="M139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1.285156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4" width="19.28515625" style="42" customWidth="1"/>
    <col min="15" max="15" width="11.140625" style="42" bestFit="1" customWidth="1"/>
    <col min="16" max="16" width="11.140625" style="42" customWidth="1"/>
    <col min="17" max="17" width="11.28515625" style="42" customWidth="1"/>
    <col min="18" max="18" width="9.5703125" style="42" customWidth="1"/>
    <col min="19" max="19" width="11.42578125" style="42" bestFit="1" customWidth="1"/>
    <col min="20" max="20" width="11.28515625" style="42" bestFit="1" customWidth="1"/>
    <col min="21" max="21" width="13.5703125" style="42" bestFit="1" customWidth="1"/>
    <col min="22" max="22" width="11.42578125" style="42" bestFit="1" customWidth="1"/>
    <col min="23" max="261" width="9.140625" style="42"/>
    <col min="262" max="262" width="18.7109375" style="42" bestFit="1" customWidth="1"/>
    <col min="263" max="263" width="9.140625" style="42"/>
    <col min="264" max="264" width="10.28515625" style="42" customWidth="1"/>
    <col min="265" max="265" width="12.7109375" style="42" bestFit="1" customWidth="1"/>
    <col min="266" max="266" width="10.85546875" style="42" customWidth="1"/>
    <col min="267" max="267" width="19.140625" style="42" bestFit="1" customWidth="1"/>
    <col min="268" max="268" width="9.140625" style="42"/>
    <col min="269" max="269" width="9.42578125" style="42" customWidth="1"/>
    <col min="270" max="270" width="11.140625" style="42" customWidth="1"/>
    <col min="271" max="271" width="10.42578125" style="42" bestFit="1" customWidth="1"/>
    <col min="272" max="272" width="19.140625" style="42" bestFit="1" customWidth="1"/>
    <col min="273" max="273" width="9.140625" style="42"/>
    <col min="274" max="274" width="9.5703125" style="42" customWidth="1"/>
    <col min="275" max="275" width="9.140625" style="42"/>
    <col min="276" max="276" width="10.42578125" style="42" bestFit="1" customWidth="1"/>
    <col min="277" max="517" width="9.140625" style="42"/>
    <col min="518" max="518" width="18.7109375" style="42" bestFit="1" customWidth="1"/>
    <col min="519" max="519" width="9.140625" style="42"/>
    <col min="520" max="520" width="10.28515625" style="42" customWidth="1"/>
    <col min="521" max="521" width="12.7109375" style="42" bestFit="1" customWidth="1"/>
    <col min="522" max="522" width="10.85546875" style="42" customWidth="1"/>
    <col min="523" max="523" width="19.140625" style="42" bestFit="1" customWidth="1"/>
    <col min="524" max="524" width="9.140625" style="42"/>
    <col min="525" max="525" width="9.42578125" style="42" customWidth="1"/>
    <col min="526" max="526" width="11.140625" style="42" customWidth="1"/>
    <col min="527" max="527" width="10.42578125" style="42" bestFit="1" customWidth="1"/>
    <col min="528" max="528" width="19.140625" style="42" bestFit="1" customWidth="1"/>
    <col min="529" max="529" width="9.140625" style="42"/>
    <col min="530" max="530" width="9.5703125" style="42" customWidth="1"/>
    <col min="531" max="531" width="9.140625" style="42"/>
    <col min="532" max="532" width="10.42578125" style="42" bestFit="1" customWidth="1"/>
    <col min="533" max="773" width="9.140625" style="42"/>
    <col min="774" max="774" width="18.7109375" style="42" bestFit="1" customWidth="1"/>
    <col min="775" max="775" width="9.140625" style="42"/>
    <col min="776" max="776" width="10.28515625" style="42" customWidth="1"/>
    <col min="777" max="777" width="12.7109375" style="42" bestFit="1" customWidth="1"/>
    <col min="778" max="778" width="10.85546875" style="42" customWidth="1"/>
    <col min="779" max="779" width="19.140625" style="42" bestFit="1" customWidth="1"/>
    <col min="780" max="780" width="9.140625" style="42"/>
    <col min="781" max="781" width="9.42578125" style="42" customWidth="1"/>
    <col min="782" max="782" width="11.140625" style="42" customWidth="1"/>
    <col min="783" max="783" width="10.42578125" style="42" bestFit="1" customWidth="1"/>
    <col min="784" max="784" width="19.140625" style="42" bestFit="1" customWidth="1"/>
    <col min="785" max="785" width="9.140625" style="42"/>
    <col min="786" max="786" width="9.5703125" style="42" customWidth="1"/>
    <col min="787" max="787" width="9.140625" style="42"/>
    <col min="788" max="788" width="10.42578125" style="42" bestFit="1" customWidth="1"/>
    <col min="789" max="1029" width="9.140625" style="42"/>
    <col min="1030" max="1030" width="18.7109375" style="42" bestFit="1" customWidth="1"/>
    <col min="1031" max="1031" width="9.140625" style="42"/>
    <col min="1032" max="1032" width="10.28515625" style="42" customWidth="1"/>
    <col min="1033" max="1033" width="12.7109375" style="42" bestFit="1" customWidth="1"/>
    <col min="1034" max="1034" width="10.85546875" style="42" customWidth="1"/>
    <col min="1035" max="1035" width="19.140625" style="42" bestFit="1" customWidth="1"/>
    <col min="1036" max="1036" width="9.140625" style="42"/>
    <col min="1037" max="1037" width="9.42578125" style="42" customWidth="1"/>
    <col min="1038" max="1038" width="11.140625" style="42" customWidth="1"/>
    <col min="1039" max="1039" width="10.42578125" style="42" bestFit="1" customWidth="1"/>
    <col min="1040" max="1040" width="19.140625" style="42" bestFit="1" customWidth="1"/>
    <col min="1041" max="1041" width="9.140625" style="42"/>
    <col min="1042" max="1042" width="9.5703125" style="42" customWidth="1"/>
    <col min="1043" max="1043" width="9.140625" style="42"/>
    <col min="1044" max="1044" width="10.42578125" style="42" bestFit="1" customWidth="1"/>
    <col min="1045" max="1285" width="9.140625" style="42"/>
    <col min="1286" max="1286" width="18.7109375" style="42" bestFit="1" customWidth="1"/>
    <col min="1287" max="1287" width="9.140625" style="42"/>
    <col min="1288" max="1288" width="10.28515625" style="42" customWidth="1"/>
    <col min="1289" max="1289" width="12.7109375" style="42" bestFit="1" customWidth="1"/>
    <col min="1290" max="1290" width="10.85546875" style="42" customWidth="1"/>
    <col min="1291" max="1291" width="19.140625" style="42" bestFit="1" customWidth="1"/>
    <col min="1292" max="1292" width="9.140625" style="42"/>
    <col min="1293" max="1293" width="9.42578125" style="42" customWidth="1"/>
    <col min="1294" max="1294" width="11.140625" style="42" customWidth="1"/>
    <col min="1295" max="1295" width="10.42578125" style="42" bestFit="1" customWidth="1"/>
    <col min="1296" max="1296" width="19.140625" style="42" bestFit="1" customWidth="1"/>
    <col min="1297" max="1297" width="9.140625" style="42"/>
    <col min="1298" max="1298" width="9.5703125" style="42" customWidth="1"/>
    <col min="1299" max="1299" width="9.140625" style="42"/>
    <col min="1300" max="1300" width="10.42578125" style="42" bestFit="1" customWidth="1"/>
    <col min="1301" max="1541" width="9.140625" style="42"/>
    <col min="1542" max="1542" width="18.7109375" style="42" bestFit="1" customWidth="1"/>
    <col min="1543" max="1543" width="9.140625" style="42"/>
    <col min="1544" max="1544" width="10.28515625" style="42" customWidth="1"/>
    <col min="1545" max="1545" width="12.7109375" style="42" bestFit="1" customWidth="1"/>
    <col min="1546" max="1546" width="10.85546875" style="42" customWidth="1"/>
    <col min="1547" max="1547" width="19.140625" style="42" bestFit="1" customWidth="1"/>
    <col min="1548" max="1548" width="9.140625" style="42"/>
    <col min="1549" max="1549" width="9.42578125" style="42" customWidth="1"/>
    <col min="1550" max="1550" width="11.140625" style="42" customWidth="1"/>
    <col min="1551" max="1551" width="10.42578125" style="42" bestFit="1" customWidth="1"/>
    <col min="1552" max="1552" width="19.140625" style="42" bestFit="1" customWidth="1"/>
    <col min="1553" max="1553" width="9.140625" style="42"/>
    <col min="1554" max="1554" width="9.5703125" style="42" customWidth="1"/>
    <col min="1555" max="1555" width="9.140625" style="42"/>
    <col min="1556" max="1556" width="10.42578125" style="42" bestFit="1" customWidth="1"/>
    <col min="1557" max="1797" width="9.140625" style="42"/>
    <col min="1798" max="1798" width="18.7109375" style="42" bestFit="1" customWidth="1"/>
    <col min="1799" max="1799" width="9.140625" style="42"/>
    <col min="1800" max="1800" width="10.28515625" style="42" customWidth="1"/>
    <col min="1801" max="1801" width="12.7109375" style="42" bestFit="1" customWidth="1"/>
    <col min="1802" max="1802" width="10.85546875" style="42" customWidth="1"/>
    <col min="1803" max="1803" width="19.140625" style="42" bestFit="1" customWidth="1"/>
    <col min="1804" max="1804" width="9.140625" style="42"/>
    <col min="1805" max="1805" width="9.42578125" style="42" customWidth="1"/>
    <col min="1806" max="1806" width="11.140625" style="42" customWidth="1"/>
    <col min="1807" max="1807" width="10.42578125" style="42" bestFit="1" customWidth="1"/>
    <col min="1808" max="1808" width="19.140625" style="42" bestFit="1" customWidth="1"/>
    <col min="1809" max="1809" width="9.140625" style="42"/>
    <col min="1810" max="1810" width="9.5703125" style="42" customWidth="1"/>
    <col min="1811" max="1811" width="9.140625" style="42"/>
    <col min="1812" max="1812" width="10.42578125" style="42" bestFit="1" customWidth="1"/>
    <col min="1813" max="2053" width="9.140625" style="42"/>
    <col min="2054" max="2054" width="18.7109375" style="42" bestFit="1" customWidth="1"/>
    <col min="2055" max="2055" width="9.140625" style="42"/>
    <col min="2056" max="2056" width="10.28515625" style="42" customWidth="1"/>
    <col min="2057" max="2057" width="12.7109375" style="42" bestFit="1" customWidth="1"/>
    <col min="2058" max="2058" width="10.85546875" style="42" customWidth="1"/>
    <col min="2059" max="2059" width="19.140625" style="42" bestFit="1" customWidth="1"/>
    <col min="2060" max="2060" width="9.140625" style="42"/>
    <col min="2061" max="2061" width="9.42578125" style="42" customWidth="1"/>
    <col min="2062" max="2062" width="11.140625" style="42" customWidth="1"/>
    <col min="2063" max="2063" width="10.42578125" style="42" bestFit="1" customWidth="1"/>
    <col min="2064" max="2064" width="19.140625" style="42" bestFit="1" customWidth="1"/>
    <col min="2065" max="2065" width="9.140625" style="42"/>
    <col min="2066" max="2066" width="9.5703125" style="42" customWidth="1"/>
    <col min="2067" max="2067" width="9.140625" style="42"/>
    <col min="2068" max="2068" width="10.42578125" style="42" bestFit="1" customWidth="1"/>
    <col min="2069" max="2309" width="9.140625" style="42"/>
    <col min="2310" max="2310" width="18.7109375" style="42" bestFit="1" customWidth="1"/>
    <col min="2311" max="2311" width="9.140625" style="42"/>
    <col min="2312" max="2312" width="10.28515625" style="42" customWidth="1"/>
    <col min="2313" max="2313" width="12.7109375" style="42" bestFit="1" customWidth="1"/>
    <col min="2314" max="2314" width="10.85546875" style="42" customWidth="1"/>
    <col min="2315" max="2315" width="19.140625" style="42" bestFit="1" customWidth="1"/>
    <col min="2316" max="2316" width="9.140625" style="42"/>
    <col min="2317" max="2317" width="9.42578125" style="42" customWidth="1"/>
    <col min="2318" max="2318" width="11.140625" style="42" customWidth="1"/>
    <col min="2319" max="2319" width="10.42578125" style="42" bestFit="1" customWidth="1"/>
    <col min="2320" max="2320" width="19.140625" style="42" bestFit="1" customWidth="1"/>
    <col min="2321" max="2321" width="9.140625" style="42"/>
    <col min="2322" max="2322" width="9.5703125" style="42" customWidth="1"/>
    <col min="2323" max="2323" width="9.140625" style="42"/>
    <col min="2324" max="2324" width="10.42578125" style="42" bestFit="1" customWidth="1"/>
    <col min="2325" max="2565" width="9.140625" style="42"/>
    <col min="2566" max="2566" width="18.7109375" style="42" bestFit="1" customWidth="1"/>
    <col min="2567" max="2567" width="9.140625" style="42"/>
    <col min="2568" max="2568" width="10.28515625" style="42" customWidth="1"/>
    <col min="2569" max="2569" width="12.7109375" style="42" bestFit="1" customWidth="1"/>
    <col min="2570" max="2570" width="10.85546875" style="42" customWidth="1"/>
    <col min="2571" max="2571" width="19.140625" style="42" bestFit="1" customWidth="1"/>
    <col min="2572" max="2572" width="9.140625" style="42"/>
    <col min="2573" max="2573" width="9.42578125" style="42" customWidth="1"/>
    <col min="2574" max="2574" width="11.140625" style="42" customWidth="1"/>
    <col min="2575" max="2575" width="10.42578125" style="42" bestFit="1" customWidth="1"/>
    <col min="2576" max="2576" width="19.140625" style="42" bestFit="1" customWidth="1"/>
    <col min="2577" max="2577" width="9.140625" style="42"/>
    <col min="2578" max="2578" width="9.5703125" style="42" customWidth="1"/>
    <col min="2579" max="2579" width="9.140625" style="42"/>
    <col min="2580" max="2580" width="10.42578125" style="42" bestFit="1" customWidth="1"/>
    <col min="2581" max="2821" width="9.140625" style="42"/>
    <col min="2822" max="2822" width="18.7109375" style="42" bestFit="1" customWidth="1"/>
    <col min="2823" max="2823" width="9.140625" style="42"/>
    <col min="2824" max="2824" width="10.28515625" style="42" customWidth="1"/>
    <col min="2825" max="2825" width="12.7109375" style="42" bestFit="1" customWidth="1"/>
    <col min="2826" max="2826" width="10.85546875" style="42" customWidth="1"/>
    <col min="2827" max="2827" width="19.140625" style="42" bestFit="1" customWidth="1"/>
    <col min="2828" max="2828" width="9.140625" style="42"/>
    <col min="2829" max="2829" width="9.42578125" style="42" customWidth="1"/>
    <col min="2830" max="2830" width="11.140625" style="42" customWidth="1"/>
    <col min="2831" max="2831" width="10.42578125" style="42" bestFit="1" customWidth="1"/>
    <col min="2832" max="2832" width="19.140625" style="42" bestFit="1" customWidth="1"/>
    <col min="2833" max="2833" width="9.140625" style="42"/>
    <col min="2834" max="2834" width="9.5703125" style="42" customWidth="1"/>
    <col min="2835" max="2835" width="9.140625" style="42"/>
    <col min="2836" max="2836" width="10.42578125" style="42" bestFit="1" customWidth="1"/>
    <col min="2837" max="3077" width="9.140625" style="42"/>
    <col min="3078" max="3078" width="18.7109375" style="42" bestFit="1" customWidth="1"/>
    <col min="3079" max="3079" width="9.140625" style="42"/>
    <col min="3080" max="3080" width="10.28515625" style="42" customWidth="1"/>
    <col min="3081" max="3081" width="12.7109375" style="42" bestFit="1" customWidth="1"/>
    <col min="3082" max="3082" width="10.85546875" style="42" customWidth="1"/>
    <col min="3083" max="3083" width="19.140625" style="42" bestFit="1" customWidth="1"/>
    <col min="3084" max="3084" width="9.140625" style="42"/>
    <col min="3085" max="3085" width="9.42578125" style="42" customWidth="1"/>
    <col min="3086" max="3086" width="11.140625" style="42" customWidth="1"/>
    <col min="3087" max="3087" width="10.42578125" style="42" bestFit="1" customWidth="1"/>
    <col min="3088" max="3088" width="19.140625" style="42" bestFit="1" customWidth="1"/>
    <col min="3089" max="3089" width="9.140625" style="42"/>
    <col min="3090" max="3090" width="9.5703125" style="42" customWidth="1"/>
    <col min="3091" max="3091" width="9.140625" style="42"/>
    <col min="3092" max="3092" width="10.42578125" style="42" bestFit="1" customWidth="1"/>
    <col min="3093" max="3333" width="9.140625" style="42"/>
    <col min="3334" max="3334" width="18.7109375" style="42" bestFit="1" customWidth="1"/>
    <col min="3335" max="3335" width="9.140625" style="42"/>
    <col min="3336" max="3336" width="10.28515625" style="42" customWidth="1"/>
    <col min="3337" max="3337" width="12.7109375" style="42" bestFit="1" customWidth="1"/>
    <col min="3338" max="3338" width="10.85546875" style="42" customWidth="1"/>
    <col min="3339" max="3339" width="19.140625" style="42" bestFit="1" customWidth="1"/>
    <col min="3340" max="3340" width="9.140625" style="42"/>
    <col min="3341" max="3341" width="9.42578125" style="42" customWidth="1"/>
    <col min="3342" max="3342" width="11.140625" style="42" customWidth="1"/>
    <col min="3343" max="3343" width="10.42578125" style="42" bestFit="1" customWidth="1"/>
    <col min="3344" max="3344" width="19.140625" style="42" bestFit="1" customWidth="1"/>
    <col min="3345" max="3345" width="9.140625" style="42"/>
    <col min="3346" max="3346" width="9.5703125" style="42" customWidth="1"/>
    <col min="3347" max="3347" width="9.140625" style="42"/>
    <col min="3348" max="3348" width="10.42578125" style="42" bestFit="1" customWidth="1"/>
    <col min="3349" max="3589" width="9.140625" style="42"/>
    <col min="3590" max="3590" width="18.7109375" style="42" bestFit="1" customWidth="1"/>
    <col min="3591" max="3591" width="9.140625" style="42"/>
    <col min="3592" max="3592" width="10.28515625" style="42" customWidth="1"/>
    <col min="3593" max="3593" width="12.7109375" style="42" bestFit="1" customWidth="1"/>
    <col min="3594" max="3594" width="10.85546875" style="42" customWidth="1"/>
    <col min="3595" max="3595" width="19.140625" style="42" bestFit="1" customWidth="1"/>
    <col min="3596" max="3596" width="9.140625" style="42"/>
    <col min="3597" max="3597" width="9.42578125" style="42" customWidth="1"/>
    <col min="3598" max="3598" width="11.140625" style="42" customWidth="1"/>
    <col min="3599" max="3599" width="10.42578125" style="42" bestFit="1" customWidth="1"/>
    <col min="3600" max="3600" width="19.140625" style="42" bestFit="1" customWidth="1"/>
    <col min="3601" max="3601" width="9.140625" style="42"/>
    <col min="3602" max="3602" width="9.5703125" style="42" customWidth="1"/>
    <col min="3603" max="3603" width="9.140625" style="42"/>
    <col min="3604" max="3604" width="10.42578125" style="42" bestFit="1" customWidth="1"/>
    <col min="3605" max="3845" width="9.140625" style="42"/>
    <col min="3846" max="3846" width="18.7109375" style="42" bestFit="1" customWidth="1"/>
    <col min="3847" max="3847" width="9.140625" style="42"/>
    <col min="3848" max="3848" width="10.28515625" style="42" customWidth="1"/>
    <col min="3849" max="3849" width="12.7109375" style="42" bestFit="1" customWidth="1"/>
    <col min="3850" max="3850" width="10.85546875" style="42" customWidth="1"/>
    <col min="3851" max="3851" width="19.140625" style="42" bestFit="1" customWidth="1"/>
    <col min="3852" max="3852" width="9.140625" style="42"/>
    <col min="3853" max="3853" width="9.42578125" style="42" customWidth="1"/>
    <col min="3854" max="3854" width="11.140625" style="42" customWidth="1"/>
    <col min="3855" max="3855" width="10.42578125" style="42" bestFit="1" customWidth="1"/>
    <col min="3856" max="3856" width="19.140625" style="42" bestFit="1" customWidth="1"/>
    <col min="3857" max="3857" width="9.140625" style="42"/>
    <col min="3858" max="3858" width="9.5703125" style="42" customWidth="1"/>
    <col min="3859" max="3859" width="9.140625" style="42"/>
    <col min="3860" max="3860" width="10.42578125" style="42" bestFit="1" customWidth="1"/>
    <col min="3861" max="4101" width="9.140625" style="42"/>
    <col min="4102" max="4102" width="18.7109375" style="42" bestFit="1" customWidth="1"/>
    <col min="4103" max="4103" width="9.140625" style="42"/>
    <col min="4104" max="4104" width="10.28515625" style="42" customWidth="1"/>
    <col min="4105" max="4105" width="12.7109375" style="42" bestFit="1" customWidth="1"/>
    <col min="4106" max="4106" width="10.85546875" style="42" customWidth="1"/>
    <col min="4107" max="4107" width="19.140625" style="42" bestFit="1" customWidth="1"/>
    <col min="4108" max="4108" width="9.140625" style="42"/>
    <col min="4109" max="4109" width="9.42578125" style="42" customWidth="1"/>
    <col min="4110" max="4110" width="11.140625" style="42" customWidth="1"/>
    <col min="4111" max="4111" width="10.42578125" style="42" bestFit="1" customWidth="1"/>
    <col min="4112" max="4112" width="19.140625" style="42" bestFit="1" customWidth="1"/>
    <col min="4113" max="4113" width="9.140625" style="42"/>
    <col min="4114" max="4114" width="9.5703125" style="42" customWidth="1"/>
    <col min="4115" max="4115" width="9.140625" style="42"/>
    <col min="4116" max="4116" width="10.42578125" style="42" bestFit="1" customWidth="1"/>
    <col min="4117" max="4357" width="9.140625" style="42"/>
    <col min="4358" max="4358" width="18.7109375" style="42" bestFit="1" customWidth="1"/>
    <col min="4359" max="4359" width="9.140625" style="42"/>
    <col min="4360" max="4360" width="10.28515625" style="42" customWidth="1"/>
    <col min="4361" max="4361" width="12.7109375" style="42" bestFit="1" customWidth="1"/>
    <col min="4362" max="4362" width="10.85546875" style="42" customWidth="1"/>
    <col min="4363" max="4363" width="19.140625" style="42" bestFit="1" customWidth="1"/>
    <col min="4364" max="4364" width="9.140625" style="42"/>
    <col min="4365" max="4365" width="9.42578125" style="42" customWidth="1"/>
    <col min="4366" max="4366" width="11.140625" style="42" customWidth="1"/>
    <col min="4367" max="4367" width="10.42578125" style="42" bestFit="1" customWidth="1"/>
    <col min="4368" max="4368" width="19.140625" style="42" bestFit="1" customWidth="1"/>
    <col min="4369" max="4369" width="9.140625" style="42"/>
    <col min="4370" max="4370" width="9.5703125" style="42" customWidth="1"/>
    <col min="4371" max="4371" width="9.140625" style="42"/>
    <col min="4372" max="4372" width="10.42578125" style="42" bestFit="1" customWidth="1"/>
    <col min="4373" max="4613" width="9.140625" style="42"/>
    <col min="4614" max="4614" width="18.7109375" style="42" bestFit="1" customWidth="1"/>
    <col min="4615" max="4615" width="9.140625" style="42"/>
    <col min="4616" max="4616" width="10.28515625" style="42" customWidth="1"/>
    <col min="4617" max="4617" width="12.7109375" style="42" bestFit="1" customWidth="1"/>
    <col min="4618" max="4618" width="10.85546875" style="42" customWidth="1"/>
    <col min="4619" max="4619" width="19.140625" style="42" bestFit="1" customWidth="1"/>
    <col min="4620" max="4620" width="9.140625" style="42"/>
    <col min="4621" max="4621" width="9.42578125" style="42" customWidth="1"/>
    <col min="4622" max="4622" width="11.140625" style="42" customWidth="1"/>
    <col min="4623" max="4623" width="10.42578125" style="42" bestFit="1" customWidth="1"/>
    <col min="4624" max="4624" width="19.140625" style="42" bestFit="1" customWidth="1"/>
    <col min="4625" max="4625" width="9.140625" style="42"/>
    <col min="4626" max="4626" width="9.5703125" style="42" customWidth="1"/>
    <col min="4627" max="4627" width="9.140625" style="42"/>
    <col min="4628" max="4628" width="10.42578125" style="42" bestFit="1" customWidth="1"/>
    <col min="4629" max="4869" width="9.140625" style="42"/>
    <col min="4870" max="4870" width="18.7109375" style="42" bestFit="1" customWidth="1"/>
    <col min="4871" max="4871" width="9.140625" style="42"/>
    <col min="4872" max="4872" width="10.28515625" style="42" customWidth="1"/>
    <col min="4873" max="4873" width="12.7109375" style="42" bestFit="1" customWidth="1"/>
    <col min="4874" max="4874" width="10.85546875" style="42" customWidth="1"/>
    <col min="4875" max="4875" width="19.140625" style="42" bestFit="1" customWidth="1"/>
    <col min="4876" max="4876" width="9.140625" style="42"/>
    <col min="4877" max="4877" width="9.42578125" style="42" customWidth="1"/>
    <col min="4878" max="4878" width="11.140625" style="42" customWidth="1"/>
    <col min="4879" max="4879" width="10.42578125" style="42" bestFit="1" customWidth="1"/>
    <col min="4880" max="4880" width="19.140625" style="42" bestFit="1" customWidth="1"/>
    <col min="4881" max="4881" width="9.140625" style="42"/>
    <col min="4882" max="4882" width="9.5703125" style="42" customWidth="1"/>
    <col min="4883" max="4883" width="9.140625" style="42"/>
    <col min="4884" max="4884" width="10.42578125" style="42" bestFit="1" customWidth="1"/>
    <col min="4885" max="5125" width="9.140625" style="42"/>
    <col min="5126" max="5126" width="18.7109375" style="42" bestFit="1" customWidth="1"/>
    <col min="5127" max="5127" width="9.140625" style="42"/>
    <col min="5128" max="5128" width="10.28515625" style="42" customWidth="1"/>
    <col min="5129" max="5129" width="12.7109375" style="42" bestFit="1" customWidth="1"/>
    <col min="5130" max="5130" width="10.85546875" style="42" customWidth="1"/>
    <col min="5131" max="5131" width="19.140625" style="42" bestFit="1" customWidth="1"/>
    <col min="5132" max="5132" width="9.140625" style="42"/>
    <col min="5133" max="5133" width="9.42578125" style="42" customWidth="1"/>
    <col min="5134" max="5134" width="11.140625" style="42" customWidth="1"/>
    <col min="5135" max="5135" width="10.42578125" style="42" bestFit="1" customWidth="1"/>
    <col min="5136" max="5136" width="19.140625" style="42" bestFit="1" customWidth="1"/>
    <col min="5137" max="5137" width="9.140625" style="42"/>
    <col min="5138" max="5138" width="9.5703125" style="42" customWidth="1"/>
    <col min="5139" max="5139" width="9.140625" style="42"/>
    <col min="5140" max="5140" width="10.42578125" style="42" bestFit="1" customWidth="1"/>
    <col min="5141" max="5381" width="9.140625" style="42"/>
    <col min="5382" max="5382" width="18.7109375" style="42" bestFit="1" customWidth="1"/>
    <col min="5383" max="5383" width="9.140625" style="42"/>
    <col min="5384" max="5384" width="10.28515625" style="42" customWidth="1"/>
    <col min="5385" max="5385" width="12.7109375" style="42" bestFit="1" customWidth="1"/>
    <col min="5386" max="5386" width="10.85546875" style="42" customWidth="1"/>
    <col min="5387" max="5387" width="19.140625" style="42" bestFit="1" customWidth="1"/>
    <col min="5388" max="5388" width="9.140625" style="42"/>
    <col min="5389" max="5389" width="9.42578125" style="42" customWidth="1"/>
    <col min="5390" max="5390" width="11.140625" style="42" customWidth="1"/>
    <col min="5391" max="5391" width="10.42578125" style="42" bestFit="1" customWidth="1"/>
    <col min="5392" max="5392" width="19.140625" style="42" bestFit="1" customWidth="1"/>
    <col min="5393" max="5393" width="9.140625" style="42"/>
    <col min="5394" max="5394" width="9.5703125" style="42" customWidth="1"/>
    <col min="5395" max="5395" width="9.140625" style="42"/>
    <col min="5396" max="5396" width="10.42578125" style="42" bestFit="1" customWidth="1"/>
    <col min="5397" max="5637" width="9.140625" style="42"/>
    <col min="5638" max="5638" width="18.7109375" style="42" bestFit="1" customWidth="1"/>
    <col min="5639" max="5639" width="9.140625" style="42"/>
    <col min="5640" max="5640" width="10.28515625" style="42" customWidth="1"/>
    <col min="5641" max="5641" width="12.7109375" style="42" bestFit="1" customWidth="1"/>
    <col min="5642" max="5642" width="10.85546875" style="42" customWidth="1"/>
    <col min="5643" max="5643" width="19.140625" style="42" bestFit="1" customWidth="1"/>
    <col min="5644" max="5644" width="9.140625" style="42"/>
    <col min="5645" max="5645" width="9.42578125" style="42" customWidth="1"/>
    <col min="5646" max="5646" width="11.140625" style="42" customWidth="1"/>
    <col min="5647" max="5647" width="10.42578125" style="42" bestFit="1" customWidth="1"/>
    <col min="5648" max="5648" width="19.140625" style="42" bestFit="1" customWidth="1"/>
    <col min="5649" max="5649" width="9.140625" style="42"/>
    <col min="5650" max="5650" width="9.5703125" style="42" customWidth="1"/>
    <col min="5651" max="5651" width="9.140625" style="42"/>
    <col min="5652" max="5652" width="10.42578125" style="42" bestFit="1" customWidth="1"/>
    <col min="5653" max="5893" width="9.140625" style="42"/>
    <col min="5894" max="5894" width="18.7109375" style="42" bestFit="1" customWidth="1"/>
    <col min="5895" max="5895" width="9.140625" style="42"/>
    <col min="5896" max="5896" width="10.28515625" style="42" customWidth="1"/>
    <col min="5897" max="5897" width="12.7109375" style="42" bestFit="1" customWidth="1"/>
    <col min="5898" max="5898" width="10.85546875" style="42" customWidth="1"/>
    <col min="5899" max="5899" width="19.140625" style="42" bestFit="1" customWidth="1"/>
    <col min="5900" max="5900" width="9.140625" style="42"/>
    <col min="5901" max="5901" width="9.42578125" style="42" customWidth="1"/>
    <col min="5902" max="5902" width="11.140625" style="42" customWidth="1"/>
    <col min="5903" max="5903" width="10.42578125" style="42" bestFit="1" customWidth="1"/>
    <col min="5904" max="5904" width="19.140625" style="42" bestFit="1" customWidth="1"/>
    <col min="5905" max="5905" width="9.140625" style="42"/>
    <col min="5906" max="5906" width="9.5703125" style="42" customWidth="1"/>
    <col min="5907" max="5907" width="9.140625" style="42"/>
    <col min="5908" max="5908" width="10.42578125" style="42" bestFit="1" customWidth="1"/>
    <col min="5909" max="6149" width="9.140625" style="42"/>
    <col min="6150" max="6150" width="18.7109375" style="42" bestFit="1" customWidth="1"/>
    <col min="6151" max="6151" width="9.140625" style="42"/>
    <col min="6152" max="6152" width="10.28515625" style="42" customWidth="1"/>
    <col min="6153" max="6153" width="12.7109375" style="42" bestFit="1" customWidth="1"/>
    <col min="6154" max="6154" width="10.85546875" style="42" customWidth="1"/>
    <col min="6155" max="6155" width="19.140625" style="42" bestFit="1" customWidth="1"/>
    <col min="6156" max="6156" width="9.140625" style="42"/>
    <col min="6157" max="6157" width="9.42578125" style="42" customWidth="1"/>
    <col min="6158" max="6158" width="11.140625" style="42" customWidth="1"/>
    <col min="6159" max="6159" width="10.42578125" style="42" bestFit="1" customWidth="1"/>
    <col min="6160" max="6160" width="19.140625" style="42" bestFit="1" customWidth="1"/>
    <col min="6161" max="6161" width="9.140625" style="42"/>
    <col min="6162" max="6162" width="9.5703125" style="42" customWidth="1"/>
    <col min="6163" max="6163" width="9.140625" style="42"/>
    <col min="6164" max="6164" width="10.42578125" style="42" bestFit="1" customWidth="1"/>
    <col min="6165" max="6405" width="9.140625" style="42"/>
    <col min="6406" max="6406" width="18.7109375" style="42" bestFit="1" customWidth="1"/>
    <col min="6407" max="6407" width="9.140625" style="42"/>
    <col min="6408" max="6408" width="10.28515625" style="42" customWidth="1"/>
    <col min="6409" max="6409" width="12.7109375" style="42" bestFit="1" customWidth="1"/>
    <col min="6410" max="6410" width="10.85546875" style="42" customWidth="1"/>
    <col min="6411" max="6411" width="19.140625" style="42" bestFit="1" customWidth="1"/>
    <col min="6412" max="6412" width="9.140625" style="42"/>
    <col min="6413" max="6413" width="9.42578125" style="42" customWidth="1"/>
    <col min="6414" max="6414" width="11.140625" style="42" customWidth="1"/>
    <col min="6415" max="6415" width="10.42578125" style="42" bestFit="1" customWidth="1"/>
    <col min="6416" max="6416" width="19.140625" style="42" bestFit="1" customWidth="1"/>
    <col min="6417" max="6417" width="9.140625" style="42"/>
    <col min="6418" max="6418" width="9.5703125" style="42" customWidth="1"/>
    <col min="6419" max="6419" width="9.140625" style="42"/>
    <col min="6420" max="6420" width="10.42578125" style="42" bestFit="1" customWidth="1"/>
    <col min="6421" max="6661" width="9.140625" style="42"/>
    <col min="6662" max="6662" width="18.7109375" style="42" bestFit="1" customWidth="1"/>
    <col min="6663" max="6663" width="9.140625" style="42"/>
    <col min="6664" max="6664" width="10.28515625" style="42" customWidth="1"/>
    <col min="6665" max="6665" width="12.7109375" style="42" bestFit="1" customWidth="1"/>
    <col min="6666" max="6666" width="10.85546875" style="42" customWidth="1"/>
    <col min="6667" max="6667" width="19.140625" style="42" bestFit="1" customWidth="1"/>
    <col min="6668" max="6668" width="9.140625" style="42"/>
    <col min="6669" max="6669" width="9.42578125" style="42" customWidth="1"/>
    <col min="6670" max="6670" width="11.140625" style="42" customWidth="1"/>
    <col min="6671" max="6671" width="10.42578125" style="42" bestFit="1" customWidth="1"/>
    <col min="6672" max="6672" width="19.140625" style="42" bestFit="1" customWidth="1"/>
    <col min="6673" max="6673" width="9.140625" style="42"/>
    <col min="6674" max="6674" width="9.5703125" style="42" customWidth="1"/>
    <col min="6675" max="6675" width="9.140625" style="42"/>
    <col min="6676" max="6676" width="10.42578125" style="42" bestFit="1" customWidth="1"/>
    <col min="6677" max="6917" width="9.140625" style="42"/>
    <col min="6918" max="6918" width="18.7109375" style="42" bestFit="1" customWidth="1"/>
    <col min="6919" max="6919" width="9.140625" style="42"/>
    <col min="6920" max="6920" width="10.28515625" style="42" customWidth="1"/>
    <col min="6921" max="6921" width="12.7109375" style="42" bestFit="1" customWidth="1"/>
    <col min="6922" max="6922" width="10.85546875" style="42" customWidth="1"/>
    <col min="6923" max="6923" width="19.140625" style="42" bestFit="1" customWidth="1"/>
    <col min="6924" max="6924" width="9.140625" style="42"/>
    <col min="6925" max="6925" width="9.42578125" style="42" customWidth="1"/>
    <col min="6926" max="6926" width="11.140625" style="42" customWidth="1"/>
    <col min="6927" max="6927" width="10.42578125" style="42" bestFit="1" customWidth="1"/>
    <col min="6928" max="6928" width="19.140625" style="42" bestFit="1" customWidth="1"/>
    <col min="6929" max="6929" width="9.140625" style="42"/>
    <col min="6930" max="6930" width="9.5703125" style="42" customWidth="1"/>
    <col min="6931" max="6931" width="9.140625" style="42"/>
    <col min="6932" max="6932" width="10.42578125" style="42" bestFit="1" customWidth="1"/>
    <col min="6933" max="7173" width="9.140625" style="42"/>
    <col min="7174" max="7174" width="18.7109375" style="42" bestFit="1" customWidth="1"/>
    <col min="7175" max="7175" width="9.140625" style="42"/>
    <col min="7176" max="7176" width="10.28515625" style="42" customWidth="1"/>
    <col min="7177" max="7177" width="12.7109375" style="42" bestFit="1" customWidth="1"/>
    <col min="7178" max="7178" width="10.85546875" style="42" customWidth="1"/>
    <col min="7179" max="7179" width="19.140625" style="42" bestFit="1" customWidth="1"/>
    <col min="7180" max="7180" width="9.140625" style="42"/>
    <col min="7181" max="7181" width="9.42578125" style="42" customWidth="1"/>
    <col min="7182" max="7182" width="11.140625" style="42" customWidth="1"/>
    <col min="7183" max="7183" width="10.42578125" style="42" bestFit="1" customWidth="1"/>
    <col min="7184" max="7184" width="19.140625" style="42" bestFit="1" customWidth="1"/>
    <col min="7185" max="7185" width="9.140625" style="42"/>
    <col min="7186" max="7186" width="9.5703125" style="42" customWidth="1"/>
    <col min="7187" max="7187" width="9.140625" style="42"/>
    <col min="7188" max="7188" width="10.42578125" style="42" bestFit="1" customWidth="1"/>
    <col min="7189" max="7429" width="9.140625" style="42"/>
    <col min="7430" max="7430" width="18.7109375" style="42" bestFit="1" customWidth="1"/>
    <col min="7431" max="7431" width="9.140625" style="42"/>
    <col min="7432" max="7432" width="10.28515625" style="42" customWidth="1"/>
    <col min="7433" max="7433" width="12.7109375" style="42" bestFit="1" customWidth="1"/>
    <col min="7434" max="7434" width="10.85546875" style="42" customWidth="1"/>
    <col min="7435" max="7435" width="19.140625" style="42" bestFit="1" customWidth="1"/>
    <col min="7436" max="7436" width="9.140625" style="42"/>
    <col min="7437" max="7437" width="9.42578125" style="42" customWidth="1"/>
    <col min="7438" max="7438" width="11.140625" style="42" customWidth="1"/>
    <col min="7439" max="7439" width="10.42578125" style="42" bestFit="1" customWidth="1"/>
    <col min="7440" max="7440" width="19.140625" style="42" bestFit="1" customWidth="1"/>
    <col min="7441" max="7441" width="9.140625" style="42"/>
    <col min="7442" max="7442" width="9.5703125" style="42" customWidth="1"/>
    <col min="7443" max="7443" width="9.140625" style="42"/>
    <col min="7444" max="7444" width="10.42578125" style="42" bestFit="1" customWidth="1"/>
    <col min="7445" max="7685" width="9.140625" style="42"/>
    <col min="7686" max="7686" width="18.7109375" style="42" bestFit="1" customWidth="1"/>
    <col min="7687" max="7687" width="9.140625" style="42"/>
    <col min="7688" max="7688" width="10.28515625" style="42" customWidth="1"/>
    <col min="7689" max="7689" width="12.7109375" style="42" bestFit="1" customWidth="1"/>
    <col min="7690" max="7690" width="10.85546875" style="42" customWidth="1"/>
    <col min="7691" max="7691" width="19.140625" style="42" bestFit="1" customWidth="1"/>
    <col min="7692" max="7692" width="9.140625" style="42"/>
    <col min="7693" max="7693" width="9.42578125" style="42" customWidth="1"/>
    <col min="7694" max="7694" width="11.140625" style="42" customWidth="1"/>
    <col min="7695" max="7695" width="10.42578125" style="42" bestFit="1" customWidth="1"/>
    <col min="7696" max="7696" width="19.140625" style="42" bestFit="1" customWidth="1"/>
    <col min="7697" max="7697" width="9.140625" style="42"/>
    <col min="7698" max="7698" width="9.5703125" style="42" customWidth="1"/>
    <col min="7699" max="7699" width="9.140625" style="42"/>
    <col min="7700" max="7700" width="10.42578125" style="42" bestFit="1" customWidth="1"/>
    <col min="7701" max="7941" width="9.140625" style="42"/>
    <col min="7942" max="7942" width="18.7109375" style="42" bestFit="1" customWidth="1"/>
    <col min="7943" max="7943" width="9.140625" style="42"/>
    <col min="7944" max="7944" width="10.28515625" style="42" customWidth="1"/>
    <col min="7945" max="7945" width="12.7109375" style="42" bestFit="1" customWidth="1"/>
    <col min="7946" max="7946" width="10.85546875" style="42" customWidth="1"/>
    <col min="7947" max="7947" width="19.140625" style="42" bestFit="1" customWidth="1"/>
    <col min="7948" max="7948" width="9.140625" style="42"/>
    <col min="7949" max="7949" width="9.42578125" style="42" customWidth="1"/>
    <col min="7950" max="7950" width="11.140625" style="42" customWidth="1"/>
    <col min="7951" max="7951" width="10.42578125" style="42" bestFit="1" customWidth="1"/>
    <col min="7952" max="7952" width="19.140625" style="42" bestFit="1" customWidth="1"/>
    <col min="7953" max="7953" width="9.140625" style="42"/>
    <col min="7954" max="7954" width="9.5703125" style="42" customWidth="1"/>
    <col min="7955" max="7955" width="9.140625" style="42"/>
    <col min="7956" max="7956" width="10.42578125" style="42" bestFit="1" customWidth="1"/>
    <col min="7957" max="8197" width="9.140625" style="42"/>
    <col min="8198" max="8198" width="18.7109375" style="42" bestFit="1" customWidth="1"/>
    <col min="8199" max="8199" width="9.140625" style="42"/>
    <col min="8200" max="8200" width="10.28515625" style="42" customWidth="1"/>
    <col min="8201" max="8201" width="12.7109375" style="42" bestFit="1" customWidth="1"/>
    <col min="8202" max="8202" width="10.85546875" style="42" customWidth="1"/>
    <col min="8203" max="8203" width="19.140625" style="42" bestFit="1" customWidth="1"/>
    <col min="8204" max="8204" width="9.140625" style="42"/>
    <col min="8205" max="8205" width="9.42578125" style="42" customWidth="1"/>
    <col min="8206" max="8206" width="11.140625" style="42" customWidth="1"/>
    <col min="8207" max="8207" width="10.42578125" style="42" bestFit="1" customWidth="1"/>
    <col min="8208" max="8208" width="19.140625" style="42" bestFit="1" customWidth="1"/>
    <col min="8209" max="8209" width="9.140625" style="42"/>
    <col min="8210" max="8210" width="9.5703125" style="42" customWidth="1"/>
    <col min="8211" max="8211" width="9.140625" style="42"/>
    <col min="8212" max="8212" width="10.42578125" style="42" bestFit="1" customWidth="1"/>
    <col min="8213" max="8453" width="9.140625" style="42"/>
    <col min="8454" max="8454" width="18.7109375" style="42" bestFit="1" customWidth="1"/>
    <col min="8455" max="8455" width="9.140625" style="42"/>
    <col min="8456" max="8456" width="10.28515625" style="42" customWidth="1"/>
    <col min="8457" max="8457" width="12.7109375" style="42" bestFit="1" customWidth="1"/>
    <col min="8458" max="8458" width="10.85546875" style="42" customWidth="1"/>
    <col min="8459" max="8459" width="19.140625" style="42" bestFit="1" customWidth="1"/>
    <col min="8460" max="8460" width="9.140625" style="42"/>
    <col min="8461" max="8461" width="9.42578125" style="42" customWidth="1"/>
    <col min="8462" max="8462" width="11.140625" style="42" customWidth="1"/>
    <col min="8463" max="8463" width="10.42578125" style="42" bestFit="1" customWidth="1"/>
    <col min="8464" max="8464" width="19.140625" style="42" bestFit="1" customWidth="1"/>
    <col min="8465" max="8465" width="9.140625" style="42"/>
    <col min="8466" max="8466" width="9.5703125" style="42" customWidth="1"/>
    <col min="8467" max="8467" width="9.140625" style="42"/>
    <col min="8468" max="8468" width="10.42578125" style="42" bestFit="1" customWidth="1"/>
    <col min="8469" max="8709" width="9.140625" style="42"/>
    <col min="8710" max="8710" width="18.7109375" style="42" bestFit="1" customWidth="1"/>
    <col min="8711" max="8711" width="9.140625" style="42"/>
    <col min="8712" max="8712" width="10.28515625" style="42" customWidth="1"/>
    <col min="8713" max="8713" width="12.7109375" style="42" bestFit="1" customWidth="1"/>
    <col min="8714" max="8714" width="10.85546875" style="42" customWidth="1"/>
    <col min="8715" max="8715" width="19.140625" style="42" bestFit="1" customWidth="1"/>
    <col min="8716" max="8716" width="9.140625" style="42"/>
    <col min="8717" max="8717" width="9.42578125" style="42" customWidth="1"/>
    <col min="8718" max="8718" width="11.140625" style="42" customWidth="1"/>
    <col min="8719" max="8719" width="10.42578125" style="42" bestFit="1" customWidth="1"/>
    <col min="8720" max="8720" width="19.140625" style="42" bestFit="1" customWidth="1"/>
    <col min="8721" max="8721" width="9.140625" style="42"/>
    <col min="8722" max="8722" width="9.5703125" style="42" customWidth="1"/>
    <col min="8723" max="8723" width="9.140625" style="42"/>
    <col min="8724" max="8724" width="10.42578125" style="42" bestFit="1" customWidth="1"/>
    <col min="8725" max="8965" width="9.140625" style="42"/>
    <col min="8966" max="8966" width="18.7109375" style="42" bestFit="1" customWidth="1"/>
    <col min="8967" max="8967" width="9.140625" style="42"/>
    <col min="8968" max="8968" width="10.28515625" style="42" customWidth="1"/>
    <col min="8969" max="8969" width="12.7109375" style="42" bestFit="1" customWidth="1"/>
    <col min="8970" max="8970" width="10.85546875" style="42" customWidth="1"/>
    <col min="8971" max="8971" width="19.140625" style="42" bestFit="1" customWidth="1"/>
    <col min="8972" max="8972" width="9.140625" style="42"/>
    <col min="8973" max="8973" width="9.42578125" style="42" customWidth="1"/>
    <col min="8974" max="8974" width="11.140625" style="42" customWidth="1"/>
    <col min="8975" max="8975" width="10.42578125" style="42" bestFit="1" customWidth="1"/>
    <col min="8976" max="8976" width="19.140625" style="42" bestFit="1" customWidth="1"/>
    <col min="8977" max="8977" width="9.140625" style="42"/>
    <col min="8978" max="8978" width="9.5703125" style="42" customWidth="1"/>
    <col min="8979" max="8979" width="9.140625" style="42"/>
    <col min="8980" max="8980" width="10.42578125" style="42" bestFit="1" customWidth="1"/>
    <col min="8981" max="9221" width="9.140625" style="42"/>
    <col min="9222" max="9222" width="18.7109375" style="42" bestFit="1" customWidth="1"/>
    <col min="9223" max="9223" width="9.140625" style="42"/>
    <col min="9224" max="9224" width="10.28515625" style="42" customWidth="1"/>
    <col min="9225" max="9225" width="12.7109375" style="42" bestFit="1" customWidth="1"/>
    <col min="9226" max="9226" width="10.85546875" style="42" customWidth="1"/>
    <col min="9227" max="9227" width="19.140625" style="42" bestFit="1" customWidth="1"/>
    <col min="9228" max="9228" width="9.140625" style="42"/>
    <col min="9229" max="9229" width="9.42578125" style="42" customWidth="1"/>
    <col min="9230" max="9230" width="11.140625" style="42" customWidth="1"/>
    <col min="9231" max="9231" width="10.42578125" style="42" bestFit="1" customWidth="1"/>
    <col min="9232" max="9232" width="19.140625" style="42" bestFit="1" customWidth="1"/>
    <col min="9233" max="9233" width="9.140625" style="42"/>
    <col min="9234" max="9234" width="9.5703125" style="42" customWidth="1"/>
    <col min="9235" max="9235" width="9.140625" style="42"/>
    <col min="9236" max="9236" width="10.42578125" style="42" bestFit="1" customWidth="1"/>
    <col min="9237" max="9477" width="9.140625" style="42"/>
    <col min="9478" max="9478" width="18.7109375" style="42" bestFit="1" customWidth="1"/>
    <col min="9479" max="9479" width="9.140625" style="42"/>
    <col min="9480" max="9480" width="10.28515625" style="42" customWidth="1"/>
    <col min="9481" max="9481" width="12.7109375" style="42" bestFit="1" customWidth="1"/>
    <col min="9482" max="9482" width="10.85546875" style="42" customWidth="1"/>
    <col min="9483" max="9483" width="19.140625" style="42" bestFit="1" customWidth="1"/>
    <col min="9484" max="9484" width="9.140625" style="42"/>
    <col min="9485" max="9485" width="9.42578125" style="42" customWidth="1"/>
    <col min="9486" max="9486" width="11.140625" style="42" customWidth="1"/>
    <col min="9487" max="9487" width="10.42578125" style="42" bestFit="1" customWidth="1"/>
    <col min="9488" max="9488" width="19.140625" style="42" bestFit="1" customWidth="1"/>
    <col min="9489" max="9489" width="9.140625" style="42"/>
    <col min="9490" max="9490" width="9.5703125" style="42" customWidth="1"/>
    <col min="9491" max="9491" width="9.140625" style="42"/>
    <col min="9492" max="9492" width="10.42578125" style="42" bestFit="1" customWidth="1"/>
    <col min="9493" max="9733" width="9.140625" style="42"/>
    <col min="9734" max="9734" width="18.7109375" style="42" bestFit="1" customWidth="1"/>
    <col min="9735" max="9735" width="9.140625" style="42"/>
    <col min="9736" max="9736" width="10.28515625" style="42" customWidth="1"/>
    <col min="9737" max="9737" width="12.7109375" style="42" bestFit="1" customWidth="1"/>
    <col min="9738" max="9738" width="10.85546875" style="42" customWidth="1"/>
    <col min="9739" max="9739" width="19.140625" style="42" bestFit="1" customWidth="1"/>
    <col min="9740" max="9740" width="9.140625" style="42"/>
    <col min="9741" max="9741" width="9.42578125" style="42" customWidth="1"/>
    <col min="9742" max="9742" width="11.140625" style="42" customWidth="1"/>
    <col min="9743" max="9743" width="10.42578125" style="42" bestFit="1" customWidth="1"/>
    <col min="9744" max="9744" width="19.140625" style="42" bestFit="1" customWidth="1"/>
    <col min="9745" max="9745" width="9.140625" style="42"/>
    <col min="9746" max="9746" width="9.5703125" style="42" customWidth="1"/>
    <col min="9747" max="9747" width="9.140625" style="42"/>
    <col min="9748" max="9748" width="10.42578125" style="42" bestFit="1" customWidth="1"/>
    <col min="9749" max="9989" width="9.140625" style="42"/>
    <col min="9990" max="9990" width="18.7109375" style="42" bestFit="1" customWidth="1"/>
    <col min="9991" max="9991" width="9.140625" style="42"/>
    <col min="9992" max="9992" width="10.28515625" style="42" customWidth="1"/>
    <col min="9993" max="9993" width="12.7109375" style="42" bestFit="1" customWidth="1"/>
    <col min="9994" max="9994" width="10.85546875" style="42" customWidth="1"/>
    <col min="9995" max="9995" width="19.140625" style="42" bestFit="1" customWidth="1"/>
    <col min="9996" max="9996" width="9.140625" style="42"/>
    <col min="9997" max="9997" width="9.42578125" style="42" customWidth="1"/>
    <col min="9998" max="9998" width="11.140625" style="42" customWidth="1"/>
    <col min="9999" max="9999" width="10.42578125" style="42" bestFit="1" customWidth="1"/>
    <col min="10000" max="10000" width="19.140625" style="42" bestFit="1" customWidth="1"/>
    <col min="10001" max="10001" width="9.140625" style="42"/>
    <col min="10002" max="10002" width="9.5703125" style="42" customWidth="1"/>
    <col min="10003" max="10003" width="9.140625" style="42"/>
    <col min="10004" max="10004" width="10.42578125" style="42" bestFit="1" customWidth="1"/>
    <col min="10005" max="10245" width="9.140625" style="42"/>
    <col min="10246" max="10246" width="18.7109375" style="42" bestFit="1" customWidth="1"/>
    <col min="10247" max="10247" width="9.140625" style="42"/>
    <col min="10248" max="10248" width="10.28515625" style="42" customWidth="1"/>
    <col min="10249" max="10249" width="12.7109375" style="42" bestFit="1" customWidth="1"/>
    <col min="10250" max="10250" width="10.85546875" style="42" customWidth="1"/>
    <col min="10251" max="10251" width="19.140625" style="42" bestFit="1" customWidth="1"/>
    <col min="10252" max="10252" width="9.140625" style="42"/>
    <col min="10253" max="10253" width="9.42578125" style="42" customWidth="1"/>
    <col min="10254" max="10254" width="11.140625" style="42" customWidth="1"/>
    <col min="10255" max="10255" width="10.42578125" style="42" bestFit="1" customWidth="1"/>
    <col min="10256" max="10256" width="19.140625" style="42" bestFit="1" customWidth="1"/>
    <col min="10257" max="10257" width="9.140625" style="42"/>
    <col min="10258" max="10258" width="9.5703125" style="42" customWidth="1"/>
    <col min="10259" max="10259" width="9.140625" style="42"/>
    <col min="10260" max="10260" width="10.42578125" style="42" bestFit="1" customWidth="1"/>
    <col min="10261" max="10501" width="9.140625" style="42"/>
    <col min="10502" max="10502" width="18.7109375" style="42" bestFit="1" customWidth="1"/>
    <col min="10503" max="10503" width="9.140625" style="42"/>
    <col min="10504" max="10504" width="10.28515625" style="42" customWidth="1"/>
    <col min="10505" max="10505" width="12.7109375" style="42" bestFit="1" customWidth="1"/>
    <col min="10506" max="10506" width="10.85546875" style="42" customWidth="1"/>
    <col min="10507" max="10507" width="19.140625" style="42" bestFit="1" customWidth="1"/>
    <col min="10508" max="10508" width="9.140625" style="42"/>
    <col min="10509" max="10509" width="9.42578125" style="42" customWidth="1"/>
    <col min="10510" max="10510" width="11.140625" style="42" customWidth="1"/>
    <col min="10511" max="10511" width="10.42578125" style="42" bestFit="1" customWidth="1"/>
    <col min="10512" max="10512" width="19.140625" style="42" bestFit="1" customWidth="1"/>
    <col min="10513" max="10513" width="9.140625" style="42"/>
    <col min="10514" max="10514" width="9.5703125" style="42" customWidth="1"/>
    <col min="10515" max="10515" width="9.140625" style="42"/>
    <col min="10516" max="10516" width="10.42578125" style="42" bestFit="1" customWidth="1"/>
    <col min="10517" max="10757" width="9.140625" style="42"/>
    <col min="10758" max="10758" width="18.7109375" style="42" bestFit="1" customWidth="1"/>
    <col min="10759" max="10759" width="9.140625" style="42"/>
    <col min="10760" max="10760" width="10.28515625" style="42" customWidth="1"/>
    <col min="10761" max="10761" width="12.7109375" style="42" bestFit="1" customWidth="1"/>
    <col min="10762" max="10762" width="10.85546875" style="42" customWidth="1"/>
    <col min="10763" max="10763" width="19.140625" style="42" bestFit="1" customWidth="1"/>
    <col min="10764" max="10764" width="9.140625" style="42"/>
    <col min="10765" max="10765" width="9.42578125" style="42" customWidth="1"/>
    <col min="10766" max="10766" width="11.140625" style="42" customWidth="1"/>
    <col min="10767" max="10767" width="10.42578125" style="42" bestFit="1" customWidth="1"/>
    <col min="10768" max="10768" width="19.140625" style="42" bestFit="1" customWidth="1"/>
    <col min="10769" max="10769" width="9.140625" style="42"/>
    <col min="10770" max="10770" width="9.5703125" style="42" customWidth="1"/>
    <col min="10771" max="10771" width="9.140625" style="42"/>
    <col min="10772" max="10772" width="10.42578125" style="42" bestFit="1" customWidth="1"/>
    <col min="10773" max="11013" width="9.140625" style="42"/>
    <col min="11014" max="11014" width="18.7109375" style="42" bestFit="1" customWidth="1"/>
    <col min="11015" max="11015" width="9.140625" style="42"/>
    <col min="11016" max="11016" width="10.28515625" style="42" customWidth="1"/>
    <col min="11017" max="11017" width="12.7109375" style="42" bestFit="1" customWidth="1"/>
    <col min="11018" max="11018" width="10.85546875" style="42" customWidth="1"/>
    <col min="11019" max="11019" width="19.140625" style="42" bestFit="1" customWidth="1"/>
    <col min="11020" max="11020" width="9.140625" style="42"/>
    <col min="11021" max="11021" width="9.42578125" style="42" customWidth="1"/>
    <col min="11022" max="11022" width="11.140625" style="42" customWidth="1"/>
    <col min="11023" max="11023" width="10.42578125" style="42" bestFit="1" customWidth="1"/>
    <col min="11024" max="11024" width="19.140625" style="42" bestFit="1" customWidth="1"/>
    <col min="11025" max="11025" width="9.140625" style="42"/>
    <col min="11026" max="11026" width="9.5703125" style="42" customWidth="1"/>
    <col min="11027" max="11027" width="9.140625" style="42"/>
    <col min="11028" max="11028" width="10.42578125" style="42" bestFit="1" customWidth="1"/>
    <col min="11029" max="11269" width="9.140625" style="42"/>
    <col min="11270" max="11270" width="18.7109375" style="42" bestFit="1" customWidth="1"/>
    <col min="11271" max="11271" width="9.140625" style="42"/>
    <col min="11272" max="11272" width="10.28515625" style="42" customWidth="1"/>
    <col min="11273" max="11273" width="12.7109375" style="42" bestFit="1" customWidth="1"/>
    <col min="11274" max="11274" width="10.85546875" style="42" customWidth="1"/>
    <col min="11275" max="11275" width="19.140625" style="42" bestFit="1" customWidth="1"/>
    <col min="11276" max="11276" width="9.140625" style="42"/>
    <col min="11277" max="11277" width="9.42578125" style="42" customWidth="1"/>
    <col min="11278" max="11278" width="11.140625" style="42" customWidth="1"/>
    <col min="11279" max="11279" width="10.42578125" style="42" bestFit="1" customWidth="1"/>
    <col min="11280" max="11280" width="19.140625" style="42" bestFit="1" customWidth="1"/>
    <col min="11281" max="11281" width="9.140625" style="42"/>
    <col min="11282" max="11282" width="9.5703125" style="42" customWidth="1"/>
    <col min="11283" max="11283" width="9.140625" style="42"/>
    <col min="11284" max="11284" width="10.42578125" style="42" bestFit="1" customWidth="1"/>
    <col min="11285" max="11525" width="9.140625" style="42"/>
    <col min="11526" max="11526" width="18.7109375" style="42" bestFit="1" customWidth="1"/>
    <col min="11527" max="11527" width="9.140625" style="42"/>
    <col min="11528" max="11528" width="10.28515625" style="42" customWidth="1"/>
    <col min="11529" max="11529" width="12.7109375" style="42" bestFit="1" customWidth="1"/>
    <col min="11530" max="11530" width="10.85546875" style="42" customWidth="1"/>
    <col min="11531" max="11531" width="19.140625" style="42" bestFit="1" customWidth="1"/>
    <col min="11532" max="11532" width="9.140625" style="42"/>
    <col min="11533" max="11533" width="9.42578125" style="42" customWidth="1"/>
    <col min="11534" max="11534" width="11.140625" style="42" customWidth="1"/>
    <col min="11535" max="11535" width="10.42578125" style="42" bestFit="1" customWidth="1"/>
    <col min="11536" max="11536" width="19.140625" style="42" bestFit="1" customWidth="1"/>
    <col min="11537" max="11537" width="9.140625" style="42"/>
    <col min="11538" max="11538" width="9.5703125" style="42" customWidth="1"/>
    <col min="11539" max="11539" width="9.140625" style="42"/>
    <col min="11540" max="11540" width="10.42578125" style="42" bestFit="1" customWidth="1"/>
    <col min="11541" max="11781" width="9.140625" style="42"/>
    <col min="11782" max="11782" width="18.7109375" style="42" bestFit="1" customWidth="1"/>
    <col min="11783" max="11783" width="9.140625" style="42"/>
    <col min="11784" max="11784" width="10.28515625" style="42" customWidth="1"/>
    <col min="11785" max="11785" width="12.7109375" style="42" bestFit="1" customWidth="1"/>
    <col min="11786" max="11786" width="10.85546875" style="42" customWidth="1"/>
    <col min="11787" max="11787" width="19.140625" style="42" bestFit="1" customWidth="1"/>
    <col min="11788" max="11788" width="9.140625" style="42"/>
    <col min="11789" max="11789" width="9.42578125" style="42" customWidth="1"/>
    <col min="11790" max="11790" width="11.140625" style="42" customWidth="1"/>
    <col min="11791" max="11791" width="10.42578125" style="42" bestFit="1" customWidth="1"/>
    <col min="11792" max="11792" width="19.140625" style="42" bestFit="1" customWidth="1"/>
    <col min="11793" max="11793" width="9.140625" style="42"/>
    <col min="11794" max="11794" width="9.5703125" style="42" customWidth="1"/>
    <col min="11795" max="11795" width="9.140625" style="42"/>
    <col min="11796" max="11796" width="10.42578125" style="42" bestFit="1" customWidth="1"/>
    <col min="11797" max="12037" width="9.140625" style="42"/>
    <col min="12038" max="12038" width="18.7109375" style="42" bestFit="1" customWidth="1"/>
    <col min="12039" max="12039" width="9.140625" style="42"/>
    <col min="12040" max="12040" width="10.28515625" style="42" customWidth="1"/>
    <col min="12041" max="12041" width="12.7109375" style="42" bestFit="1" customWidth="1"/>
    <col min="12042" max="12042" width="10.85546875" style="42" customWidth="1"/>
    <col min="12043" max="12043" width="19.140625" style="42" bestFit="1" customWidth="1"/>
    <col min="12044" max="12044" width="9.140625" style="42"/>
    <col min="12045" max="12045" width="9.42578125" style="42" customWidth="1"/>
    <col min="12046" max="12046" width="11.140625" style="42" customWidth="1"/>
    <col min="12047" max="12047" width="10.42578125" style="42" bestFit="1" customWidth="1"/>
    <col min="12048" max="12048" width="19.140625" style="42" bestFit="1" customWidth="1"/>
    <col min="12049" max="12049" width="9.140625" style="42"/>
    <col min="12050" max="12050" width="9.5703125" style="42" customWidth="1"/>
    <col min="12051" max="12051" width="9.140625" style="42"/>
    <col min="12052" max="12052" width="10.42578125" style="42" bestFit="1" customWidth="1"/>
    <col min="12053" max="12293" width="9.140625" style="42"/>
    <col min="12294" max="12294" width="18.7109375" style="42" bestFit="1" customWidth="1"/>
    <col min="12295" max="12295" width="9.140625" style="42"/>
    <col min="12296" max="12296" width="10.28515625" style="42" customWidth="1"/>
    <col min="12297" max="12297" width="12.7109375" style="42" bestFit="1" customWidth="1"/>
    <col min="12298" max="12298" width="10.85546875" style="42" customWidth="1"/>
    <col min="12299" max="12299" width="19.140625" style="42" bestFit="1" customWidth="1"/>
    <col min="12300" max="12300" width="9.140625" style="42"/>
    <col min="12301" max="12301" width="9.42578125" style="42" customWidth="1"/>
    <col min="12302" max="12302" width="11.140625" style="42" customWidth="1"/>
    <col min="12303" max="12303" width="10.42578125" style="42" bestFit="1" customWidth="1"/>
    <col min="12304" max="12304" width="19.140625" style="42" bestFit="1" customWidth="1"/>
    <col min="12305" max="12305" width="9.140625" style="42"/>
    <col min="12306" max="12306" width="9.5703125" style="42" customWidth="1"/>
    <col min="12307" max="12307" width="9.140625" style="42"/>
    <col min="12308" max="12308" width="10.42578125" style="42" bestFit="1" customWidth="1"/>
    <col min="12309" max="12549" width="9.140625" style="42"/>
    <col min="12550" max="12550" width="18.7109375" style="42" bestFit="1" customWidth="1"/>
    <col min="12551" max="12551" width="9.140625" style="42"/>
    <col min="12552" max="12552" width="10.28515625" style="42" customWidth="1"/>
    <col min="12553" max="12553" width="12.7109375" style="42" bestFit="1" customWidth="1"/>
    <col min="12554" max="12554" width="10.85546875" style="42" customWidth="1"/>
    <col min="12555" max="12555" width="19.140625" style="42" bestFit="1" customWidth="1"/>
    <col min="12556" max="12556" width="9.140625" style="42"/>
    <col min="12557" max="12557" width="9.42578125" style="42" customWidth="1"/>
    <col min="12558" max="12558" width="11.140625" style="42" customWidth="1"/>
    <col min="12559" max="12559" width="10.42578125" style="42" bestFit="1" customWidth="1"/>
    <col min="12560" max="12560" width="19.140625" style="42" bestFit="1" customWidth="1"/>
    <col min="12561" max="12561" width="9.140625" style="42"/>
    <col min="12562" max="12562" width="9.5703125" style="42" customWidth="1"/>
    <col min="12563" max="12563" width="9.140625" style="42"/>
    <col min="12564" max="12564" width="10.42578125" style="42" bestFit="1" customWidth="1"/>
    <col min="12565" max="12805" width="9.140625" style="42"/>
    <col min="12806" max="12806" width="18.7109375" style="42" bestFit="1" customWidth="1"/>
    <col min="12807" max="12807" width="9.140625" style="42"/>
    <col min="12808" max="12808" width="10.28515625" style="42" customWidth="1"/>
    <col min="12809" max="12809" width="12.7109375" style="42" bestFit="1" customWidth="1"/>
    <col min="12810" max="12810" width="10.85546875" style="42" customWidth="1"/>
    <col min="12811" max="12811" width="19.140625" style="42" bestFit="1" customWidth="1"/>
    <col min="12812" max="12812" width="9.140625" style="42"/>
    <col min="12813" max="12813" width="9.42578125" style="42" customWidth="1"/>
    <col min="12814" max="12814" width="11.140625" style="42" customWidth="1"/>
    <col min="12815" max="12815" width="10.42578125" style="42" bestFit="1" customWidth="1"/>
    <col min="12816" max="12816" width="19.140625" style="42" bestFit="1" customWidth="1"/>
    <col min="12817" max="12817" width="9.140625" style="42"/>
    <col min="12818" max="12818" width="9.5703125" style="42" customWidth="1"/>
    <col min="12819" max="12819" width="9.140625" style="42"/>
    <col min="12820" max="12820" width="10.42578125" style="42" bestFit="1" customWidth="1"/>
    <col min="12821" max="13061" width="9.140625" style="42"/>
    <col min="13062" max="13062" width="18.7109375" style="42" bestFit="1" customWidth="1"/>
    <col min="13063" max="13063" width="9.140625" style="42"/>
    <col min="13064" max="13064" width="10.28515625" style="42" customWidth="1"/>
    <col min="13065" max="13065" width="12.7109375" style="42" bestFit="1" customWidth="1"/>
    <col min="13066" max="13066" width="10.85546875" style="42" customWidth="1"/>
    <col min="13067" max="13067" width="19.140625" style="42" bestFit="1" customWidth="1"/>
    <col min="13068" max="13068" width="9.140625" style="42"/>
    <col min="13069" max="13069" width="9.42578125" style="42" customWidth="1"/>
    <col min="13070" max="13070" width="11.140625" style="42" customWidth="1"/>
    <col min="13071" max="13071" width="10.42578125" style="42" bestFit="1" customWidth="1"/>
    <col min="13072" max="13072" width="19.140625" style="42" bestFit="1" customWidth="1"/>
    <col min="13073" max="13073" width="9.140625" style="42"/>
    <col min="13074" max="13074" width="9.5703125" style="42" customWidth="1"/>
    <col min="13075" max="13075" width="9.140625" style="42"/>
    <col min="13076" max="13076" width="10.42578125" style="42" bestFit="1" customWidth="1"/>
    <col min="13077" max="13317" width="9.140625" style="42"/>
    <col min="13318" max="13318" width="18.7109375" style="42" bestFit="1" customWidth="1"/>
    <col min="13319" max="13319" width="9.140625" style="42"/>
    <col min="13320" max="13320" width="10.28515625" style="42" customWidth="1"/>
    <col min="13321" max="13321" width="12.7109375" style="42" bestFit="1" customWidth="1"/>
    <col min="13322" max="13322" width="10.85546875" style="42" customWidth="1"/>
    <col min="13323" max="13323" width="19.140625" style="42" bestFit="1" customWidth="1"/>
    <col min="13324" max="13324" width="9.140625" style="42"/>
    <col min="13325" max="13325" width="9.42578125" style="42" customWidth="1"/>
    <col min="13326" max="13326" width="11.140625" style="42" customWidth="1"/>
    <col min="13327" max="13327" width="10.42578125" style="42" bestFit="1" customWidth="1"/>
    <col min="13328" max="13328" width="19.140625" style="42" bestFit="1" customWidth="1"/>
    <col min="13329" max="13329" width="9.140625" style="42"/>
    <col min="13330" max="13330" width="9.5703125" style="42" customWidth="1"/>
    <col min="13331" max="13331" width="9.140625" style="42"/>
    <col min="13332" max="13332" width="10.42578125" style="42" bestFit="1" customWidth="1"/>
    <col min="13333" max="13573" width="9.140625" style="42"/>
    <col min="13574" max="13574" width="18.7109375" style="42" bestFit="1" customWidth="1"/>
    <col min="13575" max="13575" width="9.140625" style="42"/>
    <col min="13576" max="13576" width="10.28515625" style="42" customWidth="1"/>
    <col min="13577" max="13577" width="12.7109375" style="42" bestFit="1" customWidth="1"/>
    <col min="13578" max="13578" width="10.85546875" style="42" customWidth="1"/>
    <col min="13579" max="13579" width="19.140625" style="42" bestFit="1" customWidth="1"/>
    <col min="13580" max="13580" width="9.140625" style="42"/>
    <col min="13581" max="13581" width="9.42578125" style="42" customWidth="1"/>
    <col min="13582" max="13582" width="11.140625" style="42" customWidth="1"/>
    <col min="13583" max="13583" width="10.42578125" style="42" bestFit="1" customWidth="1"/>
    <col min="13584" max="13584" width="19.140625" style="42" bestFit="1" customWidth="1"/>
    <col min="13585" max="13585" width="9.140625" style="42"/>
    <col min="13586" max="13586" width="9.5703125" style="42" customWidth="1"/>
    <col min="13587" max="13587" width="9.140625" style="42"/>
    <col min="13588" max="13588" width="10.42578125" style="42" bestFit="1" customWidth="1"/>
    <col min="13589" max="13829" width="9.140625" style="42"/>
    <col min="13830" max="13830" width="18.7109375" style="42" bestFit="1" customWidth="1"/>
    <col min="13831" max="13831" width="9.140625" style="42"/>
    <col min="13832" max="13832" width="10.28515625" style="42" customWidth="1"/>
    <col min="13833" max="13833" width="12.7109375" style="42" bestFit="1" customWidth="1"/>
    <col min="13834" max="13834" width="10.85546875" style="42" customWidth="1"/>
    <col min="13835" max="13835" width="19.140625" style="42" bestFit="1" customWidth="1"/>
    <col min="13836" max="13836" width="9.140625" style="42"/>
    <col min="13837" max="13837" width="9.42578125" style="42" customWidth="1"/>
    <col min="13838" max="13838" width="11.140625" style="42" customWidth="1"/>
    <col min="13839" max="13839" width="10.42578125" style="42" bestFit="1" customWidth="1"/>
    <col min="13840" max="13840" width="19.140625" style="42" bestFit="1" customWidth="1"/>
    <col min="13841" max="13841" width="9.140625" style="42"/>
    <col min="13842" max="13842" width="9.5703125" style="42" customWidth="1"/>
    <col min="13843" max="13843" width="9.140625" style="42"/>
    <col min="13844" max="13844" width="10.42578125" style="42" bestFit="1" customWidth="1"/>
    <col min="13845" max="14085" width="9.140625" style="42"/>
    <col min="14086" max="14086" width="18.7109375" style="42" bestFit="1" customWidth="1"/>
    <col min="14087" max="14087" width="9.140625" style="42"/>
    <col min="14088" max="14088" width="10.28515625" style="42" customWidth="1"/>
    <col min="14089" max="14089" width="12.7109375" style="42" bestFit="1" customWidth="1"/>
    <col min="14090" max="14090" width="10.85546875" style="42" customWidth="1"/>
    <col min="14091" max="14091" width="19.140625" style="42" bestFit="1" customWidth="1"/>
    <col min="14092" max="14092" width="9.140625" style="42"/>
    <col min="14093" max="14093" width="9.42578125" style="42" customWidth="1"/>
    <col min="14094" max="14094" width="11.140625" style="42" customWidth="1"/>
    <col min="14095" max="14095" width="10.42578125" style="42" bestFit="1" customWidth="1"/>
    <col min="14096" max="14096" width="19.140625" style="42" bestFit="1" customWidth="1"/>
    <col min="14097" max="14097" width="9.140625" style="42"/>
    <col min="14098" max="14098" width="9.5703125" style="42" customWidth="1"/>
    <col min="14099" max="14099" width="9.140625" style="42"/>
    <col min="14100" max="14100" width="10.42578125" style="42" bestFit="1" customWidth="1"/>
    <col min="14101" max="14341" width="9.140625" style="42"/>
    <col min="14342" max="14342" width="18.7109375" style="42" bestFit="1" customWidth="1"/>
    <col min="14343" max="14343" width="9.140625" style="42"/>
    <col min="14344" max="14344" width="10.28515625" style="42" customWidth="1"/>
    <col min="14345" max="14345" width="12.7109375" style="42" bestFit="1" customWidth="1"/>
    <col min="14346" max="14346" width="10.85546875" style="42" customWidth="1"/>
    <col min="14347" max="14347" width="19.140625" style="42" bestFit="1" customWidth="1"/>
    <col min="14348" max="14348" width="9.140625" style="42"/>
    <col min="14349" max="14349" width="9.42578125" style="42" customWidth="1"/>
    <col min="14350" max="14350" width="11.140625" style="42" customWidth="1"/>
    <col min="14351" max="14351" width="10.42578125" style="42" bestFit="1" customWidth="1"/>
    <col min="14352" max="14352" width="19.140625" style="42" bestFit="1" customWidth="1"/>
    <col min="14353" max="14353" width="9.140625" style="42"/>
    <col min="14354" max="14354" width="9.5703125" style="42" customWidth="1"/>
    <col min="14355" max="14355" width="9.140625" style="42"/>
    <col min="14356" max="14356" width="10.42578125" style="42" bestFit="1" customWidth="1"/>
    <col min="14357" max="14597" width="9.140625" style="42"/>
    <col min="14598" max="14598" width="18.7109375" style="42" bestFit="1" customWidth="1"/>
    <col min="14599" max="14599" width="9.140625" style="42"/>
    <col min="14600" max="14600" width="10.28515625" style="42" customWidth="1"/>
    <col min="14601" max="14601" width="12.7109375" style="42" bestFit="1" customWidth="1"/>
    <col min="14602" max="14602" width="10.85546875" style="42" customWidth="1"/>
    <col min="14603" max="14603" width="19.140625" style="42" bestFit="1" customWidth="1"/>
    <col min="14604" max="14604" width="9.140625" style="42"/>
    <col min="14605" max="14605" width="9.42578125" style="42" customWidth="1"/>
    <col min="14606" max="14606" width="11.140625" style="42" customWidth="1"/>
    <col min="14607" max="14607" width="10.42578125" style="42" bestFit="1" customWidth="1"/>
    <col min="14608" max="14608" width="19.140625" style="42" bestFit="1" customWidth="1"/>
    <col min="14609" max="14609" width="9.140625" style="42"/>
    <col min="14610" max="14610" width="9.5703125" style="42" customWidth="1"/>
    <col min="14611" max="14611" width="9.140625" style="42"/>
    <col min="14612" max="14612" width="10.42578125" style="42" bestFit="1" customWidth="1"/>
    <col min="14613" max="14853" width="9.140625" style="42"/>
    <col min="14854" max="14854" width="18.7109375" style="42" bestFit="1" customWidth="1"/>
    <col min="14855" max="14855" width="9.140625" style="42"/>
    <col min="14856" max="14856" width="10.28515625" style="42" customWidth="1"/>
    <col min="14857" max="14857" width="12.7109375" style="42" bestFit="1" customWidth="1"/>
    <col min="14858" max="14858" width="10.85546875" style="42" customWidth="1"/>
    <col min="14859" max="14859" width="19.140625" style="42" bestFit="1" customWidth="1"/>
    <col min="14860" max="14860" width="9.140625" style="42"/>
    <col min="14861" max="14861" width="9.42578125" style="42" customWidth="1"/>
    <col min="14862" max="14862" width="11.140625" style="42" customWidth="1"/>
    <col min="14863" max="14863" width="10.42578125" style="42" bestFit="1" customWidth="1"/>
    <col min="14864" max="14864" width="19.140625" style="42" bestFit="1" customWidth="1"/>
    <col min="14865" max="14865" width="9.140625" style="42"/>
    <col min="14866" max="14866" width="9.5703125" style="42" customWidth="1"/>
    <col min="14867" max="14867" width="9.140625" style="42"/>
    <col min="14868" max="14868" width="10.42578125" style="42" bestFit="1" customWidth="1"/>
    <col min="14869" max="15109" width="9.140625" style="42"/>
    <col min="15110" max="15110" width="18.7109375" style="42" bestFit="1" customWidth="1"/>
    <col min="15111" max="15111" width="9.140625" style="42"/>
    <col min="15112" max="15112" width="10.28515625" style="42" customWidth="1"/>
    <col min="15113" max="15113" width="12.7109375" style="42" bestFit="1" customWidth="1"/>
    <col min="15114" max="15114" width="10.85546875" style="42" customWidth="1"/>
    <col min="15115" max="15115" width="19.140625" style="42" bestFit="1" customWidth="1"/>
    <col min="15116" max="15116" width="9.140625" style="42"/>
    <col min="15117" max="15117" width="9.42578125" style="42" customWidth="1"/>
    <col min="15118" max="15118" width="11.140625" style="42" customWidth="1"/>
    <col min="15119" max="15119" width="10.42578125" style="42" bestFit="1" customWidth="1"/>
    <col min="15120" max="15120" width="19.140625" style="42" bestFit="1" customWidth="1"/>
    <col min="15121" max="15121" width="9.140625" style="42"/>
    <col min="15122" max="15122" width="9.5703125" style="42" customWidth="1"/>
    <col min="15123" max="15123" width="9.140625" style="42"/>
    <col min="15124" max="15124" width="10.42578125" style="42" bestFit="1" customWidth="1"/>
    <col min="15125" max="15365" width="9.140625" style="42"/>
    <col min="15366" max="15366" width="18.7109375" style="42" bestFit="1" customWidth="1"/>
    <col min="15367" max="15367" width="9.140625" style="42"/>
    <col min="15368" max="15368" width="10.28515625" style="42" customWidth="1"/>
    <col min="15369" max="15369" width="12.7109375" style="42" bestFit="1" customWidth="1"/>
    <col min="15370" max="15370" width="10.85546875" style="42" customWidth="1"/>
    <col min="15371" max="15371" width="19.140625" style="42" bestFit="1" customWidth="1"/>
    <col min="15372" max="15372" width="9.140625" style="42"/>
    <col min="15373" max="15373" width="9.42578125" style="42" customWidth="1"/>
    <col min="15374" max="15374" width="11.140625" style="42" customWidth="1"/>
    <col min="15375" max="15375" width="10.42578125" style="42" bestFit="1" customWidth="1"/>
    <col min="15376" max="15376" width="19.140625" style="42" bestFit="1" customWidth="1"/>
    <col min="15377" max="15377" width="9.140625" style="42"/>
    <col min="15378" max="15378" width="9.5703125" style="42" customWidth="1"/>
    <col min="15379" max="15379" width="9.140625" style="42"/>
    <col min="15380" max="15380" width="10.42578125" style="42" bestFit="1" customWidth="1"/>
    <col min="15381" max="15621" width="9.140625" style="42"/>
    <col min="15622" max="15622" width="18.7109375" style="42" bestFit="1" customWidth="1"/>
    <col min="15623" max="15623" width="9.140625" style="42"/>
    <col min="15624" max="15624" width="10.28515625" style="42" customWidth="1"/>
    <col min="15625" max="15625" width="12.7109375" style="42" bestFit="1" customWidth="1"/>
    <col min="15626" max="15626" width="10.85546875" style="42" customWidth="1"/>
    <col min="15627" max="15627" width="19.140625" style="42" bestFit="1" customWidth="1"/>
    <col min="15628" max="15628" width="9.140625" style="42"/>
    <col min="15629" max="15629" width="9.42578125" style="42" customWidth="1"/>
    <col min="15630" max="15630" width="11.140625" style="42" customWidth="1"/>
    <col min="15631" max="15631" width="10.42578125" style="42" bestFit="1" customWidth="1"/>
    <col min="15632" max="15632" width="19.140625" style="42" bestFit="1" customWidth="1"/>
    <col min="15633" max="15633" width="9.140625" style="42"/>
    <col min="15634" max="15634" width="9.5703125" style="42" customWidth="1"/>
    <col min="15635" max="15635" width="9.140625" style="42"/>
    <col min="15636" max="15636" width="10.42578125" style="42" bestFit="1" customWidth="1"/>
    <col min="15637" max="15877" width="9.140625" style="42"/>
    <col min="15878" max="15878" width="18.7109375" style="42" bestFit="1" customWidth="1"/>
    <col min="15879" max="15879" width="9.140625" style="42"/>
    <col min="15880" max="15880" width="10.28515625" style="42" customWidth="1"/>
    <col min="15881" max="15881" width="12.7109375" style="42" bestFit="1" customWidth="1"/>
    <col min="15882" max="15882" width="10.85546875" style="42" customWidth="1"/>
    <col min="15883" max="15883" width="19.140625" style="42" bestFit="1" customWidth="1"/>
    <col min="15884" max="15884" width="9.140625" style="42"/>
    <col min="15885" max="15885" width="9.42578125" style="42" customWidth="1"/>
    <col min="15886" max="15886" width="11.140625" style="42" customWidth="1"/>
    <col min="15887" max="15887" width="10.42578125" style="42" bestFit="1" customWidth="1"/>
    <col min="15888" max="15888" width="19.140625" style="42" bestFit="1" customWidth="1"/>
    <col min="15889" max="15889" width="9.140625" style="42"/>
    <col min="15890" max="15890" width="9.5703125" style="42" customWidth="1"/>
    <col min="15891" max="15891" width="9.140625" style="42"/>
    <col min="15892" max="15892" width="10.42578125" style="42" bestFit="1" customWidth="1"/>
    <col min="15893" max="16133" width="9.140625" style="42"/>
    <col min="16134" max="16134" width="18.7109375" style="42" bestFit="1" customWidth="1"/>
    <col min="16135" max="16135" width="9.140625" style="42"/>
    <col min="16136" max="16136" width="10.28515625" style="42" customWidth="1"/>
    <col min="16137" max="16137" width="12.7109375" style="42" bestFit="1" customWidth="1"/>
    <col min="16138" max="16138" width="10.85546875" style="42" customWidth="1"/>
    <col min="16139" max="16139" width="19.140625" style="42" bestFit="1" customWidth="1"/>
    <col min="16140" max="16140" width="9.140625" style="42"/>
    <col min="16141" max="16141" width="9.42578125" style="42" customWidth="1"/>
    <col min="16142" max="16142" width="11.140625" style="42" customWidth="1"/>
    <col min="16143" max="16143" width="10.42578125" style="42" bestFit="1" customWidth="1"/>
    <col min="16144" max="16144" width="19.140625" style="42" bestFit="1" customWidth="1"/>
    <col min="16145" max="16145" width="9.140625" style="42"/>
    <col min="16146" max="16146" width="9.5703125" style="42" customWidth="1"/>
    <col min="16147" max="16147" width="9.140625" style="42"/>
    <col min="16148" max="16148" width="10.42578125" style="42" bestFit="1" customWidth="1"/>
    <col min="16149" max="16384" width="9.140625" style="42"/>
  </cols>
  <sheetData>
    <row r="1" spans="1:23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O1" s="272"/>
      <c r="P1" s="226"/>
      <c r="R1" s="41"/>
      <c r="T1" s="41" t="s">
        <v>0</v>
      </c>
      <c r="U1" s="41"/>
      <c r="V1" s="41"/>
      <c r="W1" s="41"/>
    </row>
    <row r="2" spans="1:23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O2" s="272"/>
      <c r="P2" s="226"/>
      <c r="T2" s="41" t="s">
        <v>1</v>
      </c>
      <c r="U2" s="41"/>
      <c r="V2" s="41"/>
      <c r="W2" s="41"/>
    </row>
    <row r="3" spans="1:23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O3" s="276"/>
      <c r="P3" s="227"/>
      <c r="R3" s="43"/>
      <c r="T3" s="43" t="s">
        <v>2</v>
      </c>
      <c r="U3" s="43"/>
      <c r="V3" s="43"/>
      <c r="W3" s="43"/>
    </row>
    <row r="4" spans="1:23" ht="18" x14ac:dyDescent="0.25">
      <c r="C4" s="272" t="s">
        <v>127</v>
      </c>
      <c r="D4" s="272"/>
      <c r="E4" s="272"/>
      <c r="F4" s="272"/>
      <c r="G4" s="41"/>
      <c r="H4" s="41"/>
      <c r="K4" s="272" t="s">
        <v>127</v>
      </c>
      <c r="L4" s="272"/>
      <c r="M4" s="272"/>
      <c r="N4" s="272"/>
      <c r="O4" s="272"/>
      <c r="P4" s="226"/>
      <c r="R4" s="272" t="s">
        <v>127</v>
      </c>
      <c r="S4" s="272"/>
      <c r="T4" s="272"/>
      <c r="U4" s="272"/>
      <c r="V4" s="41"/>
      <c r="W4" s="41"/>
    </row>
    <row r="5" spans="1:23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O5" s="277"/>
      <c r="P5" s="218"/>
      <c r="R5" s="181"/>
      <c r="T5" s="44" t="s">
        <v>5</v>
      </c>
      <c r="U5" s="45"/>
      <c r="V5" s="45"/>
      <c r="W5" s="45"/>
    </row>
    <row r="6" spans="1:23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113" t="s">
        <v>130</v>
      </c>
      <c r="O6" s="50" t="s">
        <v>141</v>
      </c>
      <c r="P6" s="51" t="s">
        <v>142</v>
      </c>
      <c r="Q6" s="51" t="s">
        <v>19</v>
      </c>
      <c r="R6" s="46"/>
      <c r="S6" s="47" t="s">
        <v>6</v>
      </c>
      <c r="T6" s="48" t="s">
        <v>7</v>
      </c>
      <c r="U6" s="48" t="s">
        <v>8</v>
      </c>
      <c r="V6" s="49" t="s">
        <v>9</v>
      </c>
      <c r="W6" s="52"/>
    </row>
    <row r="7" spans="1:23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199"/>
      <c r="P7" s="219"/>
      <c r="Q7" s="200"/>
      <c r="R7" s="53" t="s">
        <v>10</v>
      </c>
      <c r="S7" s="54"/>
      <c r="T7" s="54"/>
      <c r="U7" s="54"/>
      <c r="V7" s="55"/>
    </row>
    <row r="8" spans="1:23" ht="18" x14ac:dyDescent="0.25">
      <c r="A8" s="56" t="s">
        <v>11</v>
      </c>
      <c r="B8" s="57">
        <v>519</v>
      </c>
      <c r="C8" s="58">
        <v>680</v>
      </c>
      <c r="D8" s="60">
        <v>46045</v>
      </c>
      <c r="E8" s="118">
        <v>0</v>
      </c>
      <c r="F8" s="119">
        <v>-42</v>
      </c>
      <c r="G8" s="120">
        <f t="shared" ref="G8:G16" si="0">D8/B8</f>
        <v>88.71868978805395</v>
      </c>
      <c r="H8" s="61">
        <f>D8+E8+F8</f>
        <v>46003</v>
      </c>
      <c r="I8" s="121"/>
      <c r="J8" s="122"/>
      <c r="K8" s="81">
        <v>10</v>
      </c>
      <c r="L8" s="58">
        <v>11</v>
      </c>
      <c r="M8" s="58">
        <v>610</v>
      </c>
      <c r="N8" s="58">
        <v>0</v>
      </c>
      <c r="O8" s="62">
        <v>0</v>
      </c>
      <c r="P8" s="81">
        <v>0</v>
      </c>
      <c r="Q8" s="81">
        <f>SUM(M8:P8)</f>
        <v>610</v>
      </c>
      <c r="R8" s="56" t="s">
        <v>11</v>
      </c>
      <c r="S8" s="59">
        <f t="shared" ref="S8:T15" si="1">B8+K8</f>
        <v>529</v>
      </c>
      <c r="T8" s="59">
        <f t="shared" si="1"/>
        <v>691</v>
      </c>
      <c r="U8" s="59">
        <f>H8+Q8</f>
        <v>46613</v>
      </c>
      <c r="V8" s="62">
        <f>U8/S8</f>
        <v>88.115311909262758</v>
      </c>
    </row>
    <row r="9" spans="1:23" ht="18" x14ac:dyDescent="0.25">
      <c r="A9" s="64" t="s">
        <v>12</v>
      </c>
      <c r="B9" s="63">
        <v>533</v>
      </c>
      <c r="C9" s="65">
        <v>772</v>
      </c>
      <c r="D9" s="123">
        <v>52228</v>
      </c>
      <c r="E9" s="118">
        <v>0</v>
      </c>
      <c r="F9" s="119">
        <v>0</v>
      </c>
      <c r="G9" s="124">
        <f t="shared" si="0"/>
        <v>97.988742964352724</v>
      </c>
      <c r="H9" s="61">
        <f t="shared" ref="H9:H15" si="2">D9+E9+F9</f>
        <v>52228</v>
      </c>
      <c r="I9" s="121"/>
      <c r="J9" s="122"/>
      <c r="K9" s="81">
        <v>24</v>
      </c>
      <c r="L9" s="65">
        <v>40</v>
      </c>
      <c r="M9" s="58">
        <v>2783</v>
      </c>
      <c r="N9" s="58">
        <v>0</v>
      </c>
      <c r="O9" s="62">
        <v>0</v>
      </c>
      <c r="P9" s="81">
        <v>0</v>
      </c>
      <c r="Q9" s="81">
        <f t="shared" ref="Q9:Q15" si="3">SUM(M9:P9)</f>
        <v>2783</v>
      </c>
      <c r="R9" s="64" t="s">
        <v>12</v>
      </c>
      <c r="S9" s="63">
        <f t="shared" si="1"/>
        <v>557</v>
      </c>
      <c r="T9" s="63">
        <f t="shared" si="1"/>
        <v>812</v>
      </c>
      <c r="U9" s="63">
        <f t="shared" ref="U9:U15" si="4">H9+Q9</f>
        <v>55011</v>
      </c>
      <c r="V9" s="62">
        <f t="shared" ref="V9:V15" si="5">U9/S9</f>
        <v>98.763016157989227</v>
      </c>
    </row>
    <row r="10" spans="1:23" ht="18" x14ac:dyDescent="0.25">
      <c r="A10" s="64" t="s">
        <v>13</v>
      </c>
      <c r="B10" s="63">
        <v>713</v>
      </c>
      <c r="C10" s="65">
        <v>946</v>
      </c>
      <c r="D10" s="123">
        <v>65706</v>
      </c>
      <c r="E10" s="118">
        <v>0</v>
      </c>
      <c r="F10" s="119">
        <v>-14</v>
      </c>
      <c r="G10" s="124">
        <f t="shared" si="0"/>
        <v>92.154277699859747</v>
      </c>
      <c r="H10" s="61">
        <f t="shared" si="2"/>
        <v>65692</v>
      </c>
      <c r="I10" s="121"/>
      <c r="J10" s="122"/>
      <c r="K10" s="81">
        <v>17</v>
      </c>
      <c r="L10" s="65">
        <v>28</v>
      </c>
      <c r="M10" s="58">
        <v>1910</v>
      </c>
      <c r="N10" s="58">
        <v>0</v>
      </c>
      <c r="O10" s="62">
        <v>0</v>
      </c>
      <c r="P10" s="81">
        <v>0</v>
      </c>
      <c r="Q10" s="81">
        <f t="shared" si="3"/>
        <v>1910</v>
      </c>
      <c r="R10" s="64" t="s">
        <v>13</v>
      </c>
      <c r="S10" s="63">
        <f t="shared" si="1"/>
        <v>730</v>
      </c>
      <c r="T10" s="63">
        <f t="shared" si="1"/>
        <v>974</v>
      </c>
      <c r="U10" s="63">
        <f t="shared" si="4"/>
        <v>67602</v>
      </c>
      <c r="V10" s="62">
        <f t="shared" si="5"/>
        <v>92.605479452054794</v>
      </c>
    </row>
    <row r="11" spans="1:23" ht="18" x14ac:dyDescent="0.25">
      <c r="A11" s="64" t="s">
        <v>14</v>
      </c>
      <c r="B11" s="63">
        <v>748</v>
      </c>
      <c r="C11" s="65">
        <v>1031</v>
      </c>
      <c r="D11" s="123">
        <v>69870</v>
      </c>
      <c r="E11" s="118">
        <v>0</v>
      </c>
      <c r="F11" s="119">
        <v>-59</v>
      </c>
      <c r="G11" s="124">
        <f t="shared" si="0"/>
        <v>93.409090909090907</v>
      </c>
      <c r="H11" s="61">
        <f t="shared" si="2"/>
        <v>69811</v>
      </c>
      <c r="I11" s="121"/>
      <c r="J11" s="122"/>
      <c r="K11" s="81">
        <v>23</v>
      </c>
      <c r="L11" s="65">
        <v>37</v>
      </c>
      <c r="M11" s="58">
        <v>2730</v>
      </c>
      <c r="N11" s="58">
        <v>0</v>
      </c>
      <c r="O11" s="62">
        <v>0</v>
      </c>
      <c r="P11" s="81">
        <v>0</v>
      </c>
      <c r="Q11" s="81">
        <f t="shared" si="3"/>
        <v>2730</v>
      </c>
      <c r="R11" s="64" t="s">
        <v>14</v>
      </c>
      <c r="S11" s="63">
        <f t="shared" si="1"/>
        <v>771</v>
      </c>
      <c r="T11" s="63">
        <f t="shared" si="1"/>
        <v>1068</v>
      </c>
      <c r="U11" s="63">
        <f t="shared" si="4"/>
        <v>72541</v>
      </c>
      <c r="V11" s="62">
        <f t="shared" si="5"/>
        <v>94.086900129701689</v>
      </c>
    </row>
    <row r="12" spans="1:23" ht="18" x14ac:dyDescent="0.25">
      <c r="A12" s="64" t="s">
        <v>15</v>
      </c>
      <c r="B12" s="63">
        <v>175</v>
      </c>
      <c r="C12" s="65">
        <v>268</v>
      </c>
      <c r="D12" s="123">
        <v>18198</v>
      </c>
      <c r="E12" s="118">
        <v>0</v>
      </c>
      <c r="F12" s="119">
        <v>-22</v>
      </c>
      <c r="G12" s="124">
        <f t="shared" si="0"/>
        <v>103.98857142857143</v>
      </c>
      <c r="H12" s="61">
        <f t="shared" si="2"/>
        <v>18176</v>
      </c>
      <c r="I12" s="121"/>
      <c r="J12" s="122"/>
      <c r="K12" s="81">
        <v>8</v>
      </c>
      <c r="L12" s="65">
        <v>21</v>
      </c>
      <c r="M12" s="58">
        <v>1357</v>
      </c>
      <c r="N12" s="58">
        <v>0</v>
      </c>
      <c r="O12" s="62">
        <v>0</v>
      </c>
      <c r="P12" s="81">
        <v>0</v>
      </c>
      <c r="Q12" s="81">
        <f t="shared" si="3"/>
        <v>1357</v>
      </c>
      <c r="R12" s="64" t="s">
        <v>15</v>
      </c>
      <c r="S12" s="63">
        <f t="shared" si="1"/>
        <v>183</v>
      </c>
      <c r="T12" s="63">
        <f t="shared" si="1"/>
        <v>289</v>
      </c>
      <c r="U12" s="63">
        <f t="shared" si="4"/>
        <v>19533</v>
      </c>
      <c r="V12" s="62">
        <f t="shared" si="5"/>
        <v>106.73770491803279</v>
      </c>
    </row>
    <row r="13" spans="1:23" ht="18" x14ac:dyDescent="0.25">
      <c r="A13" s="64" t="s">
        <v>16</v>
      </c>
      <c r="B13" s="63">
        <v>619</v>
      </c>
      <c r="C13" s="65">
        <v>799</v>
      </c>
      <c r="D13" s="123">
        <v>56833</v>
      </c>
      <c r="E13" s="118">
        <v>0</v>
      </c>
      <c r="F13" s="119">
        <v>-13</v>
      </c>
      <c r="G13" s="124">
        <f t="shared" si="0"/>
        <v>91.81421647819063</v>
      </c>
      <c r="H13" s="61">
        <f t="shared" si="2"/>
        <v>56820</v>
      </c>
      <c r="I13" s="121"/>
      <c r="J13" s="122"/>
      <c r="K13" s="81">
        <v>22</v>
      </c>
      <c r="L13" s="65">
        <v>33</v>
      </c>
      <c r="M13" s="58">
        <v>2491</v>
      </c>
      <c r="N13" s="58">
        <v>0</v>
      </c>
      <c r="O13" s="62">
        <v>0</v>
      </c>
      <c r="P13" s="81">
        <v>0</v>
      </c>
      <c r="Q13" s="81">
        <f t="shared" si="3"/>
        <v>2491</v>
      </c>
      <c r="R13" s="64" t="s">
        <v>16</v>
      </c>
      <c r="S13" s="63">
        <f t="shared" si="1"/>
        <v>641</v>
      </c>
      <c r="T13" s="63">
        <f t="shared" si="1"/>
        <v>832</v>
      </c>
      <c r="U13" s="63">
        <f t="shared" si="4"/>
        <v>59311</v>
      </c>
      <c r="V13" s="62">
        <f t="shared" si="5"/>
        <v>92.528861154446176</v>
      </c>
    </row>
    <row r="14" spans="1:23" ht="18" x14ac:dyDescent="0.25">
      <c r="A14" s="64" t="s">
        <v>17</v>
      </c>
      <c r="B14" s="63">
        <v>227</v>
      </c>
      <c r="C14" s="65">
        <v>310</v>
      </c>
      <c r="D14" s="123">
        <v>20605</v>
      </c>
      <c r="E14" s="118">
        <v>0</v>
      </c>
      <c r="F14" s="119">
        <v>-40</v>
      </c>
      <c r="G14" s="124">
        <f t="shared" si="0"/>
        <v>90.770925110132154</v>
      </c>
      <c r="H14" s="61">
        <f t="shared" si="2"/>
        <v>20565</v>
      </c>
      <c r="I14" s="121"/>
      <c r="J14" s="122"/>
      <c r="K14" s="81">
        <v>4</v>
      </c>
      <c r="L14" s="65">
        <v>7</v>
      </c>
      <c r="M14" s="58">
        <v>480</v>
      </c>
      <c r="N14" s="58">
        <v>0</v>
      </c>
      <c r="O14" s="62">
        <v>0</v>
      </c>
      <c r="P14" s="81">
        <v>0</v>
      </c>
      <c r="Q14" s="81">
        <f t="shared" si="3"/>
        <v>480</v>
      </c>
      <c r="R14" s="64" t="s">
        <v>17</v>
      </c>
      <c r="S14" s="63">
        <f t="shared" si="1"/>
        <v>231</v>
      </c>
      <c r="T14" s="63">
        <f t="shared" si="1"/>
        <v>317</v>
      </c>
      <c r="U14" s="63">
        <f t="shared" si="4"/>
        <v>21045</v>
      </c>
      <c r="V14" s="62">
        <f t="shared" si="5"/>
        <v>91.103896103896105</v>
      </c>
    </row>
    <row r="15" spans="1:23" ht="18.75" thickBot="1" x14ac:dyDescent="0.3">
      <c r="A15" s="66" t="s">
        <v>18</v>
      </c>
      <c r="B15" s="67">
        <v>689</v>
      </c>
      <c r="C15" s="68">
        <v>954</v>
      </c>
      <c r="D15" s="125">
        <v>68612</v>
      </c>
      <c r="E15" s="126">
        <v>0</v>
      </c>
      <c r="F15" s="127">
        <v>-6</v>
      </c>
      <c r="G15" s="128">
        <f t="shared" si="0"/>
        <v>99.582002902757623</v>
      </c>
      <c r="H15" s="61">
        <f t="shared" si="2"/>
        <v>68606</v>
      </c>
      <c r="I15" s="172"/>
      <c r="J15" s="173"/>
      <c r="K15" s="75">
        <v>32</v>
      </c>
      <c r="L15" s="68">
        <v>59</v>
      </c>
      <c r="M15" s="180">
        <v>4611</v>
      </c>
      <c r="N15" s="180">
        <v>0</v>
      </c>
      <c r="O15" s="185">
        <v>0</v>
      </c>
      <c r="P15" s="75">
        <v>0</v>
      </c>
      <c r="Q15" s="81">
        <f t="shared" si="3"/>
        <v>4611</v>
      </c>
      <c r="R15" s="89" t="s">
        <v>18</v>
      </c>
      <c r="S15" s="69">
        <f t="shared" si="1"/>
        <v>721</v>
      </c>
      <c r="T15" s="69">
        <f t="shared" si="1"/>
        <v>1013</v>
      </c>
      <c r="U15" s="69">
        <f t="shared" si="4"/>
        <v>73217</v>
      </c>
      <c r="V15" s="185">
        <f t="shared" si="5"/>
        <v>101.5492371705964</v>
      </c>
    </row>
    <row r="16" spans="1:23" ht="18.75" thickBot="1" x14ac:dyDescent="0.3">
      <c r="A16" s="70" t="s">
        <v>19</v>
      </c>
      <c r="B16" s="71">
        <f>SUM(B8:B15)</f>
        <v>4223</v>
      </c>
      <c r="C16" s="71">
        <f>SUM(C8:C15)</f>
        <v>5760</v>
      </c>
      <c r="D16" s="129">
        <f>SUM(D8:D15)</f>
        <v>398097</v>
      </c>
      <c r="E16" s="71">
        <f>SUM(E8:E15)</f>
        <v>0</v>
      </c>
      <c r="F16" s="73">
        <f>SUM(F8:F15)</f>
        <v>-196</v>
      </c>
      <c r="G16" s="130">
        <f t="shared" si="0"/>
        <v>94.268766279895814</v>
      </c>
      <c r="H16" s="129">
        <f>SUM(H8:H15)</f>
        <v>397901</v>
      </c>
      <c r="I16" s="166">
        <f>SUM(I8:I15)</f>
        <v>0</v>
      </c>
      <c r="J16" s="72">
        <f>SUM(J8:J15)</f>
        <v>0</v>
      </c>
      <c r="K16" s="196">
        <f>SUM(K8:K15)</f>
        <v>140</v>
      </c>
      <c r="L16" s="186">
        <f t="shared" ref="L16:Q16" si="6">SUM(L8:L15)</f>
        <v>236</v>
      </c>
      <c r="M16" s="186">
        <f t="shared" si="6"/>
        <v>16972</v>
      </c>
      <c r="N16" s="188">
        <f>SUM(N8:N15)</f>
        <v>0</v>
      </c>
      <c r="O16" s="188">
        <f>SUM(O8:O15)</f>
        <v>0</v>
      </c>
      <c r="P16" s="188">
        <f>SUM(P8:P15)</f>
        <v>0</v>
      </c>
      <c r="Q16" s="188">
        <f t="shared" si="6"/>
        <v>16972</v>
      </c>
      <c r="R16" s="192" t="s">
        <v>19</v>
      </c>
      <c r="S16" s="193">
        <f>SUM(S8:S15)</f>
        <v>4363</v>
      </c>
      <c r="T16" s="193">
        <f>SUM(T8:T15)</f>
        <v>5996</v>
      </c>
      <c r="U16" s="193">
        <f>SUM(U8:U15)</f>
        <v>414873</v>
      </c>
      <c r="V16" s="72">
        <f>U16/S16</f>
        <v>95.088929635571859</v>
      </c>
    </row>
    <row r="17" spans="1:23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4"/>
      <c r="S17" s="75"/>
      <c r="T17" s="75"/>
      <c r="U17" s="75"/>
      <c r="V17" s="75"/>
    </row>
    <row r="18" spans="1:23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7"/>
      <c r="P18" s="77"/>
      <c r="Q18" s="78"/>
      <c r="R18" s="76" t="s">
        <v>20</v>
      </c>
      <c r="S18" s="77"/>
      <c r="T18" s="77"/>
      <c r="U18" s="77"/>
      <c r="V18" s="78"/>
    </row>
    <row r="19" spans="1:23" ht="18" x14ac:dyDescent="0.25">
      <c r="A19" s="79" t="s">
        <v>21</v>
      </c>
      <c r="B19" s="57">
        <v>1031</v>
      </c>
      <c r="C19" s="58">
        <v>1438</v>
      </c>
      <c r="D19" s="60">
        <v>102549</v>
      </c>
      <c r="E19" s="134">
        <v>0</v>
      </c>
      <c r="F19" s="119">
        <v>0</v>
      </c>
      <c r="G19" s="121">
        <f t="shared" ref="G19:G32" si="7">D19/B19</f>
        <v>99.465567410281281</v>
      </c>
      <c r="H19" s="119">
        <f>SUM(D19:F19)</f>
        <v>102549</v>
      </c>
      <c r="I19" s="132"/>
      <c r="J19" s="133"/>
      <c r="K19" s="81">
        <v>38</v>
      </c>
      <c r="L19" s="58">
        <v>70</v>
      </c>
      <c r="M19" s="58">
        <v>4858</v>
      </c>
      <c r="N19" s="58">
        <v>0</v>
      </c>
      <c r="O19" s="62">
        <v>0</v>
      </c>
      <c r="P19" s="81">
        <v>0</v>
      </c>
      <c r="Q19" s="81">
        <f>SUM(M19:O19)</f>
        <v>4858</v>
      </c>
      <c r="R19" s="79" t="s">
        <v>21</v>
      </c>
      <c r="S19" s="59">
        <f t="shared" ref="S19:S31" si="8">B19+K19</f>
        <v>1069</v>
      </c>
      <c r="T19" s="59">
        <f t="shared" ref="T19:T31" si="9">C19+L19</f>
        <v>1508</v>
      </c>
      <c r="U19" s="59">
        <f t="shared" ref="U19:U31" si="10">H19+Q19</f>
        <v>107407</v>
      </c>
      <c r="V19" s="62">
        <f t="shared" ref="V19:V32" si="11">U19/S19</f>
        <v>100.47427502338634</v>
      </c>
      <c r="W19" s="82"/>
    </row>
    <row r="20" spans="1:23" ht="18" x14ac:dyDescent="0.25">
      <c r="A20" s="79" t="s">
        <v>22</v>
      </c>
      <c r="B20" s="59">
        <v>559</v>
      </c>
      <c r="C20" s="58">
        <v>809</v>
      </c>
      <c r="D20" s="60">
        <v>56283</v>
      </c>
      <c r="E20" s="134">
        <v>0</v>
      </c>
      <c r="F20" s="119">
        <v>-55</v>
      </c>
      <c r="G20" s="135">
        <f t="shared" si="7"/>
        <v>100.68515205724508</v>
      </c>
      <c r="H20" s="83">
        <f t="shared" ref="H20:H31" si="12">SUM(D20:F20)</f>
        <v>56228</v>
      </c>
      <c r="I20" s="121"/>
      <c r="J20" s="136"/>
      <c r="K20" s="81">
        <v>20</v>
      </c>
      <c r="L20" s="65">
        <v>23</v>
      </c>
      <c r="M20" s="65">
        <v>1678</v>
      </c>
      <c r="N20" s="65">
        <v>0</v>
      </c>
      <c r="O20" s="80">
        <v>0</v>
      </c>
      <c r="P20" s="81">
        <v>0</v>
      </c>
      <c r="Q20" s="81">
        <f t="shared" ref="Q20:Q31" si="13">SUM(M20:O20)</f>
        <v>1678</v>
      </c>
      <c r="R20" s="79" t="s">
        <v>22</v>
      </c>
      <c r="S20" s="63">
        <f t="shared" si="8"/>
        <v>579</v>
      </c>
      <c r="T20" s="63">
        <f t="shared" si="9"/>
        <v>832</v>
      </c>
      <c r="U20" s="63">
        <f t="shared" si="10"/>
        <v>57906</v>
      </c>
      <c r="V20" s="80">
        <f t="shared" si="11"/>
        <v>100.01036269430051</v>
      </c>
      <c r="W20" s="82"/>
    </row>
    <row r="21" spans="1:23" ht="18" x14ac:dyDescent="0.25">
      <c r="A21" s="56" t="s">
        <v>23</v>
      </c>
      <c r="B21" s="84">
        <v>398</v>
      </c>
      <c r="C21" s="85">
        <v>607</v>
      </c>
      <c r="D21" s="137">
        <v>42156</v>
      </c>
      <c r="E21" s="138">
        <v>0</v>
      </c>
      <c r="F21" s="139">
        <v>-28</v>
      </c>
      <c r="G21" s="135">
        <f t="shared" si="7"/>
        <v>105.91959798994975</v>
      </c>
      <c r="H21" s="83">
        <f t="shared" si="12"/>
        <v>42128</v>
      </c>
      <c r="I21" s="121"/>
      <c r="J21" s="136"/>
      <c r="K21" s="81">
        <v>7</v>
      </c>
      <c r="L21" s="85">
        <v>21</v>
      </c>
      <c r="M21" s="85">
        <v>1430</v>
      </c>
      <c r="N21" s="85">
        <v>0</v>
      </c>
      <c r="O21" s="80">
        <v>0</v>
      </c>
      <c r="P21" s="81">
        <v>0</v>
      </c>
      <c r="Q21" s="81">
        <f t="shared" si="13"/>
        <v>1430</v>
      </c>
      <c r="R21" s="56" t="s">
        <v>23</v>
      </c>
      <c r="S21" s="63">
        <f t="shared" si="8"/>
        <v>405</v>
      </c>
      <c r="T21" s="63">
        <f t="shared" si="9"/>
        <v>628</v>
      </c>
      <c r="U21" s="63">
        <f t="shared" si="10"/>
        <v>43558</v>
      </c>
      <c r="V21" s="80">
        <f t="shared" si="11"/>
        <v>107.55061728395061</v>
      </c>
    </row>
    <row r="22" spans="1:23" ht="18" x14ac:dyDescent="0.25">
      <c r="A22" s="64" t="s">
        <v>24</v>
      </c>
      <c r="B22" s="86">
        <v>539</v>
      </c>
      <c r="C22" s="87">
        <v>742</v>
      </c>
      <c r="D22" s="140">
        <v>51814</v>
      </c>
      <c r="E22" s="141">
        <v>0</v>
      </c>
      <c r="F22" s="142">
        <v>-14</v>
      </c>
      <c r="G22" s="135">
        <f t="shared" si="7"/>
        <v>96.129870129870127</v>
      </c>
      <c r="H22" s="83">
        <f t="shared" si="12"/>
        <v>51800</v>
      </c>
      <c r="I22" s="135"/>
      <c r="J22" s="143"/>
      <c r="K22" s="88">
        <v>17</v>
      </c>
      <c r="L22" s="87">
        <v>26</v>
      </c>
      <c r="M22" s="87">
        <v>1717</v>
      </c>
      <c r="N22" s="87">
        <v>0</v>
      </c>
      <c r="O22" s="80">
        <v>0</v>
      </c>
      <c r="P22" s="81">
        <v>0</v>
      </c>
      <c r="Q22" s="81">
        <f t="shared" si="13"/>
        <v>1717</v>
      </c>
      <c r="R22" s="64" t="s">
        <v>24</v>
      </c>
      <c r="S22" s="63">
        <f t="shared" si="8"/>
        <v>556</v>
      </c>
      <c r="T22" s="63">
        <f t="shared" si="9"/>
        <v>768</v>
      </c>
      <c r="U22" s="63">
        <f t="shared" si="10"/>
        <v>53517</v>
      </c>
      <c r="V22" s="80">
        <f t="shared" si="11"/>
        <v>96.253597122302153</v>
      </c>
    </row>
    <row r="23" spans="1:23" ht="18" x14ac:dyDescent="0.25">
      <c r="A23" s="64" t="s">
        <v>25</v>
      </c>
      <c r="B23" s="86">
        <v>340</v>
      </c>
      <c r="C23" s="87">
        <v>465</v>
      </c>
      <c r="D23" s="140">
        <v>33450</v>
      </c>
      <c r="E23" s="141">
        <v>0</v>
      </c>
      <c r="F23" s="142">
        <v>-8</v>
      </c>
      <c r="G23" s="135">
        <f t="shared" si="7"/>
        <v>98.382352941176464</v>
      </c>
      <c r="H23" s="83">
        <f t="shared" si="12"/>
        <v>33442</v>
      </c>
      <c r="I23" s="135"/>
      <c r="J23" s="143"/>
      <c r="K23" s="88">
        <v>6</v>
      </c>
      <c r="L23" s="87">
        <v>10</v>
      </c>
      <c r="M23" s="87">
        <v>600</v>
      </c>
      <c r="N23" s="87">
        <v>0</v>
      </c>
      <c r="O23" s="80">
        <v>0</v>
      </c>
      <c r="P23" s="81">
        <v>0</v>
      </c>
      <c r="Q23" s="81">
        <f t="shared" si="13"/>
        <v>600</v>
      </c>
      <c r="R23" s="64" t="s">
        <v>25</v>
      </c>
      <c r="S23" s="63">
        <f t="shared" si="8"/>
        <v>346</v>
      </c>
      <c r="T23" s="63">
        <f t="shared" si="9"/>
        <v>475</v>
      </c>
      <c r="U23" s="63">
        <f t="shared" si="10"/>
        <v>34042</v>
      </c>
      <c r="V23" s="80">
        <f t="shared" si="11"/>
        <v>98.387283236994222</v>
      </c>
    </row>
    <row r="24" spans="1:23" ht="18" x14ac:dyDescent="0.25">
      <c r="A24" s="64" t="s">
        <v>26</v>
      </c>
      <c r="B24" s="86">
        <v>261</v>
      </c>
      <c r="C24" s="87">
        <v>418</v>
      </c>
      <c r="D24" s="140">
        <v>29884</v>
      </c>
      <c r="E24" s="141">
        <v>0</v>
      </c>
      <c r="F24" s="142">
        <v>0</v>
      </c>
      <c r="G24" s="135">
        <f t="shared" si="7"/>
        <v>114.49808429118774</v>
      </c>
      <c r="H24" s="83">
        <f t="shared" si="12"/>
        <v>29884</v>
      </c>
      <c r="I24" s="135"/>
      <c r="J24" s="143"/>
      <c r="K24" s="88">
        <v>5</v>
      </c>
      <c r="L24" s="87">
        <v>9</v>
      </c>
      <c r="M24" s="87">
        <v>725</v>
      </c>
      <c r="N24" s="87">
        <v>0</v>
      </c>
      <c r="O24" s="80">
        <v>0</v>
      </c>
      <c r="P24" s="81">
        <v>0</v>
      </c>
      <c r="Q24" s="81">
        <f t="shared" si="13"/>
        <v>725</v>
      </c>
      <c r="R24" s="64" t="s">
        <v>26</v>
      </c>
      <c r="S24" s="63">
        <f t="shared" si="8"/>
        <v>266</v>
      </c>
      <c r="T24" s="63">
        <f t="shared" si="9"/>
        <v>427</v>
      </c>
      <c r="U24" s="63">
        <f t="shared" si="10"/>
        <v>30609</v>
      </c>
      <c r="V24" s="80">
        <f t="shared" si="11"/>
        <v>115.07142857142857</v>
      </c>
    </row>
    <row r="25" spans="1:23" ht="18" x14ac:dyDescent="0.25">
      <c r="A25" s="64" t="s">
        <v>27</v>
      </c>
      <c r="B25" s="86">
        <v>589</v>
      </c>
      <c r="C25" s="87">
        <v>837</v>
      </c>
      <c r="D25" s="140">
        <v>60687</v>
      </c>
      <c r="E25" s="141">
        <v>0</v>
      </c>
      <c r="F25" s="142">
        <v>0</v>
      </c>
      <c r="G25" s="135">
        <f t="shared" si="7"/>
        <v>103.03395585738539</v>
      </c>
      <c r="H25" s="83">
        <f t="shared" si="12"/>
        <v>60687</v>
      </c>
      <c r="I25" s="135"/>
      <c r="J25" s="143"/>
      <c r="K25" s="88">
        <v>10</v>
      </c>
      <c r="L25" s="87">
        <v>21</v>
      </c>
      <c r="M25" s="87">
        <v>1396</v>
      </c>
      <c r="N25" s="87">
        <v>0</v>
      </c>
      <c r="O25" s="80">
        <v>0</v>
      </c>
      <c r="P25" s="81">
        <v>0</v>
      </c>
      <c r="Q25" s="81">
        <f t="shared" si="13"/>
        <v>1396</v>
      </c>
      <c r="R25" s="64" t="s">
        <v>27</v>
      </c>
      <c r="S25" s="63">
        <f t="shared" si="8"/>
        <v>599</v>
      </c>
      <c r="T25" s="63">
        <f t="shared" si="9"/>
        <v>858</v>
      </c>
      <c r="U25" s="63">
        <f t="shared" si="10"/>
        <v>62083</v>
      </c>
      <c r="V25" s="80">
        <f t="shared" si="11"/>
        <v>103.64440734557596</v>
      </c>
    </row>
    <row r="26" spans="1:23" ht="18" x14ac:dyDescent="0.25">
      <c r="A26" s="64" t="s">
        <v>28</v>
      </c>
      <c r="B26" s="86">
        <v>625</v>
      </c>
      <c r="C26" s="87">
        <v>855</v>
      </c>
      <c r="D26" s="140">
        <v>64129</v>
      </c>
      <c r="E26" s="141">
        <v>0</v>
      </c>
      <c r="F26" s="142">
        <v>-105</v>
      </c>
      <c r="G26" s="135">
        <f t="shared" si="7"/>
        <v>102.60639999999999</v>
      </c>
      <c r="H26" s="83">
        <f t="shared" si="12"/>
        <v>64024</v>
      </c>
      <c r="I26" s="135"/>
      <c r="J26" s="143"/>
      <c r="K26" s="88">
        <v>14</v>
      </c>
      <c r="L26" s="87">
        <v>27</v>
      </c>
      <c r="M26" s="87">
        <v>2298</v>
      </c>
      <c r="N26" s="87">
        <v>0</v>
      </c>
      <c r="O26" s="80">
        <v>0</v>
      </c>
      <c r="P26" s="81">
        <v>0</v>
      </c>
      <c r="Q26" s="81">
        <f t="shared" si="13"/>
        <v>2298</v>
      </c>
      <c r="R26" s="64" t="s">
        <v>28</v>
      </c>
      <c r="S26" s="63">
        <f t="shared" si="8"/>
        <v>639</v>
      </c>
      <c r="T26" s="63">
        <f t="shared" si="9"/>
        <v>882</v>
      </c>
      <c r="U26" s="63">
        <f t="shared" si="10"/>
        <v>66322</v>
      </c>
      <c r="V26" s="80">
        <f t="shared" si="11"/>
        <v>103.79029733959311</v>
      </c>
    </row>
    <row r="27" spans="1:23" ht="18" x14ac:dyDescent="0.25">
      <c r="A27" s="64" t="s">
        <v>29</v>
      </c>
      <c r="B27" s="86">
        <v>820</v>
      </c>
      <c r="C27" s="87">
        <v>1274</v>
      </c>
      <c r="D27" s="140">
        <v>90095</v>
      </c>
      <c r="E27" s="141">
        <v>0</v>
      </c>
      <c r="F27" s="142">
        <v>-70</v>
      </c>
      <c r="G27" s="135">
        <f t="shared" si="7"/>
        <v>109.8719512195122</v>
      </c>
      <c r="H27" s="83">
        <f t="shared" si="12"/>
        <v>90025</v>
      </c>
      <c r="I27" s="135"/>
      <c r="J27" s="143"/>
      <c r="K27" s="88">
        <v>23</v>
      </c>
      <c r="L27" s="87">
        <v>34</v>
      </c>
      <c r="M27" s="87">
        <v>2276</v>
      </c>
      <c r="N27" s="87">
        <v>0</v>
      </c>
      <c r="O27" s="80">
        <v>0</v>
      </c>
      <c r="P27" s="81">
        <v>0</v>
      </c>
      <c r="Q27" s="81">
        <f t="shared" si="13"/>
        <v>2276</v>
      </c>
      <c r="R27" s="64" t="s">
        <v>29</v>
      </c>
      <c r="S27" s="63">
        <f t="shared" si="8"/>
        <v>843</v>
      </c>
      <c r="T27" s="63">
        <f t="shared" si="9"/>
        <v>1308</v>
      </c>
      <c r="U27" s="63">
        <f t="shared" si="10"/>
        <v>92301</v>
      </c>
      <c r="V27" s="80">
        <f t="shared" si="11"/>
        <v>109.49110320284697</v>
      </c>
    </row>
    <row r="28" spans="1:23" ht="18" x14ac:dyDescent="0.25">
      <c r="A28" s="64" t="s">
        <v>30</v>
      </c>
      <c r="B28" s="86">
        <v>490</v>
      </c>
      <c r="C28" s="87">
        <v>691</v>
      </c>
      <c r="D28" s="140">
        <v>46350</v>
      </c>
      <c r="E28" s="141">
        <v>0</v>
      </c>
      <c r="F28" s="142">
        <v>-26</v>
      </c>
      <c r="G28" s="135">
        <f t="shared" si="7"/>
        <v>94.591836734693871</v>
      </c>
      <c r="H28" s="83">
        <f t="shared" si="12"/>
        <v>46324</v>
      </c>
      <c r="I28" s="135"/>
      <c r="J28" s="143"/>
      <c r="K28" s="88">
        <v>15</v>
      </c>
      <c r="L28" s="87">
        <v>25</v>
      </c>
      <c r="M28" s="87">
        <v>1491</v>
      </c>
      <c r="N28" s="87">
        <v>0</v>
      </c>
      <c r="O28" s="80">
        <v>0</v>
      </c>
      <c r="P28" s="81">
        <v>0</v>
      </c>
      <c r="Q28" s="81">
        <f t="shared" si="13"/>
        <v>1491</v>
      </c>
      <c r="R28" s="64" t="s">
        <v>30</v>
      </c>
      <c r="S28" s="63">
        <f t="shared" si="8"/>
        <v>505</v>
      </c>
      <c r="T28" s="63">
        <f t="shared" si="9"/>
        <v>716</v>
      </c>
      <c r="U28" s="63">
        <f t="shared" si="10"/>
        <v>47815</v>
      </c>
      <c r="V28" s="80">
        <f t="shared" si="11"/>
        <v>94.683168316831683</v>
      </c>
    </row>
    <row r="29" spans="1:23" ht="18" x14ac:dyDescent="0.25">
      <c r="A29" s="64" t="s">
        <v>31</v>
      </c>
      <c r="B29" s="86">
        <v>344</v>
      </c>
      <c r="C29" s="87">
        <v>551</v>
      </c>
      <c r="D29" s="140">
        <v>36786</v>
      </c>
      <c r="E29" s="141">
        <v>0</v>
      </c>
      <c r="F29" s="142">
        <v>-34</v>
      </c>
      <c r="G29" s="135">
        <f t="shared" si="7"/>
        <v>106.93604651162791</v>
      </c>
      <c r="H29" s="83">
        <f t="shared" si="12"/>
        <v>36752</v>
      </c>
      <c r="I29" s="135"/>
      <c r="J29" s="143"/>
      <c r="K29" s="88">
        <v>15</v>
      </c>
      <c r="L29" s="87">
        <v>25</v>
      </c>
      <c r="M29" s="87">
        <v>1886</v>
      </c>
      <c r="N29" s="87">
        <v>0</v>
      </c>
      <c r="O29" s="80">
        <v>0</v>
      </c>
      <c r="P29" s="81">
        <v>0</v>
      </c>
      <c r="Q29" s="81">
        <f t="shared" si="13"/>
        <v>1886</v>
      </c>
      <c r="R29" s="64" t="s">
        <v>31</v>
      </c>
      <c r="S29" s="63">
        <f t="shared" si="8"/>
        <v>359</v>
      </c>
      <c r="T29" s="63">
        <f t="shared" si="9"/>
        <v>576</v>
      </c>
      <c r="U29" s="63">
        <f t="shared" si="10"/>
        <v>38638</v>
      </c>
      <c r="V29" s="80">
        <f t="shared" si="11"/>
        <v>107.62674094707521</v>
      </c>
    </row>
    <row r="30" spans="1:23" ht="18" x14ac:dyDescent="0.25">
      <c r="A30" s="89" t="s">
        <v>32</v>
      </c>
      <c r="B30" s="86">
        <v>497</v>
      </c>
      <c r="C30" s="90">
        <v>677</v>
      </c>
      <c r="D30" s="144">
        <v>46115</v>
      </c>
      <c r="E30" s="145">
        <v>0</v>
      </c>
      <c r="F30" s="146">
        <v>-1</v>
      </c>
      <c r="G30" s="135">
        <f t="shared" si="7"/>
        <v>92.786720321931583</v>
      </c>
      <c r="H30" s="83">
        <f t="shared" si="12"/>
        <v>46114</v>
      </c>
      <c r="I30" s="147"/>
      <c r="J30" s="148"/>
      <c r="K30" s="91">
        <v>12</v>
      </c>
      <c r="L30" s="87">
        <v>24</v>
      </c>
      <c r="M30" s="87">
        <v>1945</v>
      </c>
      <c r="N30" s="87">
        <v>0</v>
      </c>
      <c r="O30" s="80">
        <v>0</v>
      </c>
      <c r="P30" s="81">
        <v>0</v>
      </c>
      <c r="Q30" s="81">
        <f t="shared" si="13"/>
        <v>1945</v>
      </c>
      <c r="R30" s="89" t="s">
        <v>32</v>
      </c>
      <c r="S30" s="63">
        <f t="shared" si="8"/>
        <v>509</v>
      </c>
      <c r="T30" s="63">
        <f t="shared" si="9"/>
        <v>701</v>
      </c>
      <c r="U30" s="63">
        <f t="shared" si="10"/>
        <v>48059</v>
      </c>
      <c r="V30" s="80">
        <f t="shared" si="11"/>
        <v>94.418467583497048</v>
      </c>
    </row>
    <row r="31" spans="1:23" ht="18.75" thickBot="1" x14ac:dyDescent="0.3">
      <c r="A31" s="89" t="s">
        <v>33</v>
      </c>
      <c r="B31" s="92">
        <v>137</v>
      </c>
      <c r="C31" s="90">
        <v>189</v>
      </c>
      <c r="D31" s="144">
        <v>13454</v>
      </c>
      <c r="E31" s="145">
        <v>0</v>
      </c>
      <c r="F31" s="146">
        <v>-20</v>
      </c>
      <c r="G31" s="149">
        <f t="shared" si="7"/>
        <v>98.204379562043798</v>
      </c>
      <c r="H31" s="93">
        <f t="shared" si="12"/>
        <v>13434</v>
      </c>
      <c r="I31" s="147"/>
      <c r="J31" s="148"/>
      <c r="K31" s="91">
        <v>6</v>
      </c>
      <c r="L31" s="90">
        <v>8</v>
      </c>
      <c r="M31" s="90">
        <v>646</v>
      </c>
      <c r="N31" s="90">
        <v>0</v>
      </c>
      <c r="O31" s="187">
        <v>0</v>
      </c>
      <c r="P31" s="75">
        <v>0</v>
      </c>
      <c r="Q31" s="75">
        <f t="shared" si="13"/>
        <v>646</v>
      </c>
      <c r="R31" s="89" t="s">
        <v>33</v>
      </c>
      <c r="S31" s="69">
        <f t="shared" si="8"/>
        <v>143</v>
      </c>
      <c r="T31" s="69">
        <f t="shared" si="9"/>
        <v>197</v>
      </c>
      <c r="U31" s="69">
        <f t="shared" si="10"/>
        <v>14080</v>
      </c>
      <c r="V31" s="187">
        <f t="shared" si="11"/>
        <v>98.461538461538467</v>
      </c>
    </row>
    <row r="32" spans="1:23" ht="18.75" thickBot="1" x14ac:dyDescent="0.3">
      <c r="A32" s="70" t="s">
        <v>34</v>
      </c>
      <c r="B32" s="94">
        <f>SUM(B19:B31)</f>
        <v>6630</v>
      </c>
      <c r="C32" s="94">
        <f>SUM(C19:C31)</f>
        <v>9553</v>
      </c>
      <c r="D32" s="150">
        <f>SUM(D19:D31)</f>
        <v>673752</v>
      </c>
      <c r="E32" s="150">
        <f>SUM(E19:E31)</f>
        <v>0</v>
      </c>
      <c r="F32" s="103">
        <f>SUM(F19:F31)</f>
        <v>-361</v>
      </c>
      <c r="G32" s="131">
        <f t="shared" si="7"/>
        <v>101.62171945701357</v>
      </c>
      <c r="H32" s="197">
        <f t="shared" ref="H32:M32" si="14">SUM(H19:H31)</f>
        <v>673391</v>
      </c>
      <c r="I32" s="166">
        <f t="shared" si="14"/>
        <v>0</v>
      </c>
      <c r="J32" s="72">
        <f t="shared" si="14"/>
        <v>0</v>
      </c>
      <c r="K32" s="196">
        <f t="shared" si="14"/>
        <v>188</v>
      </c>
      <c r="L32" s="196">
        <f t="shared" si="14"/>
        <v>323</v>
      </c>
      <c r="M32" s="186">
        <f t="shared" si="14"/>
        <v>22946</v>
      </c>
      <c r="N32" s="186">
        <f>SUM(N21:N31)</f>
        <v>0</v>
      </c>
      <c r="O32" s="186">
        <f>SUM(O21:O31)</f>
        <v>0</v>
      </c>
      <c r="P32" s="186">
        <f>SUM(P21:P31)</f>
        <v>0</v>
      </c>
      <c r="Q32" s="188">
        <f>SUM(Q19:Q31)</f>
        <v>22946</v>
      </c>
      <c r="R32" s="192" t="s">
        <v>34</v>
      </c>
      <c r="S32" s="175">
        <f>SUM(S19:S31)</f>
        <v>6818</v>
      </c>
      <c r="T32" s="175">
        <f>SUM(T19:T31)</f>
        <v>9876</v>
      </c>
      <c r="U32" s="175">
        <f>SUM(U19:U31)</f>
        <v>696337</v>
      </c>
      <c r="V32" s="72">
        <f t="shared" si="11"/>
        <v>102.13215019067175</v>
      </c>
    </row>
    <row r="33" spans="1:22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96"/>
      <c r="O33" s="75"/>
      <c r="P33" s="75"/>
      <c r="Q33" s="75"/>
      <c r="R33" s="74"/>
      <c r="S33" s="96"/>
      <c r="T33" s="96"/>
      <c r="U33" s="96"/>
      <c r="V33" s="75"/>
    </row>
    <row r="34" spans="1:22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7"/>
      <c r="P34" s="97"/>
      <c r="Q34" s="98"/>
      <c r="R34" s="53" t="s">
        <v>35</v>
      </c>
      <c r="S34" s="97"/>
      <c r="T34" s="97"/>
      <c r="U34" s="97"/>
      <c r="V34" s="98"/>
    </row>
    <row r="35" spans="1:22" ht="18" x14ac:dyDescent="0.25">
      <c r="A35" s="64" t="s">
        <v>36</v>
      </c>
      <c r="B35" s="141">
        <v>840</v>
      </c>
      <c r="C35" s="87">
        <v>1277</v>
      </c>
      <c r="D35" s="142">
        <v>83117</v>
      </c>
      <c r="E35" s="138">
        <v>0</v>
      </c>
      <c r="F35" s="137">
        <v>-32</v>
      </c>
      <c r="G35" s="124">
        <f t="shared" ref="G35:G47" si="15">D35/B35</f>
        <v>98.94880952380953</v>
      </c>
      <c r="H35" s="139">
        <f t="shared" ref="H35:H46" si="16">SUM(D35:F35)</f>
        <v>83085</v>
      </c>
      <c r="I35" s="88"/>
      <c r="J35" s="143"/>
      <c r="K35" s="81">
        <v>32</v>
      </c>
      <c r="L35" s="85">
        <v>55</v>
      </c>
      <c r="M35" s="85">
        <v>3574</v>
      </c>
      <c r="N35" s="85">
        <v>0</v>
      </c>
      <c r="O35" s="62">
        <v>0</v>
      </c>
      <c r="P35" s="81">
        <v>0</v>
      </c>
      <c r="Q35" s="81">
        <f>SUM(M35:O35)</f>
        <v>3574</v>
      </c>
      <c r="R35" s="56" t="s">
        <v>36</v>
      </c>
      <c r="S35" s="59">
        <f t="shared" ref="S35:S46" si="17">B35+K35</f>
        <v>872</v>
      </c>
      <c r="T35" s="59">
        <f t="shared" ref="T35:T46" si="18">C35+L35</f>
        <v>1332</v>
      </c>
      <c r="U35" s="59">
        <f t="shared" ref="U35:U46" si="19">H35+Q35</f>
        <v>86659</v>
      </c>
      <c r="V35" s="62">
        <f t="shared" ref="V35:V46" si="20">U35/S35</f>
        <v>99.379587155963307</v>
      </c>
    </row>
    <row r="36" spans="1:22" ht="18" x14ac:dyDescent="0.25">
      <c r="A36" s="64" t="s">
        <v>37</v>
      </c>
      <c r="B36" s="141">
        <v>821</v>
      </c>
      <c r="C36" s="87">
        <v>1277</v>
      </c>
      <c r="D36" s="142">
        <v>82596</v>
      </c>
      <c r="E36" s="141">
        <v>0</v>
      </c>
      <c r="F36" s="140">
        <v>0</v>
      </c>
      <c r="G36" s="151">
        <f t="shared" si="15"/>
        <v>100.60414129110841</v>
      </c>
      <c r="H36" s="142">
        <f t="shared" si="16"/>
        <v>82596</v>
      </c>
      <c r="I36" s="88"/>
      <c r="J36" s="143"/>
      <c r="K36" s="88">
        <v>39</v>
      </c>
      <c r="L36" s="87">
        <v>64</v>
      </c>
      <c r="M36" s="87">
        <v>4368</v>
      </c>
      <c r="N36" s="87">
        <v>0</v>
      </c>
      <c r="O36" s="80">
        <v>0</v>
      </c>
      <c r="P36" s="88">
        <v>0</v>
      </c>
      <c r="Q36" s="88">
        <f t="shared" ref="Q36:Q46" si="21">SUM(M36:O36)</f>
        <v>4368</v>
      </c>
      <c r="R36" s="64" t="s">
        <v>37</v>
      </c>
      <c r="S36" s="63">
        <f t="shared" si="17"/>
        <v>860</v>
      </c>
      <c r="T36" s="63">
        <f t="shared" si="18"/>
        <v>1341</v>
      </c>
      <c r="U36" s="63">
        <f t="shared" si="19"/>
        <v>86964</v>
      </c>
      <c r="V36" s="80">
        <f t="shared" si="20"/>
        <v>101.12093023255814</v>
      </c>
    </row>
    <row r="37" spans="1:22" ht="18" x14ac:dyDescent="0.25">
      <c r="A37" s="64" t="s">
        <v>38</v>
      </c>
      <c r="B37" s="141">
        <v>433</v>
      </c>
      <c r="C37" s="87">
        <v>623</v>
      </c>
      <c r="D37" s="142">
        <v>42084</v>
      </c>
      <c r="E37" s="141">
        <v>0</v>
      </c>
      <c r="F37" s="140">
        <v>-20</v>
      </c>
      <c r="G37" s="151">
        <f t="shared" si="15"/>
        <v>97.191685912240189</v>
      </c>
      <c r="H37" s="142">
        <f t="shared" si="16"/>
        <v>42064</v>
      </c>
      <c r="I37" s="88"/>
      <c r="J37" s="143"/>
      <c r="K37" s="88">
        <v>21</v>
      </c>
      <c r="L37" s="87">
        <v>45</v>
      </c>
      <c r="M37" s="87">
        <v>3022</v>
      </c>
      <c r="N37" s="87">
        <v>0</v>
      </c>
      <c r="O37" s="80">
        <v>0</v>
      </c>
      <c r="P37" s="88">
        <v>0</v>
      </c>
      <c r="Q37" s="88">
        <f t="shared" si="21"/>
        <v>3022</v>
      </c>
      <c r="R37" s="64" t="s">
        <v>38</v>
      </c>
      <c r="S37" s="63">
        <f t="shared" si="17"/>
        <v>454</v>
      </c>
      <c r="T37" s="63">
        <f t="shared" si="18"/>
        <v>668</v>
      </c>
      <c r="U37" s="63">
        <f t="shared" si="19"/>
        <v>45086</v>
      </c>
      <c r="V37" s="80">
        <f t="shared" si="20"/>
        <v>99.308370044052865</v>
      </c>
    </row>
    <row r="38" spans="1:22" ht="18" x14ac:dyDescent="0.25">
      <c r="A38" s="64" t="s">
        <v>39</v>
      </c>
      <c r="B38" s="141">
        <v>827</v>
      </c>
      <c r="C38" s="87">
        <v>1022</v>
      </c>
      <c r="D38" s="142">
        <v>71315</v>
      </c>
      <c r="E38" s="141">
        <v>0</v>
      </c>
      <c r="F38" s="140">
        <v>-23</v>
      </c>
      <c r="G38" s="151">
        <f t="shared" si="15"/>
        <v>86.233373639661423</v>
      </c>
      <c r="H38" s="142">
        <f t="shared" si="16"/>
        <v>71292</v>
      </c>
      <c r="I38" s="88"/>
      <c r="J38" s="143"/>
      <c r="K38" s="88">
        <v>27</v>
      </c>
      <c r="L38" s="87">
        <v>39</v>
      </c>
      <c r="M38" s="87">
        <v>2605</v>
      </c>
      <c r="N38" s="87">
        <v>0</v>
      </c>
      <c r="O38" s="80">
        <v>0</v>
      </c>
      <c r="P38" s="88">
        <v>0</v>
      </c>
      <c r="Q38" s="88">
        <f t="shared" si="21"/>
        <v>2605</v>
      </c>
      <c r="R38" s="64" t="s">
        <v>39</v>
      </c>
      <c r="S38" s="63">
        <f t="shared" si="17"/>
        <v>854</v>
      </c>
      <c r="T38" s="63">
        <f t="shared" si="18"/>
        <v>1061</v>
      </c>
      <c r="U38" s="63">
        <f t="shared" si="19"/>
        <v>73897</v>
      </c>
      <c r="V38" s="80">
        <f t="shared" si="20"/>
        <v>86.530444964871194</v>
      </c>
    </row>
    <row r="39" spans="1:22" ht="18" x14ac:dyDescent="0.25">
      <c r="A39" s="64" t="s">
        <v>40</v>
      </c>
      <c r="B39" s="141">
        <v>316</v>
      </c>
      <c r="C39" s="87">
        <v>460</v>
      </c>
      <c r="D39" s="142">
        <v>29608</v>
      </c>
      <c r="E39" s="141">
        <v>0</v>
      </c>
      <c r="F39" s="140">
        <v>0</v>
      </c>
      <c r="G39" s="151">
        <f t="shared" si="15"/>
        <v>93.696202531645568</v>
      </c>
      <c r="H39" s="142">
        <f t="shared" si="16"/>
        <v>29608</v>
      </c>
      <c r="I39" s="88"/>
      <c r="J39" s="143"/>
      <c r="K39" s="88">
        <v>14</v>
      </c>
      <c r="L39" s="87">
        <v>23</v>
      </c>
      <c r="M39" s="87">
        <v>1649</v>
      </c>
      <c r="N39" s="87">
        <v>0</v>
      </c>
      <c r="O39" s="80">
        <v>0</v>
      </c>
      <c r="P39" s="88">
        <v>0</v>
      </c>
      <c r="Q39" s="88">
        <f t="shared" si="21"/>
        <v>1649</v>
      </c>
      <c r="R39" s="64" t="s">
        <v>40</v>
      </c>
      <c r="S39" s="63">
        <f t="shared" si="17"/>
        <v>330</v>
      </c>
      <c r="T39" s="63">
        <f t="shared" si="18"/>
        <v>483</v>
      </c>
      <c r="U39" s="63">
        <f t="shared" si="19"/>
        <v>31257</v>
      </c>
      <c r="V39" s="80">
        <f t="shared" si="20"/>
        <v>94.718181818181819</v>
      </c>
    </row>
    <row r="40" spans="1:22" ht="18" x14ac:dyDescent="0.25">
      <c r="A40" s="64" t="s">
        <v>41</v>
      </c>
      <c r="B40" s="141">
        <v>531</v>
      </c>
      <c r="C40" s="87">
        <v>715</v>
      </c>
      <c r="D40" s="142">
        <v>49858</v>
      </c>
      <c r="E40" s="141">
        <v>0</v>
      </c>
      <c r="F40" s="140">
        <v>0</v>
      </c>
      <c r="G40" s="151">
        <f t="shared" si="15"/>
        <v>93.894538606403017</v>
      </c>
      <c r="H40" s="142">
        <f t="shared" si="16"/>
        <v>49858</v>
      </c>
      <c r="I40" s="88"/>
      <c r="J40" s="143"/>
      <c r="K40" s="88">
        <v>22</v>
      </c>
      <c r="L40" s="87">
        <v>27</v>
      </c>
      <c r="M40" s="87">
        <v>2126</v>
      </c>
      <c r="N40" s="87">
        <v>0</v>
      </c>
      <c r="O40" s="80">
        <v>0</v>
      </c>
      <c r="P40" s="88">
        <v>0</v>
      </c>
      <c r="Q40" s="88">
        <f t="shared" si="21"/>
        <v>2126</v>
      </c>
      <c r="R40" s="64" t="s">
        <v>41</v>
      </c>
      <c r="S40" s="63">
        <f t="shared" si="17"/>
        <v>553</v>
      </c>
      <c r="T40" s="63">
        <f t="shared" si="18"/>
        <v>742</v>
      </c>
      <c r="U40" s="63">
        <f t="shared" si="19"/>
        <v>51984</v>
      </c>
      <c r="V40" s="80">
        <f t="shared" si="20"/>
        <v>94.003616636528022</v>
      </c>
    </row>
    <row r="41" spans="1:22" ht="18" x14ac:dyDescent="0.25">
      <c r="A41" s="64" t="s">
        <v>42</v>
      </c>
      <c r="B41" s="141">
        <v>710</v>
      </c>
      <c r="C41" s="87">
        <v>1011</v>
      </c>
      <c r="D41" s="142">
        <v>68099</v>
      </c>
      <c r="E41" s="141">
        <v>0</v>
      </c>
      <c r="F41" s="140">
        <v>0</v>
      </c>
      <c r="G41" s="151">
        <f t="shared" si="15"/>
        <v>95.914084507042247</v>
      </c>
      <c r="H41" s="142">
        <f t="shared" si="16"/>
        <v>68099</v>
      </c>
      <c r="I41" s="88"/>
      <c r="J41" s="143"/>
      <c r="K41" s="88">
        <v>42</v>
      </c>
      <c r="L41" s="87">
        <v>86</v>
      </c>
      <c r="M41" s="87">
        <v>5696</v>
      </c>
      <c r="N41" s="87">
        <v>0</v>
      </c>
      <c r="O41" s="80">
        <v>0</v>
      </c>
      <c r="P41" s="88">
        <v>0</v>
      </c>
      <c r="Q41" s="88">
        <f t="shared" si="21"/>
        <v>5696</v>
      </c>
      <c r="R41" s="64" t="s">
        <v>42</v>
      </c>
      <c r="S41" s="63">
        <f t="shared" si="17"/>
        <v>752</v>
      </c>
      <c r="T41" s="63">
        <f t="shared" si="18"/>
        <v>1097</v>
      </c>
      <c r="U41" s="63">
        <f t="shared" si="19"/>
        <v>73795</v>
      </c>
      <c r="V41" s="80">
        <f t="shared" si="20"/>
        <v>98.131648936170208</v>
      </c>
    </row>
    <row r="42" spans="1:22" ht="18" x14ac:dyDescent="0.25">
      <c r="A42" s="64" t="s">
        <v>43</v>
      </c>
      <c r="B42" s="141">
        <v>522</v>
      </c>
      <c r="C42" s="87">
        <v>740</v>
      </c>
      <c r="D42" s="142">
        <v>47960</v>
      </c>
      <c r="E42" s="141">
        <v>0</v>
      </c>
      <c r="F42" s="140">
        <v>0</v>
      </c>
      <c r="G42" s="151">
        <f t="shared" si="15"/>
        <v>91.877394636015325</v>
      </c>
      <c r="H42" s="142">
        <f t="shared" si="16"/>
        <v>47960</v>
      </c>
      <c r="I42" s="88"/>
      <c r="J42" s="143"/>
      <c r="K42" s="88">
        <v>29</v>
      </c>
      <c r="L42" s="87">
        <v>42</v>
      </c>
      <c r="M42" s="87">
        <v>2701</v>
      </c>
      <c r="N42" s="87">
        <v>0</v>
      </c>
      <c r="O42" s="80">
        <v>0</v>
      </c>
      <c r="P42" s="88">
        <v>0</v>
      </c>
      <c r="Q42" s="88">
        <f t="shared" si="21"/>
        <v>2701</v>
      </c>
      <c r="R42" s="64" t="s">
        <v>43</v>
      </c>
      <c r="S42" s="63">
        <f t="shared" si="17"/>
        <v>551</v>
      </c>
      <c r="T42" s="63">
        <f t="shared" si="18"/>
        <v>782</v>
      </c>
      <c r="U42" s="63">
        <f t="shared" si="19"/>
        <v>50661</v>
      </c>
      <c r="V42" s="80">
        <f t="shared" si="20"/>
        <v>91.943738656987293</v>
      </c>
    </row>
    <row r="43" spans="1:22" ht="18" x14ac:dyDescent="0.25">
      <c r="A43" s="64" t="s">
        <v>44</v>
      </c>
      <c r="B43" s="141">
        <v>313</v>
      </c>
      <c r="C43" s="87">
        <v>454</v>
      </c>
      <c r="D43" s="142">
        <v>30425</v>
      </c>
      <c r="E43" s="141">
        <v>0</v>
      </c>
      <c r="F43" s="140">
        <v>-14</v>
      </c>
      <c r="G43" s="151">
        <f t="shared" si="15"/>
        <v>97.204472843450475</v>
      </c>
      <c r="H43" s="142">
        <f t="shared" si="16"/>
        <v>30411</v>
      </c>
      <c r="I43" s="88"/>
      <c r="J43" s="143"/>
      <c r="K43" s="88">
        <v>17</v>
      </c>
      <c r="L43" s="87">
        <v>28</v>
      </c>
      <c r="M43" s="87">
        <v>2120</v>
      </c>
      <c r="N43" s="87">
        <v>0</v>
      </c>
      <c r="O43" s="80">
        <v>0</v>
      </c>
      <c r="P43" s="88">
        <v>0</v>
      </c>
      <c r="Q43" s="88">
        <f t="shared" si="21"/>
        <v>2120</v>
      </c>
      <c r="R43" s="64" t="s">
        <v>44</v>
      </c>
      <c r="S43" s="63">
        <f t="shared" si="17"/>
        <v>330</v>
      </c>
      <c r="T43" s="63">
        <f t="shared" si="18"/>
        <v>482</v>
      </c>
      <c r="U43" s="63">
        <f t="shared" si="19"/>
        <v>32531</v>
      </c>
      <c r="V43" s="80">
        <f t="shared" si="20"/>
        <v>98.578787878787878</v>
      </c>
    </row>
    <row r="44" spans="1:22" ht="18" x14ac:dyDescent="0.25">
      <c r="A44" s="64" t="s">
        <v>45</v>
      </c>
      <c r="B44" s="141">
        <v>539</v>
      </c>
      <c r="C44" s="87">
        <v>865</v>
      </c>
      <c r="D44" s="142">
        <v>58359</v>
      </c>
      <c r="E44" s="141">
        <v>0</v>
      </c>
      <c r="F44" s="140">
        <v>0</v>
      </c>
      <c r="G44" s="151">
        <f t="shared" si="15"/>
        <v>108.27272727272727</v>
      </c>
      <c r="H44" s="142">
        <f t="shared" si="16"/>
        <v>58359</v>
      </c>
      <c r="I44" s="88"/>
      <c r="J44" s="143"/>
      <c r="K44" s="88">
        <v>17</v>
      </c>
      <c r="L44" s="87">
        <v>39</v>
      </c>
      <c r="M44" s="87">
        <v>2606</v>
      </c>
      <c r="N44" s="87">
        <v>0</v>
      </c>
      <c r="O44" s="80">
        <v>0</v>
      </c>
      <c r="P44" s="88">
        <v>0</v>
      </c>
      <c r="Q44" s="88">
        <f t="shared" si="21"/>
        <v>2606</v>
      </c>
      <c r="R44" s="64" t="s">
        <v>45</v>
      </c>
      <c r="S44" s="63">
        <f t="shared" si="17"/>
        <v>556</v>
      </c>
      <c r="T44" s="63">
        <f t="shared" si="18"/>
        <v>904</v>
      </c>
      <c r="U44" s="63">
        <f t="shared" si="19"/>
        <v>60965</v>
      </c>
      <c r="V44" s="80">
        <f t="shared" si="20"/>
        <v>109.64928057553956</v>
      </c>
    </row>
    <row r="45" spans="1:22" ht="18" x14ac:dyDescent="0.25">
      <c r="A45" s="89" t="s">
        <v>46</v>
      </c>
      <c r="B45" s="141">
        <v>459</v>
      </c>
      <c r="C45" s="87">
        <v>669</v>
      </c>
      <c r="D45" s="142">
        <v>43520</v>
      </c>
      <c r="E45" s="141">
        <v>0</v>
      </c>
      <c r="F45" s="140">
        <v>-19</v>
      </c>
      <c r="G45" s="151">
        <f t="shared" si="15"/>
        <v>94.81481481481481</v>
      </c>
      <c r="H45" s="142">
        <f t="shared" si="16"/>
        <v>43501</v>
      </c>
      <c r="I45" s="91"/>
      <c r="J45" s="148"/>
      <c r="K45" s="91">
        <v>22</v>
      </c>
      <c r="L45" s="90">
        <v>57</v>
      </c>
      <c r="M45" s="90">
        <v>3677</v>
      </c>
      <c r="N45" s="90">
        <v>0</v>
      </c>
      <c r="O45" s="80">
        <v>0</v>
      </c>
      <c r="P45" s="88">
        <v>0</v>
      </c>
      <c r="Q45" s="88">
        <f t="shared" si="21"/>
        <v>3677</v>
      </c>
      <c r="R45" s="89" t="s">
        <v>46</v>
      </c>
      <c r="S45" s="63">
        <f t="shared" si="17"/>
        <v>481</v>
      </c>
      <c r="T45" s="63">
        <f t="shared" si="18"/>
        <v>726</v>
      </c>
      <c r="U45" s="63">
        <f t="shared" si="19"/>
        <v>47178</v>
      </c>
      <c r="V45" s="80">
        <f t="shared" si="20"/>
        <v>98.083160083160081</v>
      </c>
    </row>
    <row r="46" spans="1:22" ht="18.75" thickBot="1" x14ac:dyDescent="0.3">
      <c r="A46" s="89" t="s">
        <v>47</v>
      </c>
      <c r="B46" s="152">
        <v>271</v>
      </c>
      <c r="C46" s="108">
        <v>376</v>
      </c>
      <c r="D46" s="153">
        <v>24922</v>
      </c>
      <c r="E46" s="145">
        <v>0</v>
      </c>
      <c r="F46" s="144">
        <v>-25</v>
      </c>
      <c r="G46" s="154">
        <f t="shared" si="15"/>
        <v>91.963099630996311</v>
      </c>
      <c r="H46" s="153">
        <f t="shared" si="16"/>
        <v>24897</v>
      </c>
      <c r="I46" s="91"/>
      <c r="J46" s="148"/>
      <c r="K46" s="91">
        <v>12</v>
      </c>
      <c r="L46" s="90">
        <v>25</v>
      </c>
      <c r="M46" s="90">
        <v>1845</v>
      </c>
      <c r="N46" s="90">
        <v>0</v>
      </c>
      <c r="O46" s="187">
        <v>0</v>
      </c>
      <c r="P46" s="91">
        <v>0</v>
      </c>
      <c r="Q46" s="91">
        <f t="shared" si="21"/>
        <v>1845</v>
      </c>
      <c r="R46" s="89" t="s">
        <v>47</v>
      </c>
      <c r="S46" s="69">
        <f t="shared" si="17"/>
        <v>283</v>
      </c>
      <c r="T46" s="69">
        <f t="shared" si="18"/>
        <v>401</v>
      </c>
      <c r="U46" s="69">
        <f t="shared" si="19"/>
        <v>26742</v>
      </c>
      <c r="V46" s="187">
        <f t="shared" si="20"/>
        <v>94.494699646643113</v>
      </c>
    </row>
    <row r="47" spans="1:22" ht="18.75" thickBot="1" x14ac:dyDescent="0.3">
      <c r="A47" s="70" t="s">
        <v>48</v>
      </c>
      <c r="B47" s="94">
        <f>SUM(B35:B46)</f>
        <v>6582</v>
      </c>
      <c r="C47" s="94">
        <f>SUM(C35:C46)</f>
        <v>9489</v>
      </c>
      <c r="D47" s="150">
        <f>SUM(D35:D46)</f>
        <v>631863</v>
      </c>
      <c r="E47" s="94">
        <f>SUM(E35:E46)</f>
        <v>0</v>
      </c>
      <c r="F47" s="103">
        <f>SUM(F35:F46)</f>
        <v>-133</v>
      </c>
      <c r="G47" s="131">
        <f t="shared" si="15"/>
        <v>95.998632634457607</v>
      </c>
      <c r="H47" s="197">
        <f>SUM(H35:H46)</f>
        <v>631730</v>
      </c>
      <c r="I47" s="166">
        <f>SUM(I35:I46)</f>
        <v>0</v>
      </c>
      <c r="J47" s="72">
        <f>SUM(J35:J46)</f>
        <v>0</v>
      </c>
      <c r="K47" s="196">
        <f>SUM(K35:K46)</f>
        <v>294</v>
      </c>
      <c r="L47" s="186">
        <f t="shared" ref="L47:Q47" si="22">SUM(L35:L46)</f>
        <v>530</v>
      </c>
      <c r="M47" s="186">
        <f t="shared" si="22"/>
        <v>35989</v>
      </c>
      <c r="N47" s="186">
        <f t="shared" si="22"/>
        <v>0</v>
      </c>
      <c r="O47" s="186">
        <f t="shared" si="22"/>
        <v>0</v>
      </c>
      <c r="P47" s="186">
        <f t="shared" si="22"/>
        <v>0</v>
      </c>
      <c r="Q47" s="188">
        <f t="shared" si="22"/>
        <v>35989</v>
      </c>
      <c r="R47" s="192" t="s">
        <v>48</v>
      </c>
      <c r="S47" s="175">
        <f>SUM(S35:S46)</f>
        <v>6876</v>
      </c>
      <c r="T47" s="175">
        <f>SUM(T35:T46)</f>
        <v>10019</v>
      </c>
      <c r="U47" s="175">
        <f>SUM(U35:U46)</f>
        <v>667719</v>
      </c>
      <c r="V47" s="72">
        <f>U47/S47</f>
        <v>97.108638743455501</v>
      </c>
    </row>
    <row r="48" spans="1:22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96"/>
      <c r="O48" s="75"/>
      <c r="P48" s="75"/>
      <c r="Q48" s="75"/>
      <c r="R48" s="191"/>
      <c r="S48" s="96"/>
      <c r="T48" s="96"/>
      <c r="U48" s="96"/>
      <c r="V48" s="75"/>
    </row>
    <row r="49" spans="1:22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7"/>
      <c r="P49" s="97"/>
      <c r="Q49" s="98"/>
      <c r="R49" s="53" t="s">
        <v>49</v>
      </c>
      <c r="S49" s="97"/>
      <c r="T49" s="97"/>
      <c r="U49" s="97"/>
      <c r="V49" s="98"/>
    </row>
    <row r="50" spans="1:22" ht="18" x14ac:dyDescent="0.25">
      <c r="A50" s="56" t="s">
        <v>50</v>
      </c>
      <c r="B50" s="156">
        <v>417</v>
      </c>
      <c r="C50" s="157">
        <v>602</v>
      </c>
      <c r="D50" s="156">
        <v>41859</v>
      </c>
      <c r="E50" s="84">
        <v>0</v>
      </c>
      <c r="F50" s="139">
        <v>-8</v>
      </c>
      <c r="G50" s="177">
        <f t="shared" ref="G50:G57" si="23">D50/B50</f>
        <v>100.38129496402878</v>
      </c>
      <c r="H50" s="159">
        <f>SUM(D50:F50)</f>
        <v>41851</v>
      </c>
      <c r="I50" s="132"/>
      <c r="J50" s="133"/>
      <c r="K50" s="81">
        <v>16</v>
      </c>
      <c r="L50" s="85">
        <v>27</v>
      </c>
      <c r="M50" s="85">
        <v>2039</v>
      </c>
      <c r="N50" s="85">
        <v>0</v>
      </c>
      <c r="O50" s="62">
        <v>0</v>
      </c>
      <c r="P50" s="81">
        <v>0</v>
      </c>
      <c r="Q50" s="81">
        <f>SUM(M50:O50)</f>
        <v>2039</v>
      </c>
      <c r="R50" s="56" t="s">
        <v>50</v>
      </c>
      <c r="S50" s="59">
        <f t="shared" ref="S50:T56" si="24">B50+K50</f>
        <v>433</v>
      </c>
      <c r="T50" s="59">
        <f t="shared" si="24"/>
        <v>629</v>
      </c>
      <c r="U50" s="59">
        <f t="shared" ref="U50:U56" si="25">H50+Q50</f>
        <v>43890</v>
      </c>
      <c r="V50" s="62">
        <f t="shared" ref="V50:V56" si="26">U50/S50</f>
        <v>101.36258660508084</v>
      </c>
    </row>
    <row r="51" spans="1:22" ht="18" x14ac:dyDescent="0.25">
      <c r="A51" s="64" t="s">
        <v>51</v>
      </c>
      <c r="B51" s="141">
        <v>661</v>
      </c>
      <c r="C51" s="160">
        <v>829</v>
      </c>
      <c r="D51" s="141">
        <v>61684</v>
      </c>
      <c r="E51" s="86">
        <v>0</v>
      </c>
      <c r="F51" s="142">
        <v>0</v>
      </c>
      <c r="G51" s="158">
        <f t="shared" si="23"/>
        <v>93.319213313161882</v>
      </c>
      <c r="H51" s="159">
        <f t="shared" ref="H51:H56" si="27">SUM(D51:F51)</f>
        <v>61684</v>
      </c>
      <c r="I51" s="135"/>
      <c r="J51" s="143"/>
      <c r="K51" s="88">
        <v>29</v>
      </c>
      <c r="L51" s="87">
        <v>37</v>
      </c>
      <c r="M51" s="87">
        <v>2860</v>
      </c>
      <c r="N51" s="87">
        <v>0</v>
      </c>
      <c r="O51" s="80">
        <v>0</v>
      </c>
      <c r="P51" s="81">
        <v>0</v>
      </c>
      <c r="Q51" s="81">
        <f t="shared" ref="Q51:Q56" si="28">SUM(M51:O51)</f>
        <v>2860</v>
      </c>
      <c r="R51" s="64" t="s">
        <v>51</v>
      </c>
      <c r="S51" s="63">
        <f t="shared" si="24"/>
        <v>690</v>
      </c>
      <c r="T51" s="63">
        <f t="shared" si="24"/>
        <v>866</v>
      </c>
      <c r="U51" s="63">
        <f t="shared" si="25"/>
        <v>64544</v>
      </c>
      <c r="V51" s="80">
        <f t="shared" si="26"/>
        <v>93.542028985507244</v>
      </c>
    </row>
    <row r="52" spans="1:22" ht="18" x14ac:dyDescent="0.25">
      <c r="A52" s="64" t="s">
        <v>52</v>
      </c>
      <c r="B52" s="141">
        <v>1434</v>
      </c>
      <c r="C52" s="160">
        <v>1910</v>
      </c>
      <c r="D52" s="141">
        <v>127994</v>
      </c>
      <c r="E52" s="86">
        <v>0</v>
      </c>
      <c r="F52" s="142">
        <v>-48</v>
      </c>
      <c r="G52" s="158">
        <f t="shared" si="23"/>
        <v>89.256624825662485</v>
      </c>
      <c r="H52" s="159">
        <f t="shared" si="27"/>
        <v>127946</v>
      </c>
      <c r="I52" s="135"/>
      <c r="J52" s="143"/>
      <c r="K52" s="88">
        <v>38</v>
      </c>
      <c r="L52" s="87">
        <v>68</v>
      </c>
      <c r="M52" s="87">
        <v>4462</v>
      </c>
      <c r="N52" s="87">
        <v>0</v>
      </c>
      <c r="O52" s="80">
        <v>-20</v>
      </c>
      <c r="P52" s="81">
        <v>0</v>
      </c>
      <c r="Q52" s="81">
        <f t="shared" si="28"/>
        <v>4442</v>
      </c>
      <c r="R52" s="64" t="s">
        <v>52</v>
      </c>
      <c r="S52" s="63">
        <f t="shared" si="24"/>
        <v>1472</v>
      </c>
      <c r="T52" s="63">
        <f t="shared" si="24"/>
        <v>1978</v>
      </c>
      <c r="U52" s="63">
        <f t="shared" si="25"/>
        <v>132388</v>
      </c>
      <c r="V52" s="80">
        <f t="shared" si="26"/>
        <v>89.9375</v>
      </c>
    </row>
    <row r="53" spans="1:22" ht="18" x14ac:dyDescent="0.25">
      <c r="A53" s="64" t="s">
        <v>53</v>
      </c>
      <c r="B53" s="141">
        <v>426</v>
      </c>
      <c r="C53" s="160">
        <v>591</v>
      </c>
      <c r="D53" s="141">
        <v>40611</v>
      </c>
      <c r="E53" s="86">
        <v>0</v>
      </c>
      <c r="F53" s="142">
        <v>-21</v>
      </c>
      <c r="G53" s="158">
        <f t="shared" si="23"/>
        <v>95.33098591549296</v>
      </c>
      <c r="H53" s="159">
        <f t="shared" si="27"/>
        <v>40590</v>
      </c>
      <c r="I53" s="135"/>
      <c r="J53" s="143"/>
      <c r="K53" s="88">
        <v>3</v>
      </c>
      <c r="L53" s="87">
        <v>3</v>
      </c>
      <c r="M53" s="87">
        <v>192</v>
      </c>
      <c r="N53" s="87">
        <v>0</v>
      </c>
      <c r="O53" s="80">
        <v>0</v>
      </c>
      <c r="P53" s="81">
        <v>0</v>
      </c>
      <c r="Q53" s="81">
        <f t="shared" si="28"/>
        <v>192</v>
      </c>
      <c r="R53" s="64" t="s">
        <v>53</v>
      </c>
      <c r="S53" s="63">
        <f t="shared" si="24"/>
        <v>429</v>
      </c>
      <c r="T53" s="63">
        <f t="shared" si="24"/>
        <v>594</v>
      </c>
      <c r="U53" s="63">
        <f t="shared" si="25"/>
        <v>40782</v>
      </c>
      <c r="V53" s="80">
        <f t="shared" si="26"/>
        <v>95.062937062937067</v>
      </c>
    </row>
    <row r="54" spans="1:22" ht="18" x14ac:dyDescent="0.25">
      <c r="A54" s="64" t="s">
        <v>54</v>
      </c>
      <c r="B54" s="141">
        <v>462</v>
      </c>
      <c r="C54" s="160">
        <v>626</v>
      </c>
      <c r="D54" s="141">
        <v>44180</v>
      </c>
      <c r="E54" s="86">
        <v>0</v>
      </c>
      <c r="F54" s="142">
        <v>-34</v>
      </c>
      <c r="G54" s="158">
        <f t="shared" si="23"/>
        <v>95.627705627705623</v>
      </c>
      <c r="H54" s="159">
        <f t="shared" si="27"/>
        <v>44146</v>
      </c>
      <c r="I54" s="135"/>
      <c r="J54" s="143"/>
      <c r="K54" s="88">
        <v>14</v>
      </c>
      <c r="L54" s="87">
        <v>25</v>
      </c>
      <c r="M54" s="87">
        <v>1866</v>
      </c>
      <c r="N54" s="87">
        <v>0</v>
      </c>
      <c r="O54" s="80">
        <v>0</v>
      </c>
      <c r="P54" s="81">
        <v>0</v>
      </c>
      <c r="Q54" s="81">
        <f t="shared" si="28"/>
        <v>1866</v>
      </c>
      <c r="R54" s="64" t="s">
        <v>54</v>
      </c>
      <c r="S54" s="63">
        <f t="shared" si="24"/>
        <v>476</v>
      </c>
      <c r="T54" s="63">
        <f t="shared" si="24"/>
        <v>651</v>
      </c>
      <c r="U54" s="63">
        <f t="shared" si="25"/>
        <v>46012</v>
      </c>
      <c r="V54" s="80">
        <f t="shared" si="26"/>
        <v>96.663865546218489</v>
      </c>
    </row>
    <row r="55" spans="1:22" ht="18" x14ac:dyDescent="0.25">
      <c r="A55" s="64" t="s">
        <v>55</v>
      </c>
      <c r="B55" s="141">
        <v>339</v>
      </c>
      <c r="C55" s="160">
        <v>448</v>
      </c>
      <c r="D55" s="141">
        <v>29609</v>
      </c>
      <c r="E55" s="86">
        <v>0</v>
      </c>
      <c r="F55" s="142">
        <v>0</v>
      </c>
      <c r="G55" s="158">
        <f t="shared" si="23"/>
        <v>87.342182890855455</v>
      </c>
      <c r="H55" s="159">
        <f t="shared" si="27"/>
        <v>29609</v>
      </c>
      <c r="I55" s="135"/>
      <c r="J55" s="143"/>
      <c r="K55" s="88">
        <v>22</v>
      </c>
      <c r="L55" s="87">
        <v>32</v>
      </c>
      <c r="M55" s="87">
        <v>2150</v>
      </c>
      <c r="N55" s="87">
        <v>0</v>
      </c>
      <c r="O55" s="80">
        <v>0</v>
      </c>
      <c r="P55" s="81">
        <v>0</v>
      </c>
      <c r="Q55" s="81">
        <f t="shared" si="28"/>
        <v>2150</v>
      </c>
      <c r="R55" s="64" t="s">
        <v>55</v>
      </c>
      <c r="S55" s="63">
        <f t="shared" si="24"/>
        <v>361</v>
      </c>
      <c r="T55" s="63">
        <f t="shared" si="24"/>
        <v>480</v>
      </c>
      <c r="U55" s="63">
        <f t="shared" si="25"/>
        <v>31759</v>
      </c>
      <c r="V55" s="80">
        <f t="shared" si="26"/>
        <v>87.97506925207756</v>
      </c>
    </row>
    <row r="56" spans="1:22" ht="18.75" thickBot="1" x14ac:dyDescent="0.3">
      <c r="A56" s="64" t="s">
        <v>56</v>
      </c>
      <c r="B56" s="161">
        <v>691</v>
      </c>
      <c r="C56" s="162">
        <v>900</v>
      </c>
      <c r="D56" s="161">
        <v>59389</v>
      </c>
      <c r="E56" s="107">
        <v>0</v>
      </c>
      <c r="F56" s="153">
        <v>-28</v>
      </c>
      <c r="G56" s="158">
        <f t="shared" si="23"/>
        <v>85.946454413892909</v>
      </c>
      <c r="H56" s="159">
        <f t="shared" si="27"/>
        <v>59361</v>
      </c>
      <c r="I56" s="147"/>
      <c r="J56" s="148"/>
      <c r="K56" s="91">
        <v>31</v>
      </c>
      <c r="L56" s="90">
        <v>55</v>
      </c>
      <c r="M56" s="90">
        <v>3509</v>
      </c>
      <c r="N56" s="90">
        <v>0</v>
      </c>
      <c r="O56" s="187">
        <v>0</v>
      </c>
      <c r="P56" s="75">
        <v>0</v>
      </c>
      <c r="Q56" s="75">
        <f t="shared" si="28"/>
        <v>3509</v>
      </c>
      <c r="R56" s="89" t="s">
        <v>56</v>
      </c>
      <c r="S56" s="69">
        <f t="shared" si="24"/>
        <v>722</v>
      </c>
      <c r="T56" s="69">
        <f t="shared" si="24"/>
        <v>955</v>
      </c>
      <c r="U56" s="69">
        <f t="shared" si="25"/>
        <v>62870</v>
      </c>
      <c r="V56" s="187">
        <f t="shared" si="26"/>
        <v>87.07756232686981</v>
      </c>
    </row>
    <row r="57" spans="1:22" ht="18.75" thickBot="1" x14ac:dyDescent="0.3">
      <c r="A57" s="70" t="s">
        <v>48</v>
      </c>
      <c r="B57" s="94">
        <f>SUM(B50:B56)</f>
        <v>4430</v>
      </c>
      <c r="C57" s="94">
        <f>SUM(C50:C56)</f>
        <v>5906</v>
      </c>
      <c r="D57" s="95">
        <f>SUM(D50:D56)</f>
        <v>405326</v>
      </c>
      <c r="E57" s="95">
        <f>SUM(E50:E56)</f>
        <v>0</v>
      </c>
      <c r="F57" s="95">
        <f>SUM(F50:F56)</f>
        <v>-139</v>
      </c>
      <c r="G57" s="72">
        <f t="shared" si="23"/>
        <v>91.495711060948082</v>
      </c>
      <c r="H57" s="150">
        <v>0</v>
      </c>
      <c r="I57" s="166">
        <f t="shared" ref="I57:Q57" si="29">SUM(I50:I56)</f>
        <v>0</v>
      </c>
      <c r="J57" s="72">
        <f t="shared" si="29"/>
        <v>0</v>
      </c>
      <c r="K57" s="196">
        <f t="shared" si="29"/>
        <v>153</v>
      </c>
      <c r="L57" s="186">
        <f t="shared" si="29"/>
        <v>247</v>
      </c>
      <c r="M57" s="186">
        <f t="shared" si="29"/>
        <v>17078</v>
      </c>
      <c r="N57" s="186">
        <f t="shared" si="29"/>
        <v>0</v>
      </c>
      <c r="O57" s="186">
        <f t="shared" si="29"/>
        <v>-20</v>
      </c>
      <c r="P57" s="186">
        <f t="shared" si="29"/>
        <v>0</v>
      </c>
      <c r="Q57" s="188">
        <f t="shared" si="29"/>
        <v>17058</v>
      </c>
      <c r="R57" s="192" t="s">
        <v>48</v>
      </c>
      <c r="S57" s="175">
        <f>SUM(S50:S56)</f>
        <v>4583</v>
      </c>
      <c r="T57" s="175">
        <f>SUM(T50:T56)</f>
        <v>6153</v>
      </c>
      <c r="U57" s="175">
        <f>SUM(U50:U56)</f>
        <v>422245</v>
      </c>
      <c r="V57" s="72">
        <f>U57/S57</f>
        <v>92.132882391446657</v>
      </c>
    </row>
    <row r="58" spans="1:22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96"/>
      <c r="O58" s="75"/>
      <c r="P58" s="75"/>
      <c r="Q58" s="75"/>
      <c r="R58" s="191"/>
      <c r="S58" s="96"/>
      <c r="T58" s="96"/>
      <c r="U58" s="96"/>
      <c r="V58" s="75"/>
    </row>
    <row r="59" spans="1:22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7"/>
      <c r="P59" s="97"/>
      <c r="Q59" s="98"/>
      <c r="R59" s="53" t="s">
        <v>57</v>
      </c>
      <c r="S59" s="97"/>
      <c r="T59" s="97"/>
      <c r="U59" s="97"/>
      <c r="V59" s="98"/>
    </row>
    <row r="60" spans="1:22" ht="18" x14ac:dyDescent="0.25">
      <c r="A60" s="56" t="s">
        <v>58</v>
      </c>
      <c r="B60" s="156">
        <v>643</v>
      </c>
      <c r="C60" s="101">
        <v>1070</v>
      </c>
      <c r="D60" s="156">
        <v>73402</v>
      </c>
      <c r="E60" s="84">
        <v>0</v>
      </c>
      <c r="F60" s="139">
        <v>0</v>
      </c>
      <c r="G60" s="124">
        <f t="shared" ref="G60:G67" si="30">D60/B60</f>
        <v>114.15552099533437</v>
      </c>
      <c r="H60" s="163">
        <f>SUM(D60:F60)</f>
        <v>73402</v>
      </c>
      <c r="I60" s="132"/>
      <c r="J60" s="133"/>
      <c r="K60" s="81">
        <v>36</v>
      </c>
      <c r="L60" s="85">
        <v>66</v>
      </c>
      <c r="M60" s="85">
        <v>4699</v>
      </c>
      <c r="N60" s="85">
        <v>0</v>
      </c>
      <c r="O60" s="62">
        <v>0</v>
      </c>
      <c r="P60" s="81">
        <v>0</v>
      </c>
      <c r="Q60" s="81">
        <f>SUM(M60:O60)</f>
        <v>4699</v>
      </c>
      <c r="R60" s="56" t="s">
        <v>58</v>
      </c>
      <c r="S60" s="59">
        <f t="shared" ref="S60:T66" si="31">B60+K60</f>
        <v>679</v>
      </c>
      <c r="T60" s="59">
        <f t="shared" si="31"/>
        <v>1136</v>
      </c>
      <c r="U60" s="59">
        <f t="shared" ref="U60:U66" si="32">H60+Q60</f>
        <v>78101</v>
      </c>
      <c r="V60" s="62">
        <f t="shared" ref="V60:V66" si="33">U60/S60</f>
        <v>115.02356406480118</v>
      </c>
    </row>
    <row r="61" spans="1:22" ht="18" x14ac:dyDescent="0.25">
      <c r="A61" s="64" t="s">
        <v>59</v>
      </c>
      <c r="B61" s="141">
        <v>554</v>
      </c>
      <c r="C61" s="102">
        <v>872</v>
      </c>
      <c r="D61" s="141">
        <v>58974</v>
      </c>
      <c r="E61" s="86">
        <v>0</v>
      </c>
      <c r="F61" s="142">
        <v>-29</v>
      </c>
      <c r="G61" s="151">
        <f t="shared" si="30"/>
        <v>106.45126353790614</v>
      </c>
      <c r="H61" s="163">
        <f t="shared" ref="H61:H66" si="34">SUM(D61:F61)</f>
        <v>58945</v>
      </c>
      <c r="I61" s="135"/>
      <c r="J61" s="143"/>
      <c r="K61" s="88">
        <v>25</v>
      </c>
      <c r="L61" s="87">
        <v>40</v>
      </c>
      <c r="M61" s="87">
        <v>2689</v>
      </c>
      <c r="N61" s="87">
        <v>0</v>
      </c>
      <c r="O61" s="80">
        <v>0</v>
      </c>
      <c r="P61" s="81">
        <v>0</v>
      </c>
      <c r="Q61" s="81">
        <f t="shared" ref="Q61:Q66" si="35">SUM(M61:O61)</f>
        <v>2689</v>
      </c>
      <c r="R61" s="64" t="s">
        <v>60</v>
      </c>
      <c r="S61" s="63">
        <f t="shared" si="31"/>
        <v>579</v>
      </c>
      <c r="T61" s="63">
        <f t="shared" si="31"/>
        <v>912</v>
      </c>
      <c r="U61" s="63">
        <f t="shared" si="32"/>
        <v>61634</v>
      </c>
      <c r="V61" s="80">
        <f t="shared" si="33"/>
        <v>106.44905008635578</v>
      </c>
    </row>
    <row r="62" spans="1:22" ht="18" x14ac:dyDescent="0.25">
      <c r="A62" s="64" t="s">
        <v>61</v>
      </c>
      <c r="B62" s="141">
        <v>701</v>
      </c>
      <c r="C62" s="102">
        <v>1145</v>
      </c>
      <c r="D62" s="141">
        <v>77768</v>
      </c>
      <c r="E62" s="86">
        <v>0</v>
      </c>
      <c r="F62" s="142">
        <v>0</v>
      </c>
      <c r="G62" s="151">
        <f t="shared" si="30"/>
        <v>110.93865905848787</v>
      </c>
      <c r="H62" s="163">
        <f t="shared" si="34"/>
        <v>77768</v>
      </c>
      <c r="I62" s="135"/>
      <c r="J62" s="143"/>
      <c r="K62" s="88">
        <v>30</v>
      </c>
      <c r="L62" s="87">
        <v>48</v>
      </c>
      <c r="M62" s="87">
        <v>3117</v>
      </c>
      <c r="N62" s="87">
        <v>0</v>
      </c>
      <c r="O62" s="80">
        <v>0</v>
      </c>
      <c r="P62" s="81">
        <v>0</v>
      </c>
      <c r="Q62" s="81">
        <f t="shared" si="35"/>
        <v>3117</v>
      </c>
      <c r="R62" s="64"/>
      <c r="S62" s="63">
        <f t="shared" si="31"/>
        <v>731</v>
      </c>
      <c r="T62" s="63">
        <f t="shared" si="31"/>
        <v>1193</v>
      </c>
      <c r="U62" s="63">
        <f t="shared" si="32"/>
        <v>80885</v>
      </c>
      <c r="V62" s="80">
        <f t="shared" si="33"/>
        <v>110.64979480164159</v>
      </c>
    </row>
    <row r="63" spans="1:22" ht="18" x14ac:dyDescent="0.25">
      <c r="A63" s="64" t="s">
        <v>62</v>
      </c>
      <c r="B63" s="141">
        <v>493</v>
      </c>
      <c r="C63" s="102">
        <v>761</v>
      </c>
      <c r="D63" s="141">
        <v>49154</v>
      </c>
      <c r="E63" s="86">
        <v>0</v>
      </c>
      <c r="F63" s="142">
        <v>-26</v>
      </c>
      <c r="G63" s="151">
        <f t="shared" si="30"/>
        <v>99.703853955375251</v>
      </c>
      <c r="H63" s="163">
        <f t="shared" si="34"/>
        <v>49128</v>
      </c>
      <c r="I63" s="135"/>
      <c r="J63" s="143"/>
      <c r="K63" s="88">
        <v>15</v>
      </c>
      <c r="L63" s="87">
        <v>24</v>
      </c>
      <c r="M63" s="87">
        <v>1612</v>
      </c>
      <c r="N63" s="87">
        <v>0</v>
      </c>
      <c r="O63" s="80">
        <v>0</v>
      </c>
      <c r="P63" s="81">
        <v>0</v>
      </c>
      <c r="Q63" s="81">
        <f t="shared" si="35"/>
        <v>1612</v>
      </c>
      <c r="R63" s="64" t="s">
        <v>62</v>
      </c>
      <c r="S63" s="63">
        <f t="shared" si="31"/>
        <v>508</v>
      </c>
      <c r="T63" s="63">
        <f t="shared" si="31"/>
        <v>785</v>
      </c>
      <c r="U63" s="63">
        <f t="shared" si="32"/>
        <v>50740</v>
      </c>
      <c r="V63" s="80">
        <f t="shared" si="33"/>
        <v>99.881889763779526</v>
      </c>
    </row>
    <row r="64" spans="1:22" ht="18" x14ac:dyDescent="0.25">
      <c r="A64" s="64" t="s">
        <v>63</v>
      </c>
      <c r="B64" s="141">
        <v>294</v>
      </c>
      <c r="C64" s="102">
        <v>469</v>
      </c>
      <c r="D64" s="141">
        <v>32487</v>
      </c>
      <c r="E64" s="86">
        <v>0</v>
      </c>
      <c r="F64" s="142">
        <v>0</v>
      </c>
      <c r="G64" s="151">
        <f t="shared" si="30"/>
        <v>110.5</v>
      </c>
      <c r="H64" s="163">
        <f t="shared" si="34"/>
        <v>32487</v>
      </c>
      <c r="I64" s="135"/>
      <c r="J64" s="143"/>
      <c r="K64" s="88">
        <v>13</v>
      </c>
      <c r="L64" s="87">
        <v>21</v>
      </c>
      <c r="M64" s="87">
        <v>1447</v>
      </c>
      <c r="N64" s="87">
        <v>0</v>
      </c>
      <c r="O64" s="80">
        <v>0</v>
      </c>
      <c r="P64" s="81">
        <v>0</v>
      </c>
      <c r="Q64" s="81">
        <f t="shared" si="35"/>
        <v>1447</v>
      </c>
      <c r="R64" s="64" t="s">
        <v>63</v>
      </c>
      <c r="S64" s="63">
        <f t="shared" si="31"/>
        <v>307</v>
      </c>
      <c r="T64" s="63">
        <f t="shared" si="31"/>
        <v>490</v>
      </c>
      <c r="U64" s="63">
        <f t="shared" si="32"/>
        <v>33934</v>
      </c>
      <c r="V64" s="80">
        <f t="shared" si="33"/>
        <v>110.53420195439739</v>
      </c>
    </row>
    <row r="65" spans="1:22" ht="18" x14ac:dyDescent="0.25">
      <c r="A65" s="64" t="s">
        <v>64</v>
      </c>
      <c r="B65" s="141">
        <v>689</v>
      </c>
      <c r="C65" s="102">
        <v>1098</v>
      </c>
      <c r="D65" s="141">
        <v>74925</v>
      </c>
      <c r="E65" s="86">
        <v>0</v>
      </c>
      <c r="F65" s="142">
        <v>-20</v>
      </c>
      <c r="G65" s="151">
        <f t="shared" si="30"/>
        <v>108.74455732946299</v>
      </c>
      <c r="H65" s="163">
        <f t="shared" si="34"/>
        <v>74905</v>
      </c>
      <c r="I65" s="135"/>
      <c r="J65" s="143"/>
      <c r="K65" s="88">
        <v>30</v>
      </c>
      <c r="L65" s="87">
        <v>41</v>
      </c>
      <c r="M65" s="87">
        <v>2754</v>
      </c>
      <c r="N65" s="87">
        <v>0</v>
      </c>
      <c r="O65" s="80">
        <v>0</v>
      </c>
      <c r="P65" s="81">
        <v>0</v>
      </c>
      <c r="Q65" s="81">
        <f t="shared" si="35"/>
        <v>2754</v>
      </c>
      <c r="R65" s="64" t="s">
        <v>65</v>
      </c>
      <c r="S65" s="63">
        <f t="shared" si="31"/>
        <v>719</v>
      </c>
      <c r="T65" s="63">
        <f t="shared" si="31"/>
        <v>1139</v>
      </c>
      <c r="U65" s="63">
        <f t="shared" si="32"/>
        <v>77659</v>
      </c>
      <c r="V65" s="80">
        <f t="shared" si="33"/>
        <v>108.00973574408901</v>
      </c>
    </row>
    <row r="66" spans="1:22" ht="18.75" thickBot="1" x14ac:dyDescent="0.3">
      <c r="A66" s="64" t="s">
        <v>66</v>
      </c>
      <c r="B66" s="161">
        <v>743</v>
      </c>
      <c r="C66" s="164">
        <v>1014</v>
      </c>
      <c r="D66" s="161">
        <v>68233</v>
      </c>
      <c r="E66" s="107">
        <v>0</v>
      </c>
      <c r="F66" s="153">
        <v>0</v>
      </c>
      <c r="G66" s="154">
        <f t="shared" si="30"/>
        <v>91.834454912516819</v>
      </c>
      <c r="H66" s="165">
        <f t="shared" si="34"/>
        <v>68233</v>
      </c>
      <c r="I66" s="147"/>
      <c r="J66" s="148"/>
      <c r="K66" s="91">
        <v>21</v>
      </c>
      <c r="L66" s="90">
        <v>36</v>
      </c>
      <c r="M66" s="90">
        <v>2522</v>
      </c>
      <c r="N66" s="90">
        <v>0</v>
      </c>
      <c r="O66" s="187">
        <v>0</v>
      </c>
      <c r="P66" s="75">
        <v>0</v>
      </c>
      <c r="Q66" s="75">
        <f t="shared" si="35"/>
        <v>2522</v>
      </c>
      <c r="R66" s="89" t="s">
        <v>67</v>
      </c>
      <c r="S66" s="69">
        <f t="shared" si="31"/>
        <v>764</v>
      </c>
      <c r="T66" s="69">
        <f t="shared" si="31"/>
        <v>1050</v>
      </c>
      <c r="U66" s="69">
        <f t="shared" si="32"/>
        <v>70755</v>
      </c>
      <c r="V66" s="187">
        <f t="shared" si="33"/>
        <v>92.611256544502623</v>
      </c>
    </row>
    <row r="67" spans="1:22" ht="18.75" thickBot="1" x14ac:dyDescent="0.3">
      <c r="A67" s="70" t="s">
        <v>48</v>
      </c>
      <c r="B67" s="94">
        <f>SUM(B60:B66)</f>
        <v>4117</v>
      </c>
      <c r="C67" s="94">
        <f>SUM(C60:C66)</f>
        <v>6429</v>
      </c>
      <c r="D67" s="94">
        <f>SUM(D60:D66)</f>
        <v>434943</v>
      </c>
      <c r="E67" s="94">
        <f>SUM(E60:E66)</f>
        <v>0</v>
      </c>
      <c r="F67" s="150">
        <f>SUM(F60:F66)</f>
        <v>-75</v>
      </c>
      <c r="G67" s="130">
        <f t="shared" si="30"/>
        <v>105.64561573961622</v>
      </c>
      <c r="H67" s="150">
        <f>SUM(H60:H66)</f>
        <v>434868</v>
      </c>
      <c r="I67" s="166">
        <f>SUM(I60:I66)</f>
        <v>0</v>
      </c>
      <c r="J67" s="188">
        <f>SUM(J60:J66)</f>
        <v>0</v>
      </c>
      <c r="K67" s="166">
        <f>SUM(K60:K66)</f>
        <v>170</v>
      </c>
      <c r="L67" s="186">
        <f t="shared" ref="L67:Q67" si="36">SUM(L60:L66)</f>
        <v>276</v>
      </c>
      <c r="M67" s="186">
        <f t="shared" si="36"/>
        <v>18840</v>
      </c>
      <c r="N67" s="186">
        <f>SUM(N60:N66)</f>
        <v>0</v>
      </c>
      <c r="O67" s="186">
        <f>SUM(O60:O66)</f>
        <v>0</v>
      </c>
      <c r="P67" s="186">
        <f>SUM(P60:P66)</f>
        <v>0</v>
      </c>
      <c r="Q67" s="188">
        <f t="shared" si="36"/>
        <v>18840</v>
      </c>
      <c r="R67" s="192" t="s">
        <v>48</v>
      </c>
      <c r="S67" s="175">
        <f>SUM(S60:S66)</f>
        <v>4287</v>
      </c>
      <c r="T67" s="175">
        <f>SUM(T60:T66)</f>
        <v>6705</v>
      </c>
      <c r="U67" s="175">
        <f>SUM(U60:U66)</f>
        <v>453708</v>
      </c>
      <c r="V67" s="72">
        <f>U67/S67</f>
        <v>105.8334499650105</v>
      </c>
    </row>
    <row r="68" spans="1:22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96"/>
      <c r="O68" s="75"/>
      <c r="P68" s="75"/>
      <c r="Q68" s="75"/>
      <c r="R68" s="191"/>
      <c r="S68" s="96"/>
      <c r="T68" s="96"/>
      <c r="U68" s="96"/>
      <c r="V68" s="75"/>
    </row>
    <row r="69" spans="1:22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7"/>
      <c r="P69" s="97"/>
      <c r="Q69" s="98"/>
      <c r="R69" s="53" t="s">
        <v>68</v>
      </c>
      <c r="S69" s="97"/>
      <c r="T69" s="97"/>
      <c r="U69" s="97"/>
      <c r="V69" s="98"/>
    </row>
    <row r="70" spans="1:22" ht="18" x14ac:dyDescent="0.25">
      <c r="A70" s="56" t="s">
        <v>69</v>
      </c>
      <c r="B70" s="156">
        <v>372</v>
      </c>
      <c r="C70" s="101">
        <v>627</v>
      </c>
      <c r="D70" s="156">
        <v>42609</v>
      </c>
      <c r="E70" s="84">
        <v>0</v>
      </c>
      <c r="F70" s="139">
        <v>-122</v>
      </c>
      <c r="G70" s="177">
        <f t="shared" ref="G70:G76" si="37">D70/B70</f>
        <v>114.54032258064517</v>
      </c>
      <c r="H70" s="159">
        <f t="shared" ref="H70:H75" si="38">SUM(D70:F70)</f>
        <v>42487</v>
      </c>
      <c r="I70" s="132"/>
      <c r="J70" s="133"/>
      <c r="K70" s="81">
        <v>15</v>
      </c>
      <c r="L70" s="85">
        <v>30</v>
      </c>
      <c r="M70" s="85">
        <v>1983</v>
      </c>
      <c r="N70" s="85">
        <v>0</v>
      </c>
      <c r="O70" s="62">
        <v>0</v>
      </c>
      <c r="P70" s="81">
        <v>0</v>
      </c>
      <c r="Q70" s="81">
        <f t="shared" ref="Q70:Q75" si="39">SUM(M70:O70)</f>
        <v>1983</v>
      </c>
      <c r="R70" s="56" t="s">
        <v>69</v>
      </c>
      <c r="S70" s="59">
        <f t="shared" ref="S70:T75" si="40">B70+K70</f>
        <v>387</v>
      </c>
      <c r="T70" s="59">
        <f t="shared" si="40"/>
        <v>657</v>
      </c>
      <c r="U70" s="59">
        <f t="shared" ref="U70:U75" si="41">H70+Q70</f>
        <v>44470</v>
      </c>
      <c r="V70" s="62">
        <f t="shared" ref="V70:V76" si="42">U70/S70</f>
        <v>114.90956072351422</v>
      </c>
    </row>
    <row r="71" spans="1:22" ht="18" x14ac:dyDescent="0.25">
      <c r="A71" s="64" t="s">
        <v>70</v>
      </c>
      <c r="B71" s="141">
        <v>644</v>
      </c>
      <c r="C71" s="102">
        <v>889</v>
      </c>
      <c r="D71" s="141">
        <v>60338</v>
      </c>
      <c r="E71" s="86">
        <v>0</v>
      </c>
      <c r="F71" s="142">
        <v>-72</v>
      </c>
      <c r="G71" s="158">
        <f t="shared" si="37"/>
        <v>93.692546583850927</v>
      </c>
      <c r="H71" s="159">
        <f t="shared" si="38"/>
        <v>60266</v>
      </c>
      <c r="I71" s="135"/>
      <c r="J71" s="143"/>
      <c r="K71" s="88">
        <v>28</v>
      </c>
      <c r="L71" s="87">
        <v>39</v>
      </c>
      <c r="M71" s="87">
        <v>2573</v>
      </c>
      <c r="N71" s="87">
        <v>0</v>
      </c>
      <c r="O71" s="80">
        <v>0</v>
      </c>
      <c r="P71" s="81">
        <v>0</v>
      </c>
      <c r="Q71" s="81">
        <f t="shared" si="39"/>
        <v>2573</v>
      </c>
      <c r="R71" s="64" t="s">
        <v>70</v>
      </c>
      <c r="S71" s="63">
        <f t="shared" si="40"/>
        <v>672</v>
      </c>
      <c r="T71" s="63">
        <f t="shared" si="40"/>
        <v>928</v>
      </c>
      <c r="U71" s="63">
        <f t="shared" si="41"/>
        <v>62839</v>
      </c>
      <c r="V71" s="80">
        <f t="shared" si="42"/>
        <v>93.510416666666671</v>
      </c>
    </row>
    <row r="72" spans="1:22" ht="18" x14ac:dyDescent="0.25">
      <c r="A72" s="64" t="s">
        <v>68</v>
      </c>
      <c r="B72" s="141">
        <v>783</v>
      </c>
      <c r="C72" s="102">
        <v>1319</v>
      </c>
      <c r="D72" s="141">
        <v>87244</v>
      </c>
      <c r="E72" s="86">
        <v>0</v>
      </c>
      <c r="F72" s="142">
        <v>-171</v>
      </c>
      <c r="G72" s="158">
        <f t="shared" si="37"/>
        <v>111.42273307790549</v>
      </c>
      <c r="H72" s="159">
        <f t="shared" si="38"/>
        <v>87073</v>
      </c>
      <c r="I72" s="135"/>
      <c r="J72" s="143"/>
      <c r="K72" s="88">
        <v>28</v>
      </c>
      <c r="L72" s="87">
        <v>65</v>
      </c>
      <c r="M72" s="87">
        <v>4166</v>
      </c>
      <c r="N72" s="87">
        <v>0</v>
      </c>
      <c r="O72" s="80">
        <v>0</v>
      </c>
      <c r="P72" s="81">
        <v>0</v>
      </c>
      <c r="Q72" s="81">
        <f t="shared" si="39"/>
        <v>4166</v>
      </c>
      <c r="R72" s="64" t="s">
        <v>68</v>
      </c>
      <c r="S72" s="63">
        <f t="shared" si="40"/>
        <v>811</v>
      </c>
      <c r="T72" s="63">
        <f t="shared" si="40"/>
        <v>1384</v>
      </c>
      <c r="U72" s="63">
        <f t="shared" si="41"/>
        <v>91239</v>
      </c>
      <c r="V72" s="80">
        <f t="shared" si="42"/>
        <v>112.50184956843403</v>
      </c>
    </row>
    <row r="73" spans="1:22" ht="18" x14ac:dyDescent="0.25">
      <c r="A73" s="64" t="s">
        <v>71</v>
      </c>
      <c r="B73" s="141">
        <v>386</v>
      </c>
      <c r="C73" s="102">
        <v>566</v>
      </c>
      <c r="D73" s="141">
        <v>38821</v>
      </c>
      <c r="E73" s="86">
        <v>0</v>
      </c>
      <c r="F73" s="142">
        <v>-46</v>
      </c>
      <c r="G73" s="158">
        <f t="shared" si="37"/>
        <v>100.57253886010362</v>
      </c>
      <c r="H73" s="159">
        <f t="shared" si="38"/>
        <v>38775</v>
      </c>
      <c r="I73" s="135"/>
      <c r="J73" s="143"/>
      <c r="K73" s="88">
        <v>9</v>
      </c>
      <c r="L73" s="87">
        <v>11</v>
      </c>
      <c r="M73" s="87">
        <v>657</v>
      </c>
      <c r="N73" s="87">
        <v>0</v>
      </c>
      <c r="O73" s="80">
        <v>0</v>
      </c>
      <c r="P73" s="81">
        <v>0</v>
      </c>
      <c r="Q73" s="81">
        <f t="shared" si="39"/>
        <v>657</v>
      </c>
      <c r="R73" s="64" t="s">
        <v>71</v>
      </c>
      <c r="S73" s="63">
        <f t="shared" si="40"/>
        <v>395</v>
      </c>
      <c r="T73" s="63">
        <f t="shared" si="40"/>
        <v>577</v>
      </c>
      <c r="U73" s="63">
        <f t="shared" si="41"/>
        <v>39432</v>
      </c>
      <c r="V73" s="80">
        <f t="shared" si="42"/>
        <v>99.827848101265829</v>
      </c>
    </row>
    <row r="74" spans="1:22" ht="18" x14ac:dyDescent="0.25">
      <c r="A74" s="64" t="s">
        <v>72</v>
      </c>
      <c r="B74" s="141">
        <v>458</v>
      </c>
      <c r="C74" s="102">
        <v>757</v>
      </c>
      <c r="D74" s="141">
        <v>51424</v>
      </c>
      <c r="E74" s="86">
        <v>0</v>
      </c>
      <c r="F74" s="142">
        <v>-102</v>
      </c>
      <c r="G74" s="158">
        <f t="shared" si="37"/>
        <v>112.27947598253274</v>
      </c>
      <c r="H74" s="159">
        <f t="shared" si="38"/>
        <v>51322</v>
      </c>
      <c r="I74" s="135"/>
      <c r="J74" s="143"/>
      <c r="K74" s="88">
        <v>28</v>
      </c>
      <c r="L74" s="87">
        <v>57</v>
      </c>
      <c r="M74" s="87">
        <v>3857</v>
      </c>
      <c r="N74" s="87">
        <v>0</v>
      </c>
      <c r="O74" s="80">
        <v>0</v>
      </c>
      <c r="P74" s="81">
        <v>0</v>
      </c>
      <c r="Q74" s="81">
        <f t="shared" si="39"/>
        <v>3857</v>
      </c>
      <c r="R74" s="64" t="s">
        <v>72</v>
      </c>
      <c r="S74" s="63">
        <f t="shared" si="40"/>
        <v>486</v>
      </c>
      <c r="T74" s="63">
        <f t="shared" si="40"/>
        <v>814</v>
      </c>
      <c r="U74" s="63">
        <f t="shared" si="41"/>
        <v>55179</v>
      </c>
      <c r="V74" s="80">
        <f t="shared" si="42"/>
        <v>113.53703703703704</v>
      </c>
    </row>
    <row r="75" spans="1:22" ht="18.75" thickBot="1" x14ac:dyDescent="0.3">
      <c r="A75" s="66" t="s">
        <v>73</v>
      </c>
      <c r="B75" s="161">
        <v>377</v>
      </c>
      <c r="C75" s="164">
        <v>601</v>
      </c>
      <c r="D75" s="161">
        <v>38933</v>
      </c>
      <c r="E75" s="107">
        <v>0</v>
      </c>
      <c r="F75" s="153">
        <v>-84</v>
      </c>
      <c r="G75" s="158">
        <f t="shared" si="37"/>
        <v>103.27055702917772</v>
      </c>
      <c r="H75" s="159">
        <f t="shared" si="38"/>
        <v>38849</v>
      </c>
      <c r="I75" s="147"/>
      <c r="J75" s="148"/>
      <c r="K75" s="91">
        <v>8</v>
      </c>
      <c r="L75" s="90">
        <v>16</v>
      </c>
      <c r="M75" s="90">
        <v>1241</v>
      </c>
      <c r="N75" s="90">
        <v>0</v>
      </c>
      <c r="O75" s="187">
        <v>0</v>
      </c>
      <c r="P75" s="75">
        <v>0</v>
      </c>
      <c r="Q75" s="75">
        <f t="shared" si="39"/>
        <v>1241</v>
      </c>
      <c r="R75" s="89" t="s">
        <v>73</v>
      </c>
      <c r="S75" s="69">
        <f t="shared" si="40"/>
        <v>385</v>
      </c>
      <c r="T75" s="69">
        <f t="shared" si="40"/>
        <v>617</v>
      </c>
      <c r="U75" s="69">
        <f t="shared" si="41"/>
        <v>40090</v>
      </c>
      <c r="V75" s="187">
        <f t="shared" si="42"/>
        <v>104.12987012987013</v>
      </c>
    </row>
    <row r="76" spans="1:22" ht="18.75" thickBot="1" x14ac:dyDescent="0.3">
      <c r="A76" s="70" t="s">
        <v>48</v>
      </c>
      <c r="B76" s="94">
        <f>SUM(B70:B75)</f>
        <v>3020</v>
      </c>
      <c r="C76" s="94">
        <f>SUM(C70:C75)</f>
        <v>4759</v>
      </c>
      <c r="D76" s="94">
        <f>SUM(D70:D75)</f>
        <v>319369</v>
      </c>
      <c r="E76" s="94">
        <f>SUM(E70:E75)</f>
        <v>0</v>
      </c>
      <c r="F76" s="94">
        <f>SUM(F70:F75)</f>
        <v>-597</v>
      </c>
      <c r="G76" s="72">
        <f t="shared" si="37"/>
        <v>105.75132450331125</v>
      </c>
      <c r="H76" s="150">
        <f t="shared" ref="H76:Q76" si="43">SUM(H70:H75)</f>
        <v>318772</v>
      </c>
      <c r="I76" s="166">
        <f t="shared" si="43"/>
        <v>0</v>
      </c>
      <c r="J76" s="72">
        <f t="shared" si="43"/>
        <v>0</v>
      </c>
      <c r="K76" s="196">
        <f t="shared" si="43"/>
        <v>116</v>
      </c>
      <c r="L76" s="186">
        <f t="shared" si="43"/>
        <v>218</v>
      </c>
      <c r="M76" s="186">
        <f t="shared" si="43"/>
        <v>14477</v>
      </c>
      <c r="N76" s="186">
        <f t="shared" si="43"/>
        <v>0</v>
      </c>
      <c r="O76" s="186">
        <f t="shared" si="43"/>
        <v>0</v>
      </c>
      <c r="P76" s="186">
        <f t="shared" si="43"/>
        <v>0</v>
      </c>
      <c r="Q76" s="188">
        <f t="shared" si="43"/>
        <v>14477</v>
      </c>
      <c r="R76" s="192" t="s">
        <v>48</v>
      </c>
      <c r="S76" s="175">
        <f>SUM(S70:S75)</f>
        <v>3136</v>
      </c>
      <c r="T76" s="175">
        <f>SUM(T70:T75)</f>
        <v>4977</v>
      </c>
      <c r="U76" s="175">
        <f>SUM(U70:U75)</f>
        <v>333249</v>
      </c>
      <c r="V76" s="72">
        <f t="shared" si="42"/>
        <v>106.265625</v>
      </c>
    </row>
    <row r="77" spans="1:22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96"/>
      <c r="O77" s="75"/>
      <c r="P77" s="75"/>
      <c r="Q77" s="75"/>
      <c r="R77" s="191"/>
      <c r="S77" s="96"/>
      <c r="T77" s="96"/>
      <c r="U77" s="96"/>
      <c r="V77" s="75"/>
    </row>
    <row r="78" spans="1:22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7"/>
      <c r="P78" s="97"/>
      <c r="Q78" s="98"/>
      <c r="R78" s="53" t="s">
        <v>74</v>
      </c>
      <c r="S78" s="97"/>
      <c r="T78" s="97"/>
      <c r="U78" s="97"/>
      <c r="V78" s="98"/>
    </row>
    <row r="79" spans="1:22" ht="18" x14ac:dyDescent="0.25">
      <c r="A79" s="56" t="s">
        <v>75</v>
      </c>
      <c r="B79" s="156">
        <v>216</v>
      </c>
      <c r="C79" s="101">
        <v>401</v>
      </c>
      <c r="D79" s="156">
        <v>29833</v>
      </c>
      <c r="E79" s="84">
        <v>0</v>
      </c>
      <c r="F79" s="139">
        <v>0</v>
      </c>
      <c r="G79" s="177">
        <f t="shared" ref="G79:G89" si="44">D79/B79</f>
        <v>138.11574074074073</v>
      </c>
      <c r="H79" s="159">
        <f>SUM(D79:F79)</f>
        <v>29833</v>
      </c>
      <c r="I79" s="132"/>
      <c r="J79" s="133"/>
      <c r="K79" s="81">
        <v>10</v>
      </c>
      <c r="L79" s="85">
        <v>17</v>
      </c>
      <c r="M79" s="85">
        <v>1150</v>
      </c>
      <c r="N79" s="85">
        <v>0</v>
      </c>
      <c r="O79" s="62">
        <v>0</v>
      </c>
      <c r="P79" s="81">
        <v>0</v>
      </c>
      <c r="Q79" s="81">
        <f>SUM(M79:O79)</f>
        <v>1150</v>
      </c>
      <c r="R79" s="56" t="s">
        <v>75</v>
      </c>
      <c r="S79" s="59">
        <f t="shared" ref="S79:S88" si="45">B79+K79</f>
        <v>226</v>
      </c>
      <c r="T79" s="59">
        <f t="shared" ref="T79:T88" si="46">C79+L79</f>
        <v>418</v>
      </c>
      <c r="U79" s="59">
        <f t="shared" ref="U79:U88" si="47">H79+Q79</f>
        <v>30983</v>
      </c>
      <c r="V79" s="62">
        <f t="shared" ref="V79:V88" si="48">U79/S79</f>
        <v>137.09292035398229</v>
      </c>
    </row>
    <row r="80" spans="1:22" ht="18" x14ac:dyDescent="0.25">
      <c r="A80" s="64" t="s">
        <v>76</v>
      </c>
      <c r="B80" s="141">
        <v>11</v>
      </c>
      <c r="C80" s="102">
        <v>13</v>
      </c>
      <c r="D80" s="141">
        <v>866</v>
      </c>
      <c r="E80" s="86">
        <v>0</v>
      </c>
      <c r="F80" s="142">
        <v>0</v>
      </c>
      <c r="G80" s="158">
        <f t="shared" si="44"/>
        <v>78.727272727272734</v>
      </c>
      <c r="H80" s="159">
        <f t="shared" ref="H80:H88" si="49">SUM(D80:F80)</f>
        <v>866</v>
      </c>
      <c r="I80" s="135"/>
      <c r="J80" s="143"/>
      <c r="K80" s="88">
        <v>0</v>
      </c>
      <c r="L80" s="87">
        <v>0</v>
      </c>
      <c r="M80" s="87">
        <v>0</v>
      </c>
      <c r="N80" s="87">
        <v>0</v>
      </c>
      <c r="O80" s="80">
        <v>0</v>
      </c>
      <c r="P80" s="81">
        <v>0</v>
      </c>
      <c r="Q80" s="81">
        <f t="shared" ref="Q80:Q88" si="50">SUM(M80:O80)</f>
        <v>0</v>
      </c>
      <c r="R80" s="64" t="s">
        <v>76</v>
      </c>
      <c r="S80" s="63">
        <f t="shared" si="45"/>
        <v>11</v>
      </c>
      <c r="T80" s="63">
        <f t="shared" si="46"/>
        <v>13</v>
      </c>
      <c r="U80" s="63">
        <f t="shared" si="47"/>
        <v>866</v>
      </c>
      <c r="V80" s="80">
        <f t="shared" si="48"/>
        <v>78.727272727272734</v>
      </c>
    </row>
    <row r="81" spans="1:22" ht="18" x14ac:dyDescent="0.25">
      <c r="A81" s="64" t="s">
        <v>77</v>
      </c>
      <c r="B81" s="141">
        <v>556</v>
      </c>
      <c r="C81" s="102">
        <v>952</v>
      </c>
      <c r="D81" s="141">
        <v>66551</v>
      </c>
      <c r="E81" s="86">
        <v>0</v>
      </c>
      <c r="F81" s="142">
        <v>-42</v>
      </c>
      <c r="G81" s="158">
        <f t="shared" si="44"/>
        <v>119.69604316546763</v>
      </c>
      <c r="H81" s="159">
        <f t="shared" si="49"/>
        <v>66509</v>
      </c>
      <c r="I81" s="135"/>
      <c r="J81" s="143"/>
      <c r="K81" s="88">
        <v>32</v>
      </c>
      <c r="L81" s="87">
        <v>77</v>
      </c>
      <c r="M81" s="87">
        <v>5558</v>
      </c>
      <c r="N81" s="87">
        <v>0</v>
      </c>
      <c r="O81" s="80">
        <v>-20</v>
      </c>
      <c r="P81" s="81">
        <v>0</v>
      </c>
      <c r="Q81" s="81">
        <f t="shared" si="50"/>
        <v>5538</v>
      </c>
      <c r="R81" s="64" t="s">
        <v>77</v>
      </c>
      <c r="S81" s="63">
        <f t="shared" si="45"/>
        <v>588</v>
      </c>
      <c r="T81" s="63">
        <f t="shared" si="46"/>
        <v>1029</v>
      </c>
      <c r="U81" s="63">
        <f t="shared" si="47"/>
        <v>72047</v>
      </c>
      <c r="V81" s="80">
        <f t="shared" si="48"/>
        <v>122.52891156462584</v>
      </c>
    </row>
    <row r="82" spans="1:22" ht="18" x14ac:dyDescent="0.25">
      <c r="A82" s="64" t="s">
        <v>74</v>
      </c>
      <c r="B82" s="141">
        <v>904</v>
      </c>
      <c r="C82" s="102">
        <v>1558</v>
      </c>
      <c r="D82" s="141">
        <v>107583</v>
      </c>
      <c r="E82" s="86">
        <v>0</v>
      </c>
      <c r="F82" s="142">
        <v>-14</v>
      </c>
      <c r="G82" s="158">
        <f t="shared" si="44"/>
        <v>119.00774336283186</v>
      </c>
      <c r="H82" s="159">
        <f t="shared" si="49"/>
        <v>107569</v>
      </c>
      <c r="I82" s="135"/>
      <c r="J82" s="143"/>
      <c r="K82" s="88">
        <v>27</v>
      </c>
      <c r="L82" s="87">
        <v>53</v>
      </c>
      <c r="M82" s="87">
        <v>3775</v>
      </c>
      <c r="N82" s="87">
        <v>0</v>
      </c>
      <c r="O82" s="80">
        <v>0</v>
      </c>
      <c r="P82" s="81">
        <v>0</v>
      </c>
      <c r="Q82" s="81">
        <f t="shared" si="50"/>
        <v>3775</v>
      </c>
      <c r="R82" s="64" t="s">
        <v>74</v>
      </c>
      <c r="S82" s="63">
        <f t="shared" si="45"/>
        <v>931</v>
      </c>
      <c r="T82" s="63">
        <f t="shared" si="46"/>
        <v>1611</v>
      </c>
      <c r="U82" s="63">
        <f t="shared" si="47"/>
        <v>111344</v>
      </c>
      <c r="V82" s="80">
        <f t="shared" si="48"/>
        <v>119.59613319011815</v>
      </c>
    </row>
    <row r="83" spans="1:22" ht="18" x14ac:dyDescent="0.25">
      <c r="A83" s="64" t="s">
        <v>78</v>
      </c>
      <c r="B83" s="141">
        <v>662</v>
      </c>
      <c r="C83" s="102">
        <v>970</v>
      </c>
      <c r="D83" s="141">
        <v>65061</v>
      </c>
      <c r="E83" s="86">
        <v>0</v>
      </c>
      <c r="F83" s="142">
        <v>0</v>
      </c>
      <c r="G83" s="158">
        <f t="shared" si="44"/>
        <v>98.279456193353468</v>
      </c>
      <c r="H83" s="159">
        <f t="shared" si="49"/>
        <v>65061</v>
      </c>
      <c r="I83" s="135"/>
      <c r="J83" s="143"/>
      <c r="K83" s="88">
        <v>12</v>
      </c>
      <c r="L83" s="87">
        <v>26</v>
      </c>
      <c r="M83" s="87">
        <v>1807</v>
      </c>
      <c r="N83" s="87">
        <v>0</v>
      </c>
      <c r="O83" s="80">
        <v>0</v>
      </c>
      <c r="P83" s="81">
        <v>0</v>
      </c>
      <c r="Q83" s="81">
        <f t="shared" si="50"/>
        <v>1807</v>
      </c>
      <c r="R83" s="64" t="s">
        <v>78</v>
      </c>
      <c r="S83" s="63">
        <f t="shared" si="45"/>
        <v>674</v>
      </c>
      <c r="T83" s="63">
        <f t="shared" si="46"/>
        <v>996</v>
      </c>
      <c r="U83" s="63">
        <f t="shared" si="47"/>
        <v>66868</v>
      </c>
      <c r="V83" s="80">
        <f t="shared" si="48"/>
        <v>99.210682492581597</v>
      </c>
    </row>
    <row r="84" spans="1:22" ht="18" x14ac:dyDescent="0.25">
      <c r="A84" s="64" t="s">
        <v>79</v>
      </c>
      <c r="B84" s="141">
        <v>712</v>
      </c>
      <c r="C84" s="102">
        <v>1112</v>
      </c>
      <c r="D84" s="141">
        <v>77912</v>
      </c>
      <c r="E84" s="86">
        <v>0</v>
      </c>
      <c r="F84" s="142">
        <v>-48</v>
      </c>
      <c r="G84" s="158">
        <f t="shared" si="44"/>
        <v>109.42696629213484</v>
      </c>
      <c r="H84" s="159">
        <f t="shared" si="49"/>
        <v>77864</v>
      </c>
      <c r="I84" s="135"/>
      <c r="J84" s="143"/>
      <c r="K84" s="88">
        <v>31</v>
      </c>
      <c r="L84" s="87">
        <v>58</v>
      </c>
      <c r="M84" s="87">
        <v>4339</v>
      </c>
      <c r="N84" s="87">
        <v>0</v>
      </c>
      <c r="O84" s="80">
        <v>0</v>
      </c>
      <c r="P84" s="81">
        <v>0</v>
      </c>
      <c r="Q84" s="81">
        <f t="shared" si="50"/>
        <v>4339</v>
      </c>
      <c r="R84" s="64" t="s">
        <v>79</v>
      </c>
      <c r="S84" s="63">
        <f t="shared" si="45"/>
        <v>743</v>
      </c>
      <c r="T84" s="63">
        <f t="shared" si="46"/>
        <v>1170</v>
      </c>
      <c r="U84" s="63">
        <f t="shared" si="47"/>
        <v>82203</v>
      </c>
      <c r="V84" s="80">
        <f t="shared" si="48"/>
        <v>110.63660834454913</v>
      </c>
    </row>
    <row r="85" spans="1:22" ht="18" x14ac:dyDescent="0.25">
      <c r="A85" s="64" t="s">
        <v>80</v>
      </c>
      <c r="B85" s="141">
        <v>252</v>
      </c>
      <c r="C85" s="102">
        <v>394</v>
      </c>
      <c r="D85" s="141">
        <v>27034</v>
      </c>
      <c r="E85" s="86">
        <v>0</v>
      </c>
      <c r="F85" s="142">
        <v>-30</v>
      </c>
      <c r="G85" s="158">
        <f t="shared" si="44"/>
        <v>107.27777777777777</v>
      </c>
      <c r="H85" s="159">
        <f t="shared" si="49"/>
        <v>27004</v>
      </c>
      <c r="I85" s="135"/>
      <c r="J85" s="143"/>
      <c r="K85" s="88">
        <v>7</v>
      </c>
      <c r="L85" s="87">
        <v>16</v>
      </c>
      <c r="M85" s="87">
        <v>1201</v>
      </c>
      <c r="N85" s="87">
        <v>0</v>
      </c>
      <c r="O85" s="80">
        <v>0</v>
      </c>
      <c r="P85" s="81">
        <v>0</v>
      </c>
      <c r="Q85" s="81">
        <f t="shared" si="50"/>
        <v>1201</v>
      </c>
      <c r="R85" s="64" t="s">
        <v>80</v>
      </c>
      <c r="S85" s="63">
        <f t="shared" si="45"/>
        <v>259</v>
      </c>
      <c r="T85" s="63">
        <f t="shared" si="46"/>
        <v>410</v>
      </c>
      <c r="U85" s="63">
        <f t="shared" si="47"/>
        <v>28205</v>
      </c>
      <c r="V85" s="80">
        <f t="shared" si="48"/>
        <v>108.8996138996139</v>
      </c>
    </row>
    <row r="86" spans="1:22" ht="18" x14ac:dyDescent="0.25">
      <c r="A86" s="64" t="s">
        <v>81</v>
      </c>
      <c r="B86" s="141">
        <v>565</v>
      </c>
      <c r="C86" s="102">
        <v>921</v>
      </c>
      <c r="D86" s="141">
        <v>62492</v>
      </c>
      <c r="E86" s="86">
        <v>0</v>
      </c>
      <c r="F86" s="142">
        <v>-50</v>
      </c>
      <c r="G86" s="158">
        <f t="shared" si="44"/>
        <v>110.60530973451327</v>
      </c>
      <c r="H86" s="159">
        <f t="shared" si="49"/>
        <v>62442</v>
      </c>
      <c r="I86" s="135"/>
      <c r="J86" s="143"/>
      <c r="K86" s="88">
        <v>25</v>
      </c>
      <c r="L86" s="87">
        <v>45</v>
      </c>
      <c r="M86" s="87">
        <v>2833</v>
      </c>
      <c r="N86" s="87">
        <v>0</v>
      </c>
      <c r="O86" s="80">
        <v>0</v>
      </c>
      <c r="P86" s="81">
        <v>0</v>
      </c>
      <c r="Q86" s="81">
        <f t="shared" si="50"/>
        <v>2833</v>
      </c>
      <c r="R86" s="64" t="s">
        <v>81</v>
      </c>
      <c r="S86" s="63">
        <f t="shared" si="45"/>
        <v>590</v>
      </c>
      <c r="T86" s="63">
        <f t="shared" si="46"/>
        <v>966</v>
      </c>
      <c r="U86" s="63">
        <f t="shared" si="47"/>
        <v>65275</v>
      </c>
      <c r="V86" s="80">
        <f t="shared" si="48"/>
        <v>110.63559322033899</v>
      </c>
    </row>
    <row r="87" spans="1:22" ht="18" x14ac:dyDescent="0.25">
      <c r="A87" s="64" t="s">
        <v>82</v>
      </c>
      <c r="B87" s="141">
        <v>208</v>
      </c>
      <c r="C87" s="102">
        <v>330</v>
      </c>
      <c r="D87" s="141">
        <v>21921</v>
      </c>
      <c r="E87" s="86">
        <v>0</v>
      </c>
      <c r="F87" s="142">
        <v>0</v>
      </c>
      <c r="G87" s="158">
        <f t="shared" si="44"/>
        <v>105.38942307692308</v>
      </c>
      <c r="H87" s="159">
        <f t="shared" si="49"/>
        <v>21921</v>
      </c>
      <c r="I87" s="135"/>
      <c r="J87" s="143"/>
      <c r="K87" s="88">
        <v>8</v>
      </c>
      <c r="L87" s="87">
        <v>22</v>
      </c>
      <c r="M87" s="87">
        <v>1122</v>
      </c>
      <c r="N87" s="87">
        <v>0</v>
      </c>
      <c r="O87" s="80">
        <v>0</v>
      </c>
      <c r="P87" s="81">
        <v>0</v>
      </c>
      <c r="Q87" s="81">
        <f t="shared" si="50"/>
        <v>1122</v>
      </c>
      <c r="R87" s="64" t="s">
        <v>82</v>
      </c>
      <c r="S87" s="63">
        <f t="shared" si="45"/>
        <v>216</v>
      </c>
      <c r="T87" s="63">
        <f t="shared" si="46"/>
        <v>352</v>
      </c>
      <c r="U87" s="63">
        <f t="shared" si="47"/>
        <v>23043</v>
      </c>
      <c r="V87" s="80">
        <f t="shared" si="48"/>
        <v>106.68055555555556</v>
      </c>
    </row>
    <row r="88" spans="1:22" ht="18.75" thickBot="1" x14ac:dyDescent="0.3">
      <c r="A88" s="66" t="s">
        <v>83</v>
      </c>
      <c r="B88" s="161">
        <v>912</v>
      </c>
      <c r="C88" s="164">
        <v>1310</v>
      </c>
      <c r="D88" s="161">
        <v>92996</v>
      </c>
      <c r="E88" s="107">
        <v>0</v>
      </c>
      <c r="F88" s="153">
        <v>-20</v>
      </c>
      <c r="G88" s="167">
        <f t="shared" si="44"/>
        <v>101.96929824561404</v>
      </c>
      <c r="H88" s="168">
        <f t="shared" si="49"/>
        <v>92976</v>
      </c>
      <c r="I88" s="147"/>
      <c r="J88" s="148"/>
      <c r="K88" s="91">
        <v>19</v>
      </c>
      <c r="L88" s="90">
        <v>43</v>
      </c>
      <c r="M88" s="90">
        <v>2879</v>
      </c>
      <c r="N88" s="90">
        <v>0</v>
      </c>
      <c r="O88" s="187">
        <v>0</v>
      </c>
      <c r="P88" s="75">
        <v>0</v>
      </c>
      <c r="Q88" s="75">
        <f t="shared" si="50"/>
        <v>2879</v>
      </c>
      <c r="R88" s="89" t="s">
        <v>83</v>
      </c>
      <c r="S88" s="69">
        <f t="shared" si="45"/>
        <v>931</v>
      </c>
      <c r="T88" s="69">
        <f t="shared" si="46"/>
        <v>1353</v>
      </c>
      <c r="U88" s="69">
        <f t="shared" si="47"/>
        <v>95855</v>
      </c>
      <c r="V88" s="187">
        <f t="shared" si="48"/>
        <v>102.95918367346938</v>
      </c>
    </row>
    <row r="89" spans="1:22" ht="18.75" thickBot="1" x14ac:dyDescent="0.3">
      <c r="A89" s="70" t="s">
        <v>48</v>
      </c>
      <c r="B89" s="94">
        <f>SUM(B79:B88)</f>
        <v>4998</v>
      </c>
      <c r="C89" s="94">
        <f>SUM(C79:C88)</f>
        <v>7961</v>
      </c>
      <c r="D89" s="94">
        <f>SUM(D79:D88)</f>
        <v>552249</v>
      </c>
      <c r="E89" s="94">
        <f>SUM(E79:E88)</f>
        <v>0</v>
      </c>
      <c r="F89" s="150">
        <f>SUM(F79:F88)</f>
        <v>-204</v>
      </c>
      <c r="G89" s="166">
        <f t="shared" si="44"/>
        <v>110.49399759903962</v>
      </c>
      <c r="H89" s="169">
        <f>SUM(H79:H88)</f>
        <v>552045</v>
      </c>
      <c r="I89" s="166">
        <f>SUM(I79:I88)</f>
        <v>0</v>
      </c>
      <c r="J89" s="188">
        <f>SUM(J79:J88)</f>
        <v>0</v>
      </c>
      <c r="K89" s="166">
        <f>SUM(K79:K88)</f>
        <v>171</v>
      </c>
      <c r="L89" s="186">
        <f t="shared" ref="L89:Q89" si="51">SUM(L79:L88)</f>
        <v>357</v>
      </c>
      <c r="M89" s="186">
        <f t="shared" si="51"/>
        <v>24664</v>
      </c>
      <c r="N89" s="186">
        <f t="shared" si="51"/>
        <v>0</v>
      </c>
      <c r="O89" s="186">
        <f t="shared" si="51"/>
        <v>-20</v>
      </c>
      <c r="P89" s="186">
        <f t="shared" si="51"/>
        <v>0</v>
      </c>
      <c r="Q89" s="188">
        <f t="shared" si="51"/>
        <v>24644</v>
      </c>
      <c r="R89" s="192" t="s">
        <v>48</v>
      </c>
      <c r="S89" s="175">
        <f>SUM(S79:S88)</f>
        <v>5169</v>
      </c>
      <c r="T89" s="175">
        <f>SUM(T79:T88)</f>
        <v>8318</v>
      </c>
      <c r="U89" s="175">
        <f>SUM(U79:U88)</f>
        <v>576689</v>
      </c>
      <c r="V89" s="72">
        <f>U89/S89</f>
        <v>111.56684078158251</v>
      </c>
    </row>
    <row r="90" spans="1:22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96"/>
      <c r="O90" s="75"/>
      <c r="P90" s="75"/>
      <c r="Q90" s="75"/>
      <c r="R90" s="191"/>
      <c r="S90" s="96"/>
      <c r="T90" s="96"/>
      <c r="U90" s="96"/>
      <c r="V90" s="75"/>
    </row>
    <row r="91" spans="1:22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7"/>
      <c r="P91" s="97"/>
      <c r="Q91" s="98"/>
      <c r="R91" s="53" t="s">
        <v>84</v>
      </c>
      <c r="S91" s="97"/>
      <c r="T91" s="97"/>
      <c r="U91" s="97"/>
      <c r="V91" s="98"/>
    </row>
    <row r="92" spans="1:22" ht="18" x14ac:dyDescent="0.25">
      <c r="A92" s="56" t="s">
        <v>85</v>
      </c>
      <c r="B92" s="156">
        <v>357</v>
      </c>
      <c r="C92" s="101">
        <v>509</v>
      </c>
      <c r="D92" s="156">
        <v>33854</v>
      </c>
      <c r="E92" s="84">
        <v>0</v>
      </c>
      <c r="F92" s="139">
        <v>-20</v>
      </c>
      <c r="G92" s="177">
        <f t="shared" ref="G92:G101" si="52">D92/B92</f>
        <v>94.829131652661061</v>
      </c>
      <c r="H92" s="159">
        <f>SUM(D92:F92)</f>
        <v>33834</v>
      </c>
      <c r="I92" s="132"/>
      <c r="J92" s="133"/>
      <c r="K92" s="81">
        <v>10</v>
      </c>
      <c r="L92" s="85">
        <v>16</v>
      </c>
      <c r="M92" s="85">
        <v>1216</v>
      </c>
      <c r="N92" s="85">
        <v>0</v>
      </c>
      <c r="O92" s="62">
        <v>0</v>
      </c>
      <c r="P92" s="81"/>
      <c r="Q92" s="81">
        <f>SUM(M92:P92)</f>
        <v>1216</v>
      </c>
      <c r="R92" s="56" t="s">
        <v>85</v>
      </c>
      <c r="S92" s="59">
        <f t="shared" ref="S92:S100" si="53">B92+K92</f>
        <v>367</v>
      </c>
      <c r="T92" s="59">
        <f t="shared" ref="T92:T100" si="54">C92+L92</f>
        <v>525</v>
      </c>
      <c r="U92" s="59">
        <f t="shared" ref="U92:U100" si="55">H92+Q92</f>
        <v>35050</v>
      </c>
      <c r="V92" s="62">
        <f t="shared" ref="V92:V100" si="56">U92/S92</f>
        <v>95.504087193460492</v>
      </c>
    </row>
    <row r="93" spans="1:22" ht="18" x14ac:dyDescent="0.25">
      <c r="A93" s="64" t="s">
        <v>86</v>
      </c>
      <c r="B93" s="141">
        <v>450</v>
      </c>
      <c r="C93" s="102">
        <v>557</v>
      </c>
      <c r="D93" s="141">
        <v>37227</v>
      </c>
      <c r="E93" s="86">
        <v>0</v>
      </c>
      <c r="F93" s="142">
        <v>-30</v>
      </c>
      <c r="G93" s="158">
        <f t="shared" si="52"/>
        <v>82.726666666666674</v>
      </c>
      <c r="H93" s="159">
        <f t="shared" ref="H93:H100" si="57">SUM(D93:F93)</f>
        <v>37197</v>
      </c>
      <c r="I93" s="135"/>
      <c r="J93" s="143"/>
      <c r="K93" s="88">
        <v>8</v>
      </c>
      <c r="L93" s="87">
        <v>12</v>
      </c>
      <c r="M93" s="87">
        <v>817</v>
      </c>
      <c r="N93" s="87">
        <v>0</v>
      </c>
      <c r="O93" s="80">
        <v>0</v>
      </c>
      <c r="P93" s="81"/>
      <c r="Q93" s="81">
        <f t="shared" ref="Q93:Q100" si="58">SUM(M93:P93)</f>
        <v>817</v>
      </c>
      <c r="R93" s="64" t="s">
        <v>86</v>
      </c>
      <c r="S93" s="63">
        <f t="shared" si="53"/>
        <v>458</v>
      </c>
      <c r="T93" s="63">
        <f t="shared" si="54"/>
        <v>569</v>
      </c>
      <c r="U93" s="63">
        <f t="shared" si="55"/>
        <v>38014</v>
      </c>
      <c r="V93" s="80">
        <f t="shared" si="56"/>
        <v>83</v>
      </c>
    </row>
    <row r="94" spans="1:22" ht="18" x14ac:dyDescent="0.25">
      <c r="A94" s="64" t="s">
        <v>87</v>
      </c>
      <c r="B94" s="141">
        <v>259</v>
      </c>
      <c r="C94" s="102">
        <v>370</v>
      </c>
      <c r="D94" s="141">
        <v>23626</v>
      </c>
      <c r="E94" s="86">
        <v>0</v>
      </c>
      <c r="F94" s="142">
        <v>-6</v>
      </c>
      <c r="G94" s="158">
        <f t="shared" si="52"/>
        <v>91.220077220077215</v>
      </c>
      <c r="H94" s="159">
        <f t="shared" si="57"/>
        <v>23620</v>
      </c>
      <c r="I94" s="135"/>
      <c r="J94" s="143"/>
      <c r="K94" s="88">
        <v>22</v>
      </c>
      <c r="L94" s="87">
        <v>30</v>
      </c>
      <c r="M94" s="87">
        <v>2013</v>
      </c>
      <c r="N94" s="87">
        <v>0</v>
      </c>
      <c r="O94" s="80">
        <v>0</v>
      </c>
      <c r="P94" s="81"/>
      <c r="Q94" s="81">
        <f t="shared" si="58"/>
        <v>2013</v>
      </c>
      <c r="R94" s="64" t="s">
        <v>87</v>
      </c>
      <c r="S94" s="63">
        <f t="shared" si="53"/>
        <v>281</v>
      </c>
      <c r="T94" s="63">
        <f t="shared" si="54"/>
        <v>400</v>
      </c>
      <c r="U94" s="63">
        <f t="shared" si="55"/>
        <v>25633</v>
      </c>
      <c r="V94" s="80">
        <f t="shared" si="56"/>
        <v>91.220640569395016</v>
      </c>
    </row>
    <row r="95" spans="1:22" ht="18" x14ac:dyDescent="0.25">
      <c r="A95" s="64" t="s">
        <v>88</v>
      </c>
      <c r="B95" s="141">
        <v>133</v>
      </c>
      <c r="C95" s="102">
        <v>165</v>
      </c>
      <c r="D95" s="141">
        <v>10688</v>
      </c>
      <c r="E95" s="86">
        <v>0</v>
      </c>
      <c r="F95" s="142">
        <v>0</v>
      </c>
      <c r="G95" s="158">
        <f t="shared" si="52"/>
        <v>80.360902255639104</v>
      </c>
      <c r="H95" s="159">
        <f t="shared" si="57"/>
        <v>10688</v>
      </c>
      <c r="I95" s="135"/>
      <c r="J95" s="143"/>
      <c r="K95" s="88">
        <v>9</v>
      </c>
      <c r="L95" s="87">
        <v>14</v>
      </c>
      <c r="M95" s="87">
        <v>905</v>
      </c>
      <c r="N95" s="87">
        <v>0</v>
      </c>
      <c r="O95" s="80">
        <v>0</v>
      </c>
      <c r="P95" s="81"/>
      <c r="Q95" s="81">
        <f t="shared" si="58"/>
        <v>905</v>
      </c>
      <c r="R95" s="64" t="s">
        <v>88</v>
      </c>
      <c r="S95" s="63">
        <f t="shared" si="53"/>
        <v>142</v>
      </c>
      <c r="T95" s="63">
        <f t="shared" si="54"/>
        <v>179</v>
      </c>
      <c r="U95" s="63">
        <f t="shared" si="55"/>
        <v>11593</v>
      </c>
      <c r="V95" s="80">
        <f t="shared" si="56"/>
        <v>81.640845070422529</v>
      </c>
    </row>
    <row r="96" spans="1:22" ht="18" x14ac:dyDescent="0.25">
      <c r="A96" s="64" t="s">
        <v>89</v>
      </c>
      <c r="B96" s="141">
        <v>342</v>
      </c>
      <c r="C96" s="102">
        <v>471</v>
      </c>
      <c r="D96" s="141">
        <v>29769</v>
      </c>
      <c r="E96" s="86">
        <v>0</v>
      </c>
      <c r="F96" s="142">
        <v>-65</v>
      </c>
      <c r="G96" s="158">
        <f t="shared" si="52"/>
        <v>87.043859649122808</v>
      </c>
      <c r="H96" s="159">
        <f t="shared" si="57"/>
        <v>29704</v>
      </c>
      <c r="I96" s="135"/>
      <c r="J96" s="143"/>
      <c r="K96" s="88">
        <v>14</v>
      </c>
      <c r="L96" s="87">
        <v>25</v>
      </c>
      <c r="M96" s="87">
        <v>1684</v>
      </c>
      <c r="N96" s="87">
        <v>0</v>
      </c>
      <c r="O96" s="80">
        <v>0</v>
      </c>
      <c r="P96" s="81"/>
      <c r="Q96" s="81">
        <f t="shared" si="58"/>
        <v>1684</v>
      </c>
      <c r="R96" s="64" t="s">
        <v>89</v>
      </c>
      <c r="S96" s="63">
        <f t="shared" si="53"/>
        <v>356</v>
      </c>
      <c r="T96" s="63">
        <f t="shared" si="54"/>
        <v>496</v>
      </c>
      <c r="U96" s="63">
        <f t="shared" si="55"/>
        <v>31388</v>
      </c>
      <c r="V96" s="80">
        <f t="shared" si="56"/>
        <v>88.168539325842701</v>
      </c>
    </row>
    <row r="97" spans="1:22" ht="18" x14ac:dyDescent="0.25">
      <c r="A97" s="64" t="s">
        <v>90</v>
      </c>
      <c r="B97" s="141">
        <v>85</v>
      </c>
      <c r="C97" s="102">
        <v>135</v>
      </c>
      <c r="D97" s="141">
        <v>9839</v>
      </c>
      <c r="E97" s="86">
        <v>0</v>
      </c>
      <c r="F97" s="142">
        <v>-60</v>
      </c>
      <c r="G97" s="158">
        <f t="shared" si="52"/>
        <v>115.75294117647059</v>
      </c>
      <c r="H97" s="159">
        <f t="shared" si="57"/>
        <v>9779</v>
      </c>
      <c r="I97" s="135"/>
      <c r="J97" s="143"/>
      <c r="K97" s="88">
        <v>6</v>
      </c>
      <c r="L97" s="87">
        <v>13</v>
      </c>
      <c r="M97" s="87">
        <v>954</v>
      </c>
      <c r="N97" s="87">
        <v>0</v>
      </c>
      <c r="O97" s="80">
        <v>-21</v>
      </c>
      <c r="P97" s="81"/>
      <c r="Q97" s="81">
        <f t="shared" si="58"/>
        <v>933</v>
      </c>
      <c r="R97" s="64" t="s">
        <v>90</v>
      </c>
      <c r="S97" s="63">
        <f t="shared" si="53"/>
        <v>91</v>
      </c>
      <c r="T97" s="63">
        <f t="shared" si="54"/>
        <v>148</v>
      </c>
      <c r="U97" s="63">
        <f t="shared" si="55"/>
        <v>10712</v>
      </c>
      <c r="V97" s="80">
        <f t="shared" si="56"/>
        <v>117.71428571428571</v>
      </c>
    </row>
    <row r="98" spans="1:22" ht="18" x14ac:dyDescent="0.25">
      <c r="A98" s="64" t="s">
        <v>91</v>
      </c>
      <c r="B98" s="141">
        <v>1227</v>
      </c>
      <c r="C98" s="102">
        <v>1855</v>
      </c>
      <c r="D98" s="141">
        <v>124667</v>
      </c>
      <c r="E98" s="86">
        <v>0</v>
      </c>
      <c r="F98" s="142">
        <v>-101</v>
      </c>
      <c r="G98" s="158">
        <f t="shared" si="52"/>
        <v>101.60309698451508</v>
      </c>
      <c r="H98" s="159">
        <f t="shared" si="57"/>
        <v>124566</v>
      </c>
      <c r="I98" s="135"/>
      <c r="J98" s="143"/>
      <c r="K98" s="88">
        <v>26</v>
      </c>
      <c r="L98" s="87">
        <v>37</v>
      </c>
      <c r="M98" s="87">
        <v>2498</v>
      </c>
      <c r="N98" s="87">
        <v>0</v>
      </c>
      <c r="O98" s="80">
        <v>0</v>
      </c>
      <c r="P98" s="81"/>
      <c r="Q98" s="81">
        <f t="shared" si="58"/>
        <v>2498</v>
      </c>
      <c r="R98" s="64" t="s">
        <v>91</v>
      </c>
      <c r="S98" s="63">
        <f t="shared" si="53"/>
        <v>1253</v>
      </c>
      <c r="T98" s="63">
        <f t="shared" si="54"/>
        <v>1892</v>
      </c>
      <c r="U98" s="63">
        <f t="shared" si="55"/>
        <v>127064</v>
      </c>
      <c r="V98" s="80">
        <f t="shared" si="56"/>
        <v>101.40782122905028</v>
      </c>
    </row>
    <row r="99" spans="1:22" ht="18.75" customHeight="1" x14ac:dyDescent="0.25">
      <c r="A99" s="109" t="s">
        <v>92</v>
      </c>
      <c r="B99" s="141">
        <v>384</v>
      </c>
      <c r="C99" s="102">
        <v>568</v>
      </c>
      <c r="D99" s="141">
        <v>38192</v>
      </c>
      <c r="E99" s="86">
        <v>0</v>
      </c>
      <c r="F99" s="142">
        <v>-25</v>
      </c>
      <c r="G99" s="158">
        <f t="shared" si="52"/>
        <v>99.458333333333329</v>
      </c>
      <c r="H99" s="159">
        <f t="shared" si="57"/>
        <v>38167</v>
      </c>
      <c r="I99" s="135"/>
      <c r="J99" s="143"/>
      <c r="K99" s="88">
        <v>12</v>
      </c>
      <c r="L99" s="87">
        <v>23</v>
      </c>
      <c r="M99" s="87">
        <v>1613</v>
      </c>
      <c r="N99" s="87">
        <v>0</v>
      </c>
      <c r="O99" s="80">
        <v>-14</v>
      </c>
      <c r="P99" s="81"/>
      <c r="Q99" s="81">
        <f t="shared" si="58"/>
        <v>1599</v>
      </c>
      <c r="R99" s="109" t="s">
        <v>92</v>
      </c>
      <c r="S99" s="63">
        <f t="shared" si="53"/>
        <v>396</v>
      </c>
      <c r="T99" s="63">
        <f t="shared" si="54"/>
        <v>591</v>
      </c>
      <c r="U99" s="63">
        <f t="shared" si="55"/>
        <v>39766</v>
      </c>
      <c r="V99" s="80">
        <f t="shared" si="56"/>
        <v>100.41919191919192</v>
      </c>
    </row>
    <row r="100" spans="1:22" ht="18.75" thickBot="1" x14ac:dyDescent="0.3">
      <c r="A100" s="64" t="s">
        <v>93</v>
      </c>
      <c r="B100" s="161">
        <v>570</v>
      </c>
      <c r="C100" s="164">
        <v>735</v>
      </c>
      <c r="D100" s="161">
        <v>48549</v>
      </c>
      <c r="E100" s="107">
        <v>0</v>
      </c>
      <c r="F100" s="153">
        <v>-9</v>
      </c>
      <c r="G100" s="158">
        <f t="shared" si="52"/>
        <v>85.173684210526318</v>
      </c>
      <c r="H100" s="159">
        <f t="shared" si="57"/>
        <v>48540</v>
      </c>
      <c r="I100" s="147"/>
      <c r="J100" s="148"/>
      <c r="K100" s="91">
        <v>12</v>
      </c>
      <c r="L100" s="90">
        <v>20</v>
      </c>
      <c r="M100" s="90">
        <v>1278</v>
      </c>
      <c r="N100" s="90">
        <v>0</v>
      </c>
      <c r="O100" s="187">
        <v>0</v>
      </c>
      <c r="P100" s="75"/>
      <c r="Q100" s="81">
        <f t="shared" si="58"/>
        <v>1278</v>
      </c>
      <c r="R100" s="89" t="s">
        <v>93</v>
      </c>
      <c r="S100" s="69">
        <f t="shared" si="53"/>
        <v>582</v>
      </c>
      <c r="T100" s="69">
        <f t="shared" si="54"/>
        <v>755</v>
      </c>
      <c r="U100" s="69">
        <f t="shared" si="55"/>
        <v>49818</v>
      </c>
      <c r="V100" s="187">
        <f t="shared" si="56"/>
        <v>85.597938144329902</v>
      </c>
    </row>
    <row r="101" spans="1:22" ht="18.75" thickBot="1" x14ac:dyDescent="0.3">
      <c r="A101" s="70" t="s">
        <v>48</v>
      </c>
      <c r="B101" s="94">
        <f>SUM(B92:B100)</f>
        <v>3807</v>
      </c>
      <c r="C101" s="94">
        <f>SUM(C92:C100)</f>
        <v>5365</v>
      </c>
      <c r="D101" s="94">
        <f>SUM(D92:D100)</f>
        <v>356411</v>
      </c>
      <c r="E101" s="94">
        <f>SUM(E92:E100)</f>
        <v>0</v>
      </c>
      <c r="F101" s="94">
        <f>SUM(F92:F100)</f>
        <v>-316</v>
      </c>
      <c r="G101" s="72">
        <f t="shared" si="52"/>
        <v>93.619910690832683</v>
      </c>
      <c r="H101" s="150">
        <f>SUM(H92:H100)</f>
        <v>356095</v>
      </c>
      <c r="I101" s="166">
        <f>SUM(I92:I100)</f>
        <v>0</v>
      </c>
      <c r="J101" s="72">
        <f>SUM(J92:J100)</f>
        <v>0</v>
      </c>
      <c r="K101" s="196">
        <f>SUM(K92:K100)</f>
        <v>119</v>
      </c>
      <c r="L101" s="186">
        <f t="shared" ref="L101:Q101" si="59">SUM(L92:L100)</f>
        <v>190</v>
      </c>
      <c r="M101" s="186">
        <f t="shared" si="59"/>
        <v>12978</v>
      </c>
      <c r="N101" s="186">
        <f t="shared" si="59"/>
        <v>0</v>
      </c>
      <c r="O101" s="186">
        <f t="shared" si="59"/>
        <v>-35</v>
      </c>
      <c r="P101" s="186">
        <f t="shared" si="59"/>
        <v>0</v>
      </c>
      <c r="Q101" s="188">
        <f t="shared" si="59"/>
        <v>12943</v>
      </c>
      <c r="R101" s="192" t="s">
        <v>48</v>
      </c>
      <c r="S101" s="175">
        <f>SUM(S92:S100)</f>
        <v>3926</v>
      </c>
      <c r="T101" s="175">
        <f>SUM(T92:T100)</f>
        <v>5555</v>
      </c>
      <c r="U101" s="175">
        <f>SUM(U92:U100)</f>
        <v>369038</v>
      </c>
      <c r="V101" s="72">
        <f>U101/S101</f>
        <v>93.998471726948551</v>
      </c>
    </row>
    <row r="102" spans="1:22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96"/>
      <c r="O102" s="75"/>
      <c r="P102" s="75"/>
      <c r="Q102" s="75"/>
      <c r="R102" s="191"/>
      <c r="S102" s="96"/>
      <c r="T102" s="96"/>
      <c r="U102" s="96"/>
      <c r="V102" s="75"/>
    </row>
    <row r="103" spans="1:22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7"/>
      <c r="P103" s="97"/>
      <c r="Q103" s="98"/>
      <c r="R103" s="76" t="s">
        <v>94</v>
      </c>
      <c r="S103" s="97"/>
      <c r="T103" s="97"/>
      <c r="U103" s="97"/>
      <c r="V103" s="98"/>
    </row>
    <row r="104" spans="1:22" ht="18" x14ac:dyDescent="0.25">
      <c r="A104" s="110" t="s">
        <v>95</v>
      </c>
      <c r="B104" s="170">
        <v>291</v>
      </c>
      <c r="C104" s="171">
        <v>382</v>
      </c>
      <c r="D104" s="170">
        <v>25772</v>
      </c>
      <c r="E104" s="201">
        <v>0</v>
      </c>
      <c r="F104" s="202">
        <v>0</v>
      </c>
      <c r="G104" s="177">
        <f t="shared" ref="G104:G118" si="60">D104/B104</f>
        <v>88.56357388316151</v>
      </c>
      <c r="H104" s="159">
        <f>SUM(D104:F104)</f>
        <v>25772</v>
      </c>
      <c r="I104" s="132"/>
      <c r="J104" s="133"/>
      <c r="K104" s="81">
        <v>4</v>
      </c>
      <c r="L104" s="85">
        <v>4</v>
      </c>
      <c r="M104" s="85">
        <v>307</v>
      </c>
      <c r="N104" s="85">
        <v>0</v>
      </c>
      <c r="O104" s="62">
        <v>0</v>
      </c>
      <c r="P104" s="81">
        <v>0</v>
      </c>
      <c r="Q104" s="81">
        <f>SUM(M104:P104)</f>
        <v>307</v>
      </c>
      <c r="R104" s="110" t="s">
        <v>95</v>
      </c>
      <c r="S104" s="59">
        <f t="shared" ref="S104:T106" si="61">B104+K104</f>
        <v>295</v>
      </c>
      <c r="T104" s="59">
        <f t="shared" si="61"/>
        <v>386</v>
      </c>
      <c r="U104" s="59">
        <f t="shared" ref="U104:U117" si="62">H104+Q104</f>
        <v>26079</v>
      </c>
      <c r="V104" s="62">
        <f t="shared" ref="V104:V117" si="63">U104/S104</f>
        <v>88.403389830508473</v>
      </c>
    </row>
    <row r="105" spans="1:22" ht="18" x14ac:dyDescent="0.25">
      <c r="A105" s="111" t="s">
        <v>96</v>
      </c>
      <c r="B105" s="141">
        <v>385</v>
      </c>
      <c r="C105" s="142">
        <v>513</v>
      </c>
      <c r="D105" s="141">
        <v>35094</v>
      </c>
      <c r="E105" s="86">
        <v>0</v>
      </c>
      <c r="F105" s="142">
        <v>0</v>
      </c>
      <c r="G105" s="158">
        <f t="shared" si="60"/>
        <v>91.153246753246748</v>
      </c>
      <c r="H105" s="159">
        <f t="shared" ref="H105:H117" si="64">SUM(D105:F105)</f>
        <v>35094</v>
      </c>
      <c r="I105" s="135"/>
      <c r="J105" s="143"/>
      <c r="K105" s="88">
        <v>5</v>
      </c>
      <c r="L105" s="87">
        <v>10</v>
      </c>
      <c r="M105" s="87">
        <v>697</v>
      </c>
      <c r="N105" s="87">
        <v>0</v>
      </c>
      <c r="O105" s="80">
        <v>0</v>
      </c>
      <c r="P105" s="81">
        <v>0</v>
      </c>
      <c r="Q105" s="81">
        <f t="shared" ref="Q105:Q117" si="65">SUM(M105:P105)</f>
        <v>697</v>
      </c>
      <c r="R105" s="111" t="s">
        <v>96</v>
      </c>
      <c r="S105" s="63">
        <f t="shared" si="61"/>
        <v>390</v>
      </c>
      <c r="T105" s="63">
        <f t="shared" si="61"/>
        <v>523</v>
      </c>
      <c r="U105" s="63">
        <f t="shared" si="62"/>
        <v>35791</v>
      </c>
      <c r="V105" s="80">
        <f t="shared" si="63"/>
        <v>91.771794871794867</v>
      </c>
    </row>
    <row r="106" spans="1:22" ht="18" x14ac:dyDescent="0.25">
      <c r="A106" s="111" t="s">
        <v>97</v>
      </c>
      <c r="B106" s="138">
        <v>51</v>
      </c>
      <c r="C106" s="163">
        <v>73</v>
      </c>
      <c r="D106" s="138">
        <v>4795</v>
      </c>
      <c r="E106" s="84">
        <v>0</v>
      </c>
      <c r="F106" s="139">
        <v>0</v>
      </c>
      <c r="G106" s="158">
        <f t="shared" si="60"/>
        <v>94.019607843137251</v>
      </c>
      <c r="H106" s="159">
        <f t="shared" si="64"/>
        <v>4795</v>
      </c>
      <c r="I106" s="135"/>
      <c r="J106" s="143"/>
      <c r="K106" s="88">
        <v>14</v>
      </c>
      <c r="L106" s="87">
        <v>28</v>
      </c>
      <c r="M106" s="87">
        <v>2059</v>
      </c>
      <c r="N106" s="87">
        <v>0</v>
      </c>
      <c r="O106" s="80">
        <v>0</v>
      </c>
      <c r="P106" s="81">
        <v>0</v>
      </c>
      <c r="Q106" s="81">
        <f t="shared" si="65"/>
        <v>2059</v>
      </c>
      <c r="R106" s="111" t="s">
        <v>97</v>
      </c>
      <c r="S106" s="63">
        <f t="shared" si="61"/>
        <v>65</v>
      </c>
      <c r="T106" s="63">
        <f t="shared" si="61"/>
        <v>101</v>
      </c>
      <c r="U106" s="63">
        <f t="shared" si="62"/>
        <v>6854</v>
      </c>
      <c r="V106" s="80">
        <f t="shared" si="63"/>
        <v>105.44615384615385</v>
      </c>
    </row>
    <row r="107" spans="1:22" ht="18" x14ac:dyDescent="0.25">
      <c r="A107" s="111" t="s">
        <v>98</v>
      </c>
      <c r="B107" s="141">
        <v>511</v>
      </c>
      <c r="C107" s="102">
        <v>646</v>
      </c>
      <c r="D107" s="141">
        <v>42310</v>
      </c>
      <c r="E107" s="86">
        <v>0</v>
      </c>
      <c r="F107" s="142">
        <v>0</v>
      </c>
      <c r="G107" s="158">
        <f t="shared" si="60"/>
        <v>82.798434442270064</v>
      </c>
      <c r="H107" s="159">
        <f t="shared" si="64"/>
        <v>42310</v>
      </c>
      <c r="I107" s="135"/>
      <c r="J107" s="143"/>
      <c r="K107" s="42">
        <v>0</v>
      </c>
      <c r="L107" s="42">
        <v>0</v>
      </c>
      <c r="M107" s="42">
        <v>0</v>
      </c>
      <c r="N107" s="87">
        <v>0</v>
      </c>
      <c r="O107" s="80">
        <v>0</v>
      </c>
      <c r="P107" s="81">
        <v>0</v>
      </c>
      <c r="Q107" s="81">
        <f t="shared" si="65"/>
        <v>0</v>
      </c>
      <c r="R107" s="111" t="s">
        <v>98</v>
      </c>
      <c r="S107" s="63">
        <f t="shared" ref="S107:T113" si="66">B107+K108</f>
        <v>522</v>
      </c>
      <c r="T107" s="63">
        <f t="shared" si="66"/>
        <v>660</v>
      </c>
      <c r="U107" s="63">
        <f t="shared" si="62"/>
        <v>42310</v>
      </c>
      <c r="V107" s="80">
        <f t="shared" si="63"/>
        <v>81.053639846743295</v>
      </c>
    </row>
    <row r="108" spans="1:22" ht="18" x14ac:dyDescent="0.25">
      <c r="A108" s="64" t="s">
        <v>99</v>
      </c>
      <c r="B108" s="141">
        <v>360</v>
      </c>
      <c r="C108" s="102">
        <v>479</v>
      </c>
      <c r="D108" s="141">
        <v>31252</v>
      </c>
      <c r="E108" s="86">
        <v>0</v>
      </c>
      <c r="F108" s="142">
        <v>0</v>
      </c>
      <c r="G108" s="158">
        <f t="shared" si="60"/>
        <v>86.811111111111117</v>
      </c>
      <c r="H108" s="159">
        <f t="shared" si="64"/>
        <v>31252</v>
      </c>
      <c r="I108" s="135"/>
      <c r="J108" s="143"/>
      <c r="K108" s="88">
        <v>11</v>
      </c>
      <c r="L108" s="87">
        <v>14</v>
      </c>
      <c r="M108" s="87">
        <v>909</v>
      </c>
      <c r="N108" s="87">
        <v>0</v>
      </c>
      <c r="O108" s="80">
        <v>0</v>
      </c>
      <c r="P108" s="81">
        <v>0</v>
      </c>
      <c r="Q108" s="81">
        <f t="shared" si="65"/>
        <v>909</v>
      </c>
      <c r="R108" s="64" t="s">
        <v>99</v>
      </c>
      <c r="S108" s="63">
        <f t="shared" si="66"/>
        <v>362</v>
      </c>
      <c r="T108" s="63">
        <f t="shared" si="66"/>
        <v>487</v>
      </c>
      <c r="U108" s="63">
        <f t="shared" si="62"/>
        <v>32161</v>
      </c>
      <c r="V108" s="80">
        <f t="shared" si="63"/>
        <v>88.842541436464089</v>
      </c>
    </row>
    <row r="109" spans="1:22" ht="18" x14ac:dyDescent="0.25">
      <c r="A109" s="64" t="s">
        <v>100</v>
      </c>
      <c r="B109" s="141">
        <v>424</v>
      </c>
      <c r="C109" s="102">
        <v>582</v>
      </c>
      <c r="D109" s="141">
        <v>42703</v>
      </c>
      <c r="E109" s="86">
        <v>0</v>
      </c>
      <c r="F109" s="142">
        <v>-21</v>
      </c>
      <c r="G109" s="158">
        <f t="shared" si="60"/>
        <v>100.71462264150944</v>
      </c>
      <c r="H109" s="159">
        <f t="shared" si="64"/>
        <v>42682</v>
      </c>
      <c r="I109" s="135"/>
      <c r="J109" s="143"/>
      <c r="K109" s="88">
        <v>2</v>
      </c>
      <c r="L109" s="87">
        <v>8</v>
      </c>
      <c r="M109" s="87">
        <v>538</v>
      </c>
      <c r="N109" s="87">
        <v>0</v>
      </c>
      <c r="O109" s="80">
        <v>0</v>
      </c>
      <c r="P109" s="81">
        <v>0</v>
      </c>
      <c r="Q109" s="81">
        <f t="shared" si="65"/>
        <v>538</v>
      </c>
      <c r="R109" s="64" t="s">
        <v>100</v>
      </c>
      <c r="S109" s="63">
        <f t="shared" si="66"/>
        <v>440</v>
      </c>
      <c r="T109" s="63">
        <f t="shared" si="66"/>
        <v>605</v>
      </c>
      <c r="U109" s="63">
        <f t="shared" si="62"/>
        <v>43220</v>
      </c>
      <c r="V109" s="80">
        <f t="shared" si="63"/>
        <v>98.227272727272734</v>
      </c>
    </row>
    <row r="110" spans="1:22" ht="18" x14ac:dyDescent="0.25">
      <c r="A110" s="64" t="s">
        <v>101</v>
      </c>
      <c r="B110" s="141">
        <v>580</v>
      </c>
      <c r="C110" s="102">
        <v>828</v>
      </c>
      <c r="D110" s="141">
        <v>55500</v>
      </c>
      <c r="E110" s="86">
        <v>0</v>
      </c>
      <c r="F110" s="142">
        <v>-30</v>
      </c>
      <c r="G110" s="158">
        <f t="shared" si="60"/>
        <v>95.689655172413794</v>
      </c>
      <c r="H110" s="159">
        <f t="shared" si="64"/>
        <v>55470</v>
      </c>
      <c r="I110" s="135"/>
      <c r="J110" s="143"/>
      <c r="K110" s="88">
        <v>16</v>
      </c>
      <c r="L110" s="87">
        <v>23</v>
      </c>
      <c r="M110" s="87">
        <v>1515</v>
      </c>
      <c r="N110" s="87">
        <v>0</v>
      </c>
      <c r="O110" s="80">
        <v>0</v>
      </c>
      <c r="P110" s="81">
        <v>0</v>
      </c>
      <c r="Q110" s="81">
        <f t="shared" si="65"/>
        <v>1515</v>
      </c>
      <c r="R110" s="64" t="s">
        <v>101</v>
      </c>
      <c r="S110" s="63">
        <f t="shared" si="66"/>
        <v>586</v>
      </c>
      <c r="T110" s="63">
        <f t="shared" si="66"/>
        <v>839</v>
      </c>
      <c r="U110" s="63">
        <f t="shared" si="62"/>
        <v>56985</v>
      </c>
      <c r="V110" s="80">
        <f t="shared" si="63"/>
        <v>97.244027303754265</v>
      </c>
    </row>
    <row r="111" spans="1:22" ht="18" x14ac:dyDescent="0.25">
      <c r="A111" s="64" t="s">
        <v>102</v>
      </c>
      <c r="B111" s="141">
        <v>539</v>
      </c>
      <c r="C111" s="102">
        <v>769</v>
      </c>
      <c r="D111" s="141">
        <v>53567</v>
      </c>
      <c r="E111" s="86">
        <v>0</v>
      </c>
      <c r="F111" s="142">
        <v>-14</v>
      </c>
      <c r="G111" s="158">
        <f t="shared" si="60"/>
        <v>99.382189239332092</v>
      </c>
      <c r="H111" s="159">
        <f t="shared" si="64"/>
        <v>53553</v>
      </c>
      <c r="I111" s="135"/>
      <c r="J111" s="143"/>
      <c r="K111" s="88">
        <v>6</v>
      </c>
      <c r="L111" s="87">
        <v>11</v>
      </c>
      <c r="M111" s="87">
        <v>732</v>
      </c>
      <c r="N111" s="87">
        <v>0</v>
      </c>
      <c r="O111" s="80">
        <v>0</v>
      </c>
      <c r="P111" s="81">
        <v>0</v>
      </c>
      <c r="Q111" s="81">
        <f t="shared" si="65"/>
        <v>732</v>
      </c>
      <c r="R111" s="64" t="s">
        <v>102</v>
      </c>
      <c r="S111" s="63">
        <f t="shared" si="66"/>
        <v>544</v>
      </c>
      <c r="T111" s="63">
        <f t="shared" si="66"/>
        <v>781</v>
      </c>
      <c r="U111" s="63">
        <f t="shared" si="62"/>
        <v>54285</v>
      </c>
      <c r="V111" s="80">
        <f t="shared" si="63"/>
        <v>99.788602941176464</v>
      </c>
    </row>
    <row r="112" spans="1:22" ht="18" x14ac:dyDescent="0.25">
      <c r="A112" s="64" t="s">
        <v>103</v>
      </c>
      <c r="B112" s="141">
        <v>476</v>
      </c>
      <c r="C112" s="102">
        <v>711</v>
      </c>
      <c r="D112" s="141">
        <v>46330</v>
      </c>
      <c r="E112" s="86">
        <v>0</v>
      </c>
      <c r="F112" s="142">
        <v>-8</v>
      </c>
      <c r="G112" s="158">
        <f t="shared" si="60"/>
        <v>97.331932773109244</v>
      </c>
      <c r="H112" s="159">
        <f t="shared" si="64"/>
        <v>46322</v>
      </c>
      <c r="I112" s="135"/>
      <c r="J112" s="143"/>
      <c r="K112" s="88">
        <v>5</v>
      </c>
      <c r="L112" s="87">
        <v>12</v>
      </c>
      <c r="M112" s="87">
        <v>898</v>
      </c>
      <c r="N112" s="87">
        <v>0</v>
      </c>
      <c r="O112" s="80">
        <v>0</v>
      </c>
      <c r="P112" s="81">
        <v>0</v>
      </c>
      <c r="Q112" s="81">
        <f t="shared" si="65"/>
        <v>898</v>
      </c>
      <c r="R112" s="64" t="s">
        <v>103</v>
      </c>
      <c r="S112" s="63">
        <f t="shared" si="66"/>
        <v>496</v>
      </c>
      <c r="T112" s="63">
        <f t="shared" si="66"/>
        <v>741</v>
      </c>
      <c r="U112" s="63">
        <f t="shared" si="62"/>
        <v>47220</v>
      </c>
      <c r="V112" s="80">
        <f t="shared" si="63"/>
        <v>95.201612903225808</v>
      </c>
    </row>
    <row r="113" spans="1:22" ht="18" x14ac:dyDescent="0.25">
      <c r="A113" s="64" t="s">
        <v>104</v>
      </c>
      <c r="B113" s="141">
        <v>541</v>
      </c>
      <c r="C113" s="102">
        <v>731</v>
      </c>
      <c r="D113" s="141">
        <v>48211</v>
      </c>
      <c r="E113" s="86">
        <v>0</v>
      </c>
      <c r="F113" s="142">
        <v>-14</v>
      </c>
      <c r="G113" s="158">
        <f t="shared" si="60"/>
        <v>89.114602587800363</v>
      </c>
      <c r="H113" s="159">
        <f t="shared" si="64"/>
        <v>48197</v>
      </c>
      <c r="I113" s="135"/>
      <c r="J113" s="143"/>
      <c r="K113" s="88">
        <v>20</v>
      </c>
      <c r="L113" s="87">
        <v>30</v>
      </c>
      <c r="M113" s="87">
        <v>2148</v>
      </c>
      <c r="N113" s="87">
        <v>0</v>
      </c>
      <c r="O113" s="80">
        <v>0</v>
      </c>
      <c r="P113" s="81">
        <v>0</v>
      </c>
      <c r="Q113" s="81">
        <f t="shared" si="65"/>
        <v>2148</v>
      </c>
      <c r="R113" s="64" t="s">
        <v>104</v>
      </c>
      <c r="S113" s="63">
        <f t="shared" si="66"/>
        <v>554</v>
      </c>
      <c r="T113" s="63">
        <f t="shared" si="66"/>
        <v>749</v>
      </c>
      <c r="U113" s="63">
        <f t="shared" si="62"/>
        <v>50345</v>
      </c>
      <c r="V113" s="80">
        <f t="shared" si="63"/>
        <v>90.875451263537911</v>
      </c>
    </row>
    <row r="114" spans="1:22" ht="18" x14ac:dyDescent="0.25">
      <c r="A114" s="64" t="s">
        <v>105</v>
      </c>
      <c r="B114" s="141">
        <v>630</v>
      </c>
      <c r="C114" s="102">
        <v>872</v>
      </c>
      <c r="D114" s="141">
        <v>57629</v>
      </c>
      <c r="E114" s="86">
        <v>0</v>
      </c>
      <c r="F114" s="142">
        <v>-39</v>
      </c>
      <c r="G114" s="158">
        <f t="shared" si="60"/>
        <v>91.474603174603175</v>
      </c>
      <c r="H114" s="159">
        <f t="shared" si="64"/>
        <v>57590</v>
      </c>
      <c r="I114" s="135"/>
      <c r="J114" s="143"/>
      <c r="K114" s="88">
        <v>13</v>
      </c>
      <c r="L114" s="87">
        <v>18</v>
      </c>
      <c r="M114" s="87">
        <v>1144</v>
      </c>
      <c r="N114" s="87">
        <v>0</v>
      </c>
      <c r="O114" s="80">
        <v>0</v>
      </c>
      <c r="P114" s="81">
        <v>0</v>
      </c>
      <c r="Q114" s="81">
        <f t="shared" si="65"/>
        <v>1144</v>
      </c>
      <c r="R114" s="64" t="s">
        <v>105</v>
      </c>
      <c r="S114" s="63">
        <f>B114+Q114</f>
        <v>1774</v>
      </c>
      <c r="T114" s="63">
        <f>C114+L115</f>
        <v>919</v>
      </c>
      <c r="U114" s="63">
        <f>D114+S114</f>
        <v>59403</v>
      </c>
      <c r="V114" s="63">
        <f>E114+T114</f>
        <v>919</v>
      </c>
    </row>
    <row r="115" spans="1:22" ht="18" x14ac:dyDescent="0.25">
      <c r="A115" s="64" t="s">
        <v>106</v>
      </c>
      <c r="B115" s="141">
        <v>1467</v>
      </c>
      <c r="C115" s="102">
        <v>2017</v>
      </c>
      <c r="D115" s="141">
        <v>135149</v>
      </c>
      <c r="E115" s="86">
        <v>0</v>
      </c>
      <c r="F115" s="142">
        <v>0</v>
      </c>
      <c r="G115" s="158">
        <f t="shared" si="60"/>
        <v>92.126107702794826</v>
      </c>
      <c r="H115" s="159">
        <f t="shared" si="64"/>
        <v>135149</v>
      </c>
      <c r="I115" s="135"/>
      <c r="J115" s="143"/>
      <c r="K115" s="88">
        <v>29</v>
      </c>
      <c r="L115" s="87">
        <v>47</v>
      </c>
      <c r="M115" s="87">
        <v>3336</v>
      </c>
      <c r="N115" s="87">
        <v>0</v>
      </c>
      <c r="O115" s="80">
        <v>0</v>
      </c>
      <c r="P115" s="81">
        <v>0</v>
      </c>
      <c r="Q115" s="81">
        <f t="shared" si="65"/>
        <v>3336</v>
      </c>
      <c r="R115" s="64" t="s">
        <v>106</v>
      </c>
      <c r="S115" s="63">
        <f>B115+K115</f>
        <v>1496</v>
      </c>
      <c r="T115" s="63">
        <f>C115+L116</f>
        <v>2027</v>
      </c>
      <c r="U115" s="63">
        <f t="shared" si="62"/>
        <v>138485</v>
      </c>
      <c r="V115" s="80">
        <f t="shared" si="63"/>
        <v>92.570187165775394</v>
      </c>
    </row>
    <row r="116" spans="1:22" ht="18" x14ac:dyDescent="0.25">
      <c r="A116" s="64" t="s">
        <v>107</v>
      </c>
      <c r="B116" s="141">
        <v>306</v>
      </c>
      <c r="C116" s="102">
        <v>402</v>
      </c>
      <c r="D116" s="141">
        <v>26151</v>
      </c>
      <c r="E116" s="86">
        <v>0</v>
      </c>
      <c r="F116" s="142">
        <v>-14</v>
      </c>
      <c r="G116" s="158">
        <f t="shared" si="60"/>
        <v>85.460784313725483</v>
      </c>
      <c r="H116" s="159">
        <f t="shared" si="64"/>
        <v>26137</v>
      </c>
      <c r="I116" s="135"/>
      <c r="J116" s="143"/>
      <c r="K116" s="88">
        <v>5</v>
      </c>
      <c r="L116" s="87">
        <v>10</v>
      </c>
      <c r="M116" s="87">
        <v>725</v>
      </c>
      <c r="N116" s="87">
        <v>0</v>
      </c>
      <c r="O116" s="80">
        <v>0</v>
      </c>
      <c r="P116" s="81">
        <v>0</v>
      </c>
      <c r="Q116" s="81">
        <f t="shared" si="65"/>
        <v>725</v>
      </c>
      <c r="R116" s="64" t="s">
        <v>107</v>
      </c>
      <c r="S116" s="63">
        <f>B116+K116</f>
        <v>311</v>
      </c>
      <c r="T116" s="63">
        <f>C116+L116</f>
        <v>412</v>
      </c>
      <c r="U116" s="63">
        <f t="shared" si="62"/>
        <v>26862</v>
      </c>
      <c r="V116" s="80">
        <f t="shared" si="63"/>
        <v>86.372990353697745</v>
      </c>
    </row>
    <row r="117" spans="1:22" ht="18.75" thickBot="1" x14ac:dyDescent="0.3">
      <c r="A117" s="64" t="s">
        <v>108</v>
      </c>
      <c r="B117" s="161">
        <v>599</v>
      </c>
      <c r="C117" s="164">
        <v>758</v>
      </c>
      <c r="D117" s="161">
        <v>51014</v>
      </c>
      <c r="E117" s="107">
        <v>0</v>
      </c>
      <c r="F117" s="153">
        <v>-14</v>
      </c>
      <c r="G117" s="158">
        <f t="shared" si="60"/>
        <v>85.165275459098496</v>
      </c>
      <c r="H117" s="159">
        <f t="shared" si="64"/>
        <v>51000</v>
      </c>
      <c r="I117" s="147"/>
      <c r="J117" s="148"/>
      <c r="K117" s="91">
        <v>15</v>
      </c>
      <c r="L117" s="90">
        <v>28</v>
      </c>
      <c r="M117" s="90">
        <v>1838</v>
      </c>
      <c r="N117" s="90">
        <v>0</v>
      </c>
      <c r="O117" s="187">
        <v>-20</v>
      </c>
      <c r="P117" s="75">
        <v>0</v>
      </c>
      <c r="Q117" s="81">
        <f t="shared" si="65"/>
        <v>1818</v>
      </c>
      <c r="R117" s="89" t="s">
        <v>108</v>
      </c>
      <c r="S117" s="69">
        <f>B117+K117</f>
        <v>614</v>
      </c>
      <c r="T117" s="69">
        <f>C117+L117</f>
        <v>786</v>
      </c>
      <c r="U117" s="69">
        <f t="shared" si="62"/>
        <v>52818</v>
      </c>
      <c r="V117" s="187">
        <f t="shared" si="63"/>
        <v>86.022801302931597</v>
      </c>
    </row>
    <row r="118" spans="1:22" ht="18.75" thickBot="1" x14ac:dyDescent="0.3">
      <c r="A118" s="70" t="s">
        <v>48</v>
      </c>
      <c r="B118" s="94">
        <f>SUM(B104:B117)</f>
        <v>7160</v>
      </c>
      <c r="C118" s="94">
        <f>SUM(C104:C117)</f>
        <v>9763</v>
      </c>
      <c r="D118" s="94">
        <f>SUM(D104:D117)</f>
        <v>655477</v>
      </c>
      <c r="E118" s="94">
        <f>SUM(E104:E117)</f>
        <v>0</v>
      </c>
      <c r="F118" s="94">
        <f>SUM(F104:F117)</f>
        <v>-154</v>
      </c>
      <c r="G118" s="72">
        <f t="shared" si="60"/>
        <v>91.547067039106139</v>
      </c>
      <c r="H118" s="150">
        <f>SUM(H104:H117)</f>
        <v>655323</v>
      </c>
      <c r="I118" s="166">
        <f>SUM(I104:I117)</f>
        <v>0</v>
      </c>
      <c r="J118" s="72">
        <f>SUM(J104:J117)</f>
        <v>0</v>
      </c>
      <c r="K118" s="196">
        <f>SUM(K104:K117)</f>
        <v>145</v>
      </c>
      <c r="L118" s="186">
        <f t="shared" ref="L118:Q118" si="67">SUM(L104:L117)</f>
        <v>243</v>
      </c>
      <c r="M118" s="186">
        <f t="shared" si="67"/>
        <v>16846</v>
      </c>
      <c r="N118" s="186">
        <f t="shared" si="67"/>
        <v>0</v>
      </c>
      <c r="O118" s="186">
        <f t="shared" si="67"/>
        <v>-20</v>
      </c>
      <c r="P118" s="186">
        <f t="shared" si="67"/>
        <v>0</v>
      </c>
      <c r="Q118" s="188">
        <f t="shared" si="67"/>
        <v>16826</v>
      </c>
      <c r="R118" s="192" t="s">
        <v>48</v>
      </c>
      <c r="S118" s="175">
        <f>SUM(S104:S117)</f>
        <v>8449</v>
      </c>
      <c r="T118" s="175">
        <f>SUM(T104:T117)</f>
        <v>10016</v>
      </c>
      <c r="U118" s="175">
        <f>SUM(U104:U117)</f>
        <v>672818</v>
      </c>
      <c r="V118" s="72">
        <f>U118/S118</f>
        <v>79.632855959285124</v>
      </c>
    </row>
    <row r="119" spans="1:22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96"/>
      <c r="O119" s="75"/>
      <c r="P119" s="75"/>
      <c r="Q119" s="75"/>
      <c r="R119" s="191"/>
      <c r="S119" s="96"/>
      <c r="T119" s="96"/>
      <c r="U119" s="96"/>
      <c r="V119" s="75"/>
    </row>
    <row r="120" spans="1:22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7"/>
      <c r="P120" s="97"/>
      <c r="Q120" s="98"/>
      <c r="R120" s="53" t="s">
        <v>109</v>
      </c>
      <c r="S120" s="97"/>
      <c r="T120" s="97"/>
      <c r="U120" s="97"/>
      <c r="V120" s="98"/>
    </row>
    <row r="121" spans="1:22" ht="18" x14ac:dyDescent="0.25">
      <c r="A121" s="56" t="s">
        <v>110</v>
      </c>
      <c r="B121" s="156">
        <v>219</v>
      </c>
      <c r="C121" s="100">
        <v>360</v>
      </c>
      <c r="D121" s="100">
        <v>25000</v>
      </c>
      <c r="E121" s="84">
        <v>0</v>
      </c>
      <c r="F121" s="139">
        <v>-98</v>
      </c>
      <c r="G121" s="177">
        <f t="shared" ref="G121:G130" si="68">D121/B121</f>
        <v>114.15525114155251</v>
      </c>
      <c r="H121" s="159">
        <f>SUM(D121:F121)</f>
        <v>24902</v>
      </c>
      <c r="I121" s="132"/>
      <c r="J121" s="133"/>
      <c r="K121" s="81">
        <v>9</v>
      </c>
      <c r="L121" s="85">
        <v>22</v>
      </c>
      <c r="M121" s="85">
        <v>1612</v>
      </c>
      <c r="N121" s="85">
        <v>0</v>
      </c>
      <c r="O121" s="62">
        <v>0</v>
      </c>
      <c r="P121" s="81">
        <v>0</v>
      </c>
      <c r="Q121" s="81">
        <f>SUM(M121:O121)</f>
        <v>1612</v>
      </c>
      <c r="R121" s="56" t="s">
        <v>110</v>
      </c>
      <c r="S121" s="59">
        <f t="shared" ref="S121:S129" si="69">B121+K121</f>
        <v>228</v>
      </c>
      <c r="T121" s="59">
        <f t="shared" ref="T121:T129" si="70">C121+L121</f>
        <v>382</v>
      </c>
      <c r="U121" s="59">
        <f t="shared" ref="U121:U129" si="71">H121+Q121</f>
        <v>26514</v>
      </c>
      <c r="V121" s="62">
        <f t="shared" ref="V121:V129" si="72">U121/S121</f>
        <v>116.28947368421052</v>
      </c>
    </row>
    <row r="122" spans="1:22" ht="18" x14ac:dyDescent="0.25">
      <c r="A122" s="64" t="s">
        <v>111</v>
      </c>
      <c r="B122" s="138">
        <v>398</v>
      </c>
      <c r="C122" s="163">
        <v>536</v>
      </c>
      <c r="D122" s="138">
        <v>35683</v>
      </c>
      <c r="E122" s="84">
        <v>0</v>
      </c>
      <c r="F122" s="139">
        <v>0</v>
      </c>
      <c r="G122" s="158">
        <f t="shared" si="68"/>
        <v>89.655778894472363</v>
      </c>
      <c r="H122" s="159">
        <f t="shared" ref="H122:H129" si="73">SUM(D122:F122)</f>
        <v>35683</v>
      </c>
      <c r="I122" s="135"/>
      <c r="J122" s="143"/>
      <c r="K122" s="81">
        <v>16</v>
      </c>
      <c r="L122" s="85">
        <v>31</v>
      </c>
      <c r="M122" s="85">
        <v>2055</v>
      </c>
      <c r="N122" s="85">
        <v>0</v>
      </c>
      <c r="O122" s="80">
        <v>0</v>
      </c>
      <c r="P122" s="81">
        <v>0</v>
      </c>
      <c r="Q122" s="81">
        <f t="shared" ref="Q122:Q129" si="74">SUM(M122:O122)</f>
        <v>2055</v>
      </c>
      <c r="R122" s="64" t="s">
        <v>111</v>
      </c>
      <c r="S122" s="63">
        <f t="shared" si="69"/>
        <v>414</v>
      </c>
      <c r="T122" s="63">
        <f t="shared" si="70"/>
        <v>567</v>
      </c>
      <c r="U122" s="63">
        <f t="shared" si="71"/>
        <v>37738</v>
      </c>
      <c r="V122" s="80">
        <f t="shared" si="72"/>
        <v>91.154589371980677</v>
      </c>
    </row>
    <row r="123" spans="1:22" ht="18" x14ac:dyDescent="0.25">
      <c r="A123" s="64" t="s">
        <v>112</v>
      </c>
      <c r="B123" s="141">
        <v>206</v>
      </c>
      <c r="C123" s="102">
        <v>294</v>
      </c>
      <c r="D123" s="141">
        <v>18882</v>
      </c>
      <c r="E123" s="86">
        <v>0</v>
      </c>
      <c r="F123" s="142">
        <v>-44</v>
      </c>
      <c r="G123" s="158">
        <f t="shared" si="68"/>
        <v>91.660194174757279</v>
      </c>
      <c r="H123" s="159">
        <f t="shared" si="73"/>
        <v>18838</v>
      </c>
      <c r="I123" s="135"/>
      <c r="J123" s="143"/>
      <c r="K123" s="81">
        <v>7</v>
      </c>
      <c r="L123" s="85">
        <v>12</v>
      </c>
      <c r="M123" s="85">
        <v>934</v>
      </c>
      <c r="N123" s="85">
        <v>0</v>
      </c>
      <c r="O123" s="80">
        <v>0</v>
      </c>
      <c r="P123" s="81">
        <v>0</v>
      </c>
      <c r="Q123" s="81">
        <f t="shared" si="74"/>
        <v>934</v>
      </c>
      <c r="R123" s="64" t="s">
        <v>112</v>
      </c>
      <c r="S123" s="63">
        <f t="shared" si="69"/>
        <v>213</v>
      </c>
      <c r="T123" s="63">
        <f t="shared" si="70"/>
        <v>306</v>
      </c>
      <c r="U123" s="63">
        <f t="shared" si="71"/>
        <v>19772</v>
      </c>
      <c r="V123" s="80">
        <f t="shared" si="72"/>
        <v>92.826291079812208</v>
      </c>
    </row>
    <row r="124" spans="1:22" ht="18" x14ac:dyDescent="0.25">
      <c r="A124" s="64" t="s">
        <v>113</v>
      </c>
      <c r="B124" s="141">
        <v>407</v>
      </c>
      <c r="C124" s="102">
        <v>535</v>
      </c>
      <c r="D124" s="141">
        <v>37342</v>
      </c>
      <c r="E124" s="86">
        <v>0</v>
      </c>
      <c r="F124" s="142">
        <v>0</v>
      </c>
      <c r="G124" s="158">
        <f t="shared" si="68"/>
        <v>91.749385749385752</v>
      </c>
      <c r="H124" s="159">
        <f t="shared" si="73"/>
        <v>37342</v>
      </c>
      <c r="I124" s="135"/>
      <c r="J124" s="143"/>
      <c r="K124" s="88">
        <v>19</v>
      </c>
      <c r="L124" s="87">
        <v>29</v>
      </c>
      <c r="M124" s="87">
        <v>1969</v>
      </c>
      <c r="N124" s="87">
        <v>0</v>
      </c>
      <c r="O124" s="80">
        <v>0</v>
      </c>
      <c r="P124" s="81">
        <v>0</v>
      </c>
      <c r="Q124" s="81">
        <f t="shared" si="74"/>
        <v>1969</v>
      </c>
      <c r="R124" s="64" t="s">
        <v>113</v>
      </c>
      <c r="S124" s="63">
        <f t="shared" si="69"/>
        <v>426</v>
      </c>
      <c r="T124" s="63">
        <f t="shared" si="70"/>
        <v>564</v>
      </c>
      <c r="U124" s="63">
        <f t="shared" si="71"/>
        <v>39311</v>
      </c>
      <c r="V124" s="80">
        <f t="shared" si="72"/>
        <v>92.279342723004689</v>
      </c>
    </row>
    <row r="125" spans="1:22" ht="18" x14ac:dyDescent="0.25">
      <c r="A125" s="64" t="s">
        <v>114</v>
      </c>
      <c r="B125" s="141">
        <v>759</v>
      </c>
      <c r="C125" s="102">
        <v>1113</v>
      </c>
      <c r="D125" s="141">
        <v>75409</v>
      </c>
      <c r="E125" s="86">
        <v>0</v>
      </c>
      <c r="F125" s="142">
        <v>-14</v>
      </c>
      <c r="G125" s="158">
        <f t="shared" si="68"/>
        <v>99.35309617918314</v>
      </c>
      <c r="H125" s="159">
        <f t="shared" si="73"/>
        <v>75395</v>
      </c>
      <c r="I125" s="135"/>
      <c r="J125" s="143"/>
      <c r="K125" s="88">
        <v>25</v>
      </c>
      <c r="L125" s="87">
        <v>41</v>
      </c>
      <c r="M125" s="87">
        <v>2625</v>
      </c>
      <c r="N125" s="87">
        <v>0</v>
      </c>
      <c r="O125" s="80">
        <v>-20</v>
      </c>
      <c r="P125" s="81">
        <v>0</v>
      </c>
      <c r="Q125" s="81">
        <f t="shared" si="74"/>
        <v>2605</v>
      </c>
      <c r="R125" s="64" t="s">
        <v>114</v>
      </c>
      <c r="S125" s="63">
        <f t="shared" si="69"/>
        <v>784</v>
      </c>
      <c r="T125" s="63">
        <f t="shared" si="70"/>
        <v>1154</v>
      </c>
      <c r="U125" s="63">
        <f t="shared" si="71"/>
        <v>78000</v>
      </c>
      <c r="V125" s="80">
        <f t="shared" si="72"/>
        <v>99.489795918367349</v>
      </c>
    </row>
    <row r="126" spans="1:22" ht="18" x14ac:dyDescent="0.25">
      <c r="A126" s="64" t="s">
        <v>115</v>
      </c>
      <c r="B126" s="141">
        <v>1150</v>
      </c>
      <c r="C126" s="102">
        <v>1845</v>
      </c>
      <c r="D126" s="141">
        <v>122970</v>
      </c>
      <c r="E126" s="86">
        <v>0</v>
      </c>
      <c r="F126" s="142">
        <v>-60</v>
      </c>
      <c r="G126" s="158">
        <f t="shared" si="68"/>
        <v>106.9304347826087</v>
      </c>
      <c r="H126" s="159">
        <f t="shared" si="73"/>
        <v>122910</v>
      </c>
      <c r="I126" s="135"/>
      <c r="J126" s="143"/>
      <c r="K126" s="88">
        <v>65</v>
      </c>
      <c r="L126" s="87">
        <v>122</v>
      </c>
      <c r="M126" s="87">
        <v>8135</v>
      </c>
      <c r="N126" s="87">
        <v>0</v>
      </c>
      <c r="O126" s="80">
        <v>0</v>
      </c>
      <c r="P126" s="81">
        <v>0</v>
      </c>
      <c r="Q126" s="81">
        <f t="shared" si="74"/>
        <v>8135</v>
      </c>
      <c r="R126" s="64" t="s">
        <v>115</v>
      </c>
      <c r="S126" s="63">
        <f t="shared" si="69"/>
        <v>1215</v>
      </c>
      <c r="T126" s="63">
        <f t="shared" si="70"/>
        <v>1967</v>
      </c>
      <c r="U126" s="63">
        <f t="shared" si="71"/>
        <v>131045</v>
      </c>
      <c r="V126" s="80">
        <f t="shared" si="72"/>
        <v>107.85596707818929</v>
      </c>
    </row>
    <row r="127" spans="1:22" ht="18" x14ac:dyDescent="0.25">
      <c r="A127" s="64" t="s">
        <v>116</v>
      </c>
      <c r="B127" s="141">
        <v>994</v>
      </c>
      <c r="C127" s="102">
        <v>1631</v>
      </c>
      <c r="D127" s="141">
        <v>111828</v>
      </c>
      <c r="E127" s="86">
        <v>0</v>
      </c>
      <c r="F127" s="142">
        <v>-7</v>
      </c>
      <c r="G127" s="158">
        <f t="shared" si="68"/>
        <v>112.50301810865191</v>
      </c>
      <c r="H127" s="159">
        <f t="shared" si="73"/>
        <v>111821</v>
      </c>
      <c r="I127" s="135"/>
      <c r="J127" s="143"/>
      <c r="K127" s="88">
        <v>46</v>
      </c>
      <c r="L127" s="87">
        <v>82</v>
      </c>
      <c r="M127" s="87">
        <v>6283</v>
      </c>
      <c r="N127" s="87">
        <v>0</v>
      </c>
      <c r="O127" s="80">
        <v>0</v>
      </c>
      <c r="P127" s="81">
        <v>0</v>
      </c>
      <c r="Q127" s="81">
        <f t="shared" si="74"/>
        <v>6283</v>
      </c>
      <c r="R127" s="64" t="s">
        <v>116</v>
      </c>
      <c r="S127" s="63">
        <f t="shared" si="69"/>
        <v>1040</v>
      </c>
      <c r="T127" s="63">
        <f t="shared" si="70"/>
        <v>1713</v>
      </c>
      <c r="U127" s="63">
        <f t="shared" si="71"/>
        <v>118104</v>
      </c>
      <c r="V127" s="80">
        <f t="shared" si="72"/>
        <v>113.56153846153846</v>
      </c>
    </row>
    <row r="128" spans="1:22" ht="18" x14ac:dyDescent="0.25">
      <c r="A128" s="64" t="s">
        <v>117</v>
      </c>
      <c r="B128" s="141">
        <v>773</v>
      </c>
      <c r="C128" s="102">
        <v>1198</v>
      </c>
      <c r="D128" s="141">
        <v>79518</v>
      </c>
      <c r="E128" s="86">
        <v>0</v>
      </c>
      <c r="F128" s="142">
        <v>0</v>
      </c>
      <c r="G128" s="158">
        <f t="shared" si="68"/>
        <v>102.86934023285899</v>
      </c>
      <c r="H128" s="159">
        <f t="shared" si="73"/>
        <v>79518</v>
      </c>
      <c r="I128" s="135"/>
      <c r="J128" s="143"/>
      <c r="K128" s="88">
        <v>32</v>
      </c>
      <c r="L128" s="87">
        <v>59</v>
      </c>
      <c r="M128" s="87">
        <v>3995</v>
      </c>
      <c r="N128" s="87">
        <v>0</v>
      </c>
      <c r="O128" s="80">
        <v>0</v>
      </c>
      <c r="P128" s="81">
        <v>0</v>
      </c>
      <c r="Q128" s="81">
        <f t="shared" si="74"/>
        <v>3995</v>
      </c>
      <c r="R128" s="64" t="s">
        <v>117</v>
      </c>
      <c r="S128" s="63">
        <f t="shared" si="69"/>
        <v>805</v>
      </c>
      <c r="T128" s="63">
        <f t="shared" si="70"/>
        <v>1257</v>
      </c>
      <c r="U128" s="63">
        <f t="shared" si="71"/>
        <v>83513</v>
      </c>
      <c r="V128" s="80">
        <f t="shared" si="72"/>
        <v>103.74285714285715</v>
      </c>
    </row>
    <row r="129" spans="1:22" ht="19.5" customHeight="1" thickBot="1" x14ac:dyDescent="0.3">
      <c r="A129" s="109" t="s">
        <v>118</v>
      </c>
      <c r="B129" s="161">
        <v>1373</v>
      </c>
      <c r="C129" s="164">
        <v>2195</v>
      </c>
      <c r="D129" s="161">
        <v>152611</v>
      </c>
      <c r="E129" s="107">
        <v>0</v>
      </c>
      <c r="F129" s="153">
        <v>-6</v>
      </c>
      <c r="G129" s="158">
        <f t="shared" si="68"/>
        <v>111.15149308084486</v>
      </c>
      <c r="H129" s="159">
        <f t="shared" si="73"/>
        <v>152605</v>
      </c>
      <c r="I129" s="147"/>
      <c r="J129" s="148"/>
      <c r="K129" s="91">
        <v>83</v>
      </c>
      <c r="L129" s="90">
        <v>144</v>
      </c>
      <c r="M129" s="90">
        <v>10152</v>
      </c>
      <c r="N129" s="90">
        <v>0</v>
      </c>
      <c r="O129" s="187">
        <v>0</v>
      </c>
      <c r="P129" s="75">
        <v>0</v>
      </c>
      <c r="Q129" s="75">
        <f t="shared" si="74"/>
        <v>10152</v>
      </c>
      <c r="R129" s="190" t="s">
        <v>118</v>
      </c>
      <c r="S129" s="69">
        <f t="shared" si="69"/>
        <v>1456</v>
      </c>
      <c r="T129" s="69">
        <f t="shared" si="70"/>
        <v>2339</v>
      </c>
      <c r="U129" s="69">
        <f t="shared" si="71"/>
        <v>162757</v>
      </c>
      <c r="V129" s="187">
        <f t="shared" si="72"/>
        <v>111.78365384615384</v>
      </c>
    </row>
    <row r="130" spans="1:22" ht="18.75" thickBot="1" x14ac:dyDescent="0.3">
      <c r="A130" s="70" t="s">
        <v>48</v>
      </c>
      <c r="B130" s="94">
        <f>SUM(B121:B129)</f>
        <v>6279</v>
      </c>
      <c r="C130" s="94">
        <f>SUM(C121:C129)</f>
        <v>9707</v>
      </c>
      <c r="D130" s="94">
        <f>SUM(D121:D129)</f>
        <v>659243</v>
      </c>
      <c r="E130" s="94">
        <f>SUM(E121:E129)</f>
        <v>0</v>
      </c>
      <c r="F130" s="94">
        <f>SUM(F121:F129)</f>
        <v>-229</v>
      </c>
      <c r="G130" s="72">
        <f t="shared" si="68"/>
        <v>104.99171842650104</v>
      </c>
      <c r="H130" s="150">
        <f>SUM(H121:H129)</f>
        <v>659014</v>
      </c>
      <c r="I130" s="166">
        <f>SUM(I121:I129)</f>
        <v>0</v>
      </c>
      <c r="J130" s="72">
        <f>SUM(J121:J129)</f>
        <v>0</v>
      </c>
      <c r="K130" s="196">
        <f>SUM(K121:K129)</f>
        <v>302</v>
      </c>
      <c r="L130" s="186">
        <f t="shared" ref="L130:Q130" si="75">SUM(L121:L129)</f>
        <v>542</v>
      </c>
      <c r="M130" s="186">
        <f t="shared" si="75"/>
        <v>37760</v>
      </c>
      <c r="N130" s="186">
        <f t="shared" si="75"/>
        <v>0</v>
      </c>
      <c r="O130" s="186">
        <f t="shared" si="75"/>
        <v>-20</v>
      </c>
      <c r="P130" s="186">
        <f t="shared" si="75"/>
        <v>0</v>
      </c>
      <c r="Q130" s="188">
        <f t="shared" si="75"/>
        <v>37740</v>
      </c>
      <c r="R130" s="192" t="s">
        <v>48</v>
      </c>
      <c r="S130" s="175">
        <f>SUM(S121:S129)</f>
        <v>6581</v>
      </c>
      <c r="T130" s="175">
        <f>SUM(T121:T129)</f>
        <v>10249</v>
      </c>
      <c r="U130" s="175">
        <f>SUM(U121:U129)</f>
        <v>696754</v>
      </c>
      <c r="V130" s="72">
        <f>U130/S130</f>
        <v>105.87357544446132</v>
      </c>
    </row>
    <row r="131" spans="1:22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96"/>
      <c r="O131" s="75"/>
      <c r="P131" s="75"/>
      <c r="Q131" s="75"/>
      <c r="R131" s="191"/>
      <c r="S131" s="96"/>
      <c r="T131" s="96"/>
      <c r="U131" s="96"/>
      <c r="V131" s="75"/>
    </row>
    <row r="132" spans="1:22" ht="18.75" thickBot="1" x14ac:dyDescent="0.3">
      <c r="A132" s="112" t="s">
        <v>119</v>
      </c>
      <c r="B132" s="103">
        <f>SUM(B130+B118+B101+B89+B76+B67+B57+B47+B32+B16)</f>
        <v>51246</v>
      </c>
      <c r="C132" s="103">
        <f>SUM(C130+C118+C101+C89+C76+C67+C57+C47+C32+C16)</f>
        <v>74692</v>
      </c>
      <c r="D132" s="103">
        <f>SUM(D130+D118+D101+D89+D76+D67+D57+D47+D32+D16)</f>
        <v>5086730</v>
      </c>
      <c r="E132" s="103">
        <f>SUM(E130+E118+E101+E89+E76+E67+E57+E47+E32+E16)</f>
        <v>0</v>
      </c>
      <c r="F132" s="103">
        <f>SUM(F130+F118+F101+F89+F76+F67+F57+F47+F32+F16)</f>
        <v>-2404</v>
      </c>
      <c r="G132" s="103">
        <f>D132/B132</f>
        <v>99.261015493892202</v>
      </c>
      <c r="H132" s="150">
        <f>SUM(H130=H118=H101=H89=H76=H67=H57=H47=H32=H16)</f>
        <v>0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1798</v>
      </c>
      <c r="L132" s="175">
        <f t="shared" ref="L132:V132" si="76">SUM(L130+L118+L101+L89+L76+L67+L57+L47+L32+L16)</f>
        <v>3162</v>
      </c>
      <c r="M132" s="175">
        <f>SUM(M130+M118+M101+M89+M76+M67+M57+M47+M32+M16)</f>
        <v>218550</v>
      </c>
      <c r="N132" s="175">
        <f>SUM(N130+N118+N101+N89+N76+N67+N57+N47+N32+N16)</f>
        <v>0</v>
      </c>
      <c r="O132" s="175">
        <f>SUM(O130+O118+O101+O89+O76+O67+O57+O47+O32+O16)</f>
        <v>-115</v>
      </c>
      <c r="P132" s="175">
        <f>SUM(P130+P118+P101+P89+P76+P67+P57+P47+P32+P16)</f>
        <v>0</v>
      </c>
      <c r="Q132" s="169">
        <f t="shared" si="76"/>
        <v>218435</v>
      </c>
      <c r="R132" s="189" t="s">
        <v>119</v>
      </c>
      <c r="S132" s="175">
        <f t="shared" si="76"/>
        <v>54188</v>
      </c>
      <c r="T132" s="175">
        <f t="shared" si="76"/>
        <v>77864</v>
      </c>
      <c r="U132" s="175">
        <f t="shared" si="76"/>
        <v>5303430</v>
      </c>
      <c r="V132" s="174">
        <f t="shared" si="76"/>
        <v>989.63341983843361</v>
      </c>
    </row>
    <row r="135" spans="1:22" x14ac:dyDescent="0.2">
      <c r="B135" s="176"/>
    </row>
  </sheetData>
  <mergeCells count="11">
    <mergeCell ref="R4:U4"/>
    <mergeCell ref="C5:F5"/>
    <mergeCell ref="K5:O5"/>
    <mergeCell ref="D1:F1"/>
    <mergeCell ref="K1:O1"/>
    <mergeCell ref="C2:F2"/>
    <mergeCell ref="K2:O2"/>
    <mergeCell ref="C3:F3"/>
    <mergeCell ref="K3:O3"/>
    <mergeCell ref="C4:F4"/>
    <mergeCell ref="K4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workbookViewId="0">
      <pane xSplit="1" ySplit="6" topLeftCell="L131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2.42578125" style="42" customWidth="1"/>
    <col min="8" max="8" width="13.5703125" style="42" bestFit="1" customWidth="1"/>
    <col min="9" max="9" width="12.42578125" style="42" customWidth="1"/>
    <col min="10" max="11" width="12" style="42" customWidth="1"/>
    <col min="12" max="12" width="19.28515625" style="42" bestFit="1" customWidth="1"/>
    <col min="13" max="13" width="19.28515625" style="42" customWidth="1"/>
    <col min="14" max="14" width="14.140625" style="42" customWidth="1"/>
    <col min="15" max="15" width="14.7109375" style="42" customWidth="1"/>
    <col min="16" max="16" width="14" style="42" customWidth="1"/>
    <col min="17" max="17" width="11.42578125" style="42" bestFit="1" customWidth="1"/>
    <col min="18" max="18" width="11.28515625" style="42" bestFit="1" customWidth="1"/>
    <col min="19" max="19" width="13.5703125" style="42" bestFit="1" customWidth="1"/>
    <col min="20" max="20" width="11.42578125" style="42" bestFit="1" customWidth="1"/>
    <col min="21" max="21" width="16" style="42" customWidth="1"/>
    <col min="22" max="259" width="9.140625" style="42"/>
    <col min="260" max="260" width="18.7109375" style="42" bestFit="1" customWidth="1"/>
    <col min="261" max="261" width="9.140625" style="42"/>
    <col min="262" max="262" width="10.28515625" style="42" customWidth="1"/>
    <col min="263" max="263" width="12.7109375" style="42" bestFit="1" customWidth="1"/>
    <col min="264" max="264" width="10.85546875" style="42" customWidth="1"/>
    <col min="265" max="265" width="19.140625" style="42" bestFit="1" customWidth="1"/>
    <col min="266" max="266" width="9.140625" style="42"/>
    <col min="267" max="267" width="9.42578125" style="42" customWidth="1"/>
    <col min="268" max="268" width="11.140625" style="42" customWidth="1"/>
    <col min="269" max="269" width="10.42578125" style="42" bestFit="1" customWidth="1"/>
    <col min="270" max="270" width="19.140625" style="42" bestFit="1" customWidth="1"/>
    <col min="271" max="271" width="9.140625" style="42"/>
    <col min="272" max="272" width="9.5703125" style="42" customWidth="1"/>
    <col min="273" max="273" width="9.140625" style="42"/>
    <col min="274" max="274" width="10.42578125" style="42" bestFit="1" customWidth="1"/>
    <col min="275" max="515" width="9.140625" style="42"/>
    <col min="516" max="516" width="18.7109375" style="42" bestFit="1" customWidth="1"/>
    <col min="517" max="517" width="9.140625" style="42"/>
    <col min="518" max="518" width="10.28515625" style="42" customWidth="1"/>
    <col min="519" max="519" width="12.7109375" style="42" bestFit="1" customWidth="1"/>
    <col min="520" max="520" width="10.85546875" style="42" customWidth="1"/>
    <col min="521" max="521" width="19.140625" style="42" bestFit="1" customWidth="1"/>
    <col min="522" max="522" width="9.140625" style="42"/>
    <col min="523" max="523" width="9.42578125" style="42" customWidth="1"/>
    <col min="524" max="524" width="11.140625" style="42" customWidth="1"/>
    <col min="525" max="525" width="10.42578125" style="42" bestFit="1" customWidth="1"/>
    <col min="526" max="526" width="19.140625" style="42" bestFit="1" customWidth="1"/>
    <col min="527" max="527" width="9.140625" style="42"/>
    <col min="528" max="528" width="9.5703125" style="42" customWidth="1"/>
    <col min="529" max="529" width="9.140625" style="42"/>
    <col min="530" max="530" width="10.42578125" style="42" bestFit="1" customWidth="1"/>
    <col min="531" max="771" width="9.140625" style="42"/>
    <col min="772" max="772" width="18.7109375" style="42" bestFit="1" customWidth="1"/>
    <col min="773" max="773" width="9.140625" style="42"/>
    <col min="774" max="774" width="10.28515625" style="42" customWidth="1"/>
    <col min="775" max="775" width="12.7109375" style="42" bestFit="1" customWidth="1"/>
    <col min="776" max="776" width="10.85546875" style="42" customWidth="1"/>
    <col min="777" max="777" width="19.140625" style="42" bestFit="1" customWidth="1"/>
    <col min="778" max="778" width="9.140625" style="42"/>
    <col min="779" max="779" width="9.42578125" style="42" customWidth="1"/>
    <col min="780" max="780" width="11.140625" style="42" customWidth="1"/>
    <col min="781" max="781" width="10.42578125" style="42" bestFit="1" customWidth="1"/>
    <col min="782" max="782" width="19.140625" style="42" bestFit="1" customWidth="1"/>
    <col min="783" max="783" width="9.140625" style="42"/>
    <col min="784" max="784" width="9.5703125" style="42" customWidth="1"/>
    <col min="785" max="785" width="9.140625" style="42"/>
    <col min="786" max="786" width="10.42578125" style="42" bestFit="1" customWidth="1"/>
    <col min="787" max="1027" width="9.140625" style="42"/>
    <col min="1028" max="1028" width="18.7109375" style="42" bestFit="1" customWidth="1"/>
    <col min="1029" max="1029" width="9.140625" style="42"/>
    <col min="1030" max="1030" width="10.28515625" style="42" customWidth="1"/>
    <col min="1031" max="1031" width="12.7109375" style="42" bestFit="1" customWidth="1"/>
    <col min="1032" max="1032" width="10.85546875" style="42" customWidth="1"/>
    <col min="1033" max="1033" width="19.140625" style="42" bestFit="1" customWidth="1"/>
    <col min="1034" max="1034" width="9.140625" style="42"/>
    <col min="1035" max="1035" width="9.42578125" style="42" customWidth="1"/>
    <col min="1036" max="1036" width="11.140625" style="42" customWidth="1"/>
    <col min="1037" max="1037" width="10.42578125" style="42" bestFit="1" customWidth="1"/>
    <col min="1038" max="1038" width="19.140625" style="42" bestFit="1" customWidth="1"/>
    <col min="1039" max="1039" width="9.140625" style="42"/>
    <col min="1040" max="1040" width="9.5703125" style="42" customWidth="1"/>
    <col min="1041" max="1041" width="9.140625" style="42"/>
    <col min="1042" max="1042" width="10.42578125" style="42" bestFit="1" customWidth="1"/>
    <col min="1043" max="1283" width="9.140625" style="42"/>
    <col min="1284" max="1284" width="18.7109375" style="42" bestFit="1" customWidth="1"/>
    <col min="1285" max="1285" width="9.140625" style="42"/>
    <col min="1286" max="1286" width="10.28515625" style="42" customWidth="1"/>
    <col min="1287" max="1287" width="12.7109375" style="42" bestFit="1" customWidth="1"/>
    <col min="1288" max="1288" width="10.85546875" style="42" customWidth="1"/>
    <col min="1289" max="1289" width="19.140625" style="42" bestFit="1" customWidth="1"/>
    <col min="1290" max="1290" width="9.140625" style="42"/>
    <col min="1291" max="1291" width="9.42578125" style="42" customWidth="1"/>
    <col min="1292" max="1292" width="11.140625" style="42" customWidth="1"/>
    <col min="1293" max="1293" width="10.42578125" style="42" bestFit="1" customWidth="1"/>
    <col min="1294" max="1294" width="19.140625" style="42" bestFit="1" customWidth="1"/>
    <col min="1295" max="1295" width="9.140625" style="42"/>
    <col min="1296" max="1296" width="9.5703125" style="42" customWidth="1"/>
    <col min="1297" max="1297" width="9.140625" style="42"/>
    <col min="1298" max="1298" width="10.42578125" style="42" bestFit="1" customWidth="1"/>
    <col min="1299" max="1539" width="9.140625" style="42"/>
    <col min="1540" max="1540" width="18.7109375" style="42" bestFit="1" customWidth="1"/>
    <col min="1541" max="1541" width="9.140625" style="42"/>
    <col min="1542" max="1542" width="10.28515625" style="42" customWidth="1"/>
    <col min="1543" max="1543" width="12.7109375" style="42" bestFit="1" customWidth="1"/>
    <col min="1544" max="1544" width="10.85546875" style="42" customWidth="1"/>
    <col min="1545" max="1545" width="19.140625" style="42" bestFit="1" customWidth="1"/>
    <col min="1546" max="1546" width="9.140625" style="42"/>
    <col min="1547" max="1547" width="9.42578125" style="42" customWidth="1"/>
    <col min="1548" max="1548" width="11.140625" style="42" customWidth="1"/>
    <col min="1549" max="1549" width="10.42578125" style="42" bestFit="1" customWidth="1"/>
    <col min="1550" max="1550" width="19.140625" style="42" bestFit="1" customWidth="1"/>
    <col min="1551" max="1551" width="9.140625" style="42"/>
    <col min="1552" max="1552" width="9.5703125" style="42" customWidth="1"/>
    <col min="1553" max="1553" width="9.140625" style="42"/>
    <col min="1554" max="1554" width="10.42578125" style="42" bestFit="1" customWidth="1"/>
    <col min="1555" max="1795" width="9.140625" style="42"/>
    <col min="1796" max="1796" width="18.7109375" style="42" bestFit="1" customWidth="1"/>
    <col min="1797" max="1797" width="9.140625" style="42"/>
    <col min="1798" max="1798" width="10.28515625" style="42" customWidth="1"/>
    <col min="1799" max="1799" width="12.7109375" style="42" bestFit="1" customWidth="1"/>
    <col min="1800" max="1800" width="10.85546875" style="42" customWidth="1"/>
    <col min="1801" max="1801" width="19.140625" style="42" bestFit="1" customWidth="1"/>
    <col min="1802" max="1802" width="9.140625" style="42"/>
    <col min="1803" max="1803" width="9.42578125" style="42" customWidth="1"/>
    <col min="1804" max="1804" width="11.140625" style="42" customWidth="1"/>
    <col min="1805" max="1805" width="10.42578125" style="42" bestFit="1" customWidth="1"/>
    <col min="1806" max="1806" width="19.140625" style="42" bestFit="1" customWidth="1"/>
    <col min="1807" max="1807" width="9.140625" style="42"/>
    <col min="1808" max="1808" width="9.5703125" style="42" customWidth="1"/>
    <col min="1809" max="1809" width="9.140625" style="42"/>
    <col min="1810" max="1810" width="10.42578125" style="42" bestFit="1" customWidth="1"/>
    <col min="1811" max="2051" width="9.140625" style="42"/>
    <col min="2052" max="2052" width="18.7109375" style="42" bestFit="1" customWidth="1"/>
    <col min="2053" max="2053" width="9.140625" style="42"/>
    <col min="2054" max="2054" width="10.28515625" style="42" customWidth="1"/>
    <col min="2055" max="2055" width="12.7109375" style="42" bestFit="1" customWidth="1"/>
    <col min="2056" max="2056" width="10.85546875" style="42" customWidth="1"/>
    <col min="2057" max="2057" width="19.140625" style="42" bestFit="1" customWidth="1"/>
    <col min="2058" max="2058" width="9.140625" style="42"/>
    <col min="2059" max="2059" width="9.42578125" style="42" customWidth="1"/>
    <col min="2060" max="2060" width="11.140625" style="42" customWidth="1"/>
    <col min="2061" max="2061" width="10.42578125" style="42" bestFit="1" customWidth="1"/>
    <col min="2062" max="2062" width="19.140625" style="42" bestFit="1" customWidth="1"/>
    <col min="2063" max="2063" width="9.140625" style="42"/>
    <col min="2064" max="2064" width="9.5703125" style="42" customWidth="1"/>
    <col min="2065" max="2065" width="9.140625" style="42"/>
    <col min="2066" max="2066" width="10.42578125" style="42" bestFit="1" customWidth="1"/>
    <col min="2067" max="2307" width="9.140625" style="42"/>
    <col min="2308" max="2308" width="18.7109375" style="42" bestFit="1" customWidth="1"/>
    <col min="2309" max="2309" width="9.140625" style="42"/>
    <col min="2310" max="2310" width="10.28515625" style="42" customWidth="1"/>
    <col min="2311" max="2311" width="12.7109375" style="42" bestFit="1" customWidth="1"/>
    <col min="2312" max="2312" width="10.85546875" style="42" customWidth="1"/>
    <col min="2313" max="2313" width="19.140625" style="42" bestFit="1" customWidth="1"/>
    <col min="2314" max="2314" width="9.140625" style="42"/>
    <col min="2315" max="2315" width="9.42578125" style="42" customWidth="1"/>
    <col min="2316" max="2316" width="11.140625" style="42" customWidth="1"/>
    <col min="2317" max="2317" width="10.42578125" style="42" bestFit="1" customWidth="1"/>
    <col min="2318" max="2318" width="19.140625" style="42" bestFit="1" customWidth="1"/>
    <col min="2319" max="2319" width="9.140625" style="42"/>
    <col min="2320" max="2320" width="9.5703125" style="42" customWidth="1"/>
    <col min="2321" max="2321" width="9.140625" style="42"/>
    <col min="2322" max="2322" width="10.42578125" style="42" bestFit="1" customWidth="1"/>
    <col min="2323" max="2563" width="9.140625" style="42"/>
    <col min="2564" max="2564" width="18.7109375" style="42" bestFit="1" customWidth="1"/>
    <col min="2565" max="2565" width="9.140625" style="42"/>
    <col min="2566" max="2566" width="10.28515625" style="42" customWidth="1"/>
    <col min="2567" max="2567" width="12.7109375" style="42" bestFit="1" customWidth="1"/>
    <col min="2568" max="2568" width="10.85546875" style="42" customWidth="1"/>
    <col min="2569" max="2569" width="19.140625" style="42" bestFit="1" customWidth="1"/>
    <col min="2570" max="2570" width="9.140625" style="42"/>
    <col min="2571" max="2571" width="9.42578125" style="42" customWidth="1"/>
    <col min="2572" max="2572" width="11.140625" style="42" customWidth="1"/>
    <col min="2573" max="2573" width="10.42578125" style="42" bestFit="1" customWidth="1"/>
    <col min="2574" max="2574" width="19.140625" style="42" bestFit="1" customWidth="1"/>
    <col min="2575" max="2575" width="9.140625" style="42"/>
    <col min="2576" max="2576" width="9.5703125" style="42" customWidth="1"/>
    <col min="2577" max="2577" width="9.140625" style="42"/>
    <col min="2578" max="2578" width="10.42578125" style="42" bestFit="1" customWidth="1"/>
    <col min="2579" max="2819" width="9.140625" style="42"/>
    <col min="2820" max="2820" width="18.7109375" style="42" bestFit="1" customWidth="1"/>
    <col min="2821" max="2821" width="9.140625" style="42"/>
    <col min="2822" max="2822" width="10.28515625" style="42" customWidth="1"/>
    <col min="2823" max="2823" width="12.7109375" style="42" bestFit="1" customWidth="1"/>
    <col min="2824" max="2824" width="10.85546875" style="42" customWidth="1"/>
    <col min="2825" max="2825" width="19.140625" style="42" bestFit="1" customWidth="1"/>
    <col min="2826" max="2826" width="9.140625" style="42"/>
    <col min="2827" max="2827" width="9.42578125" style="42" customWidth="1"/>
    <col min="2828" max="2828" width="11.140625" style="42" customWidth="1"/>
    <col min="2829" max="2829" width="10.42578125" style="42" bestFit="1" customWidth="1"/>
    <col min="2830" max="2830" width="19.140625" style="42" bestFit="1" customWidth="1"/>
    <col min="2831" max="2831" width="9.140625" style="42"/>
    <col min="2832" max="2832" width="9.5703125" style="42" customWidth="1"/>
    <col min="2833" max="2833" width="9.140625" style="42"/>
    <col min="2834" max="2834" width="10.42578125" style="42" bestFit="1" customWidth="1"/>
    <col min="2835" max="3075" width="9.140625" style="42"/>
    <col min="3076" max="3076" width="18.7109375" style="42" bestFit="1" customWidth="1"/>
    <col min="3077" max="3077" width="9.140625" style="42"/>
    <col min="3078" max="3078" width="10.28515625" style="42" customWidth="1"/>
    <col min="3079" max="3079" width="12.7109375" style="42" bestFit="1" customWidth="1"/>
    <col min="3080" max="3080" width="10.85546875" style="42" customWidth="1"/>
    <col min="3081" max="3081" width="19.140625" style="42" bestFit="1" customWidth="1"/>
    <col min="3082" max="3082" width="9.140625" style="42"/>
    <col min="3083" max="3083" width="9.42578125" style="42" customWidth="1"/>
    <col min="3084" max="3084" width="11.140625" style="42" customWidth="1"/>
    <col min="3085" max="3085" width="10.42578125" style="42" bestFit="1" customWidth="1"/>
    <col min="3086" max="3086" width="19.140625" style="42" bestFit="1" customWidth="1"/>
    <col min="3087" max="3087" width="9.140625" style="42"/>
    <col min="3088" max="3088" width="9.5703125" style="42" customWidth="1"/>
    <col min="3089" max="3089" width="9.140625" style="42"/>
    <col min="3090" max="3090" width="10.42578125" style="42" bestFit="1" customWidth="1"/>
    <col min="3091" max="3331" width="9.140625" style="42"/>
    <col min="3332" max="3332" width="18.7109375" style="42" bestFit="1" customWidth="1"/>
    <col min="3333" max="3333" width="9.140625" style="42"/>
    <col min="3334" max="3334" width="10.28515625" style="42" customWidth="1"/>
    <col min="3335" max="3335" width="12.7109375" style="42" bestFit="1" customWidth="1"/>
    <col min="3336" max="3336" width="10.85546875" style="42" customWidth="1"/>
    <col min="3337" max="3337" width="19.140625" style="42" bestFit="1" customWidth="1"/>
    <col min="3338" max="3338" width="9.140625" style="42"/>
    <col min="3339" max="3339" width="9.42578125" style="42" customWidth="1"/>
    <col min="3340" max="3340" width="11.140625" style="42" customWidth="1"/>
    <col min="3341" max="3341" width="10.42578125" style="42" bestFit="1" customWidth="1"/>
    <col min="3342" max="3342" width="19.140625" style="42" bestFit="1" customWidth="1"/>
    <col min="3343" max="3343" width="9.140625" style="42"/>
    <col min="3344" max="3344" width="9.5703125" style="42" customWidth="1"/>
    <col min="3345" max="3345" width="9.140625" style="42"/>
    <col min="3346" max="3346" width="10.42578125" style="42" bestFit="1" customWidth="1"/>
    <col min="3347" max="3587" width="9.140625" style="42"/>
    <col min="3588" max="3588" width="18.7109375" style="42" bestFit="1" customWidth="1"/>
    <col min="3589" max="3589" width="9.140625" style="42"/>
    <col min="3590" max="3590" width="10.28515625" style="42" customWidth="1"/>
    <col min="3591" max="3591" width="12.7109375" style="42" bestFit="1" customWidth="1"/>
    <col min="3592" max="3592" width="10.85546875" style="42" customWidth="1"/>
    <col min="3593" max="3593" width="19.140625" style="42" bestFit="1" customWidth="1"/>
    <col min="3594" max="3594" width="9.140625" style="42"/>
    <col min="3595" max="3595" width="9.42578125" style="42" customWidth="1"/>
    <col min="3596" max="3596" width="11.140625" style="42" customWidth="1"/>
    <col min="3597" max="3597" width="10.42578125" style="42" bestFit="1" customWidth="1"/>
    <col min="3598" max="3598" width="19.140625" style="42" bestFit="1" customWidth="1"/>
    <col min="3599" max="3599" width="9.140625" style="42"/>
    <col min="3600" max="3600" width="9.5703125" style="42" customWidth="1"/>
    <col min="3601" max="3601" width="9.140625" style="42"/>
    <col min="3602" max="3602" width="10.42578125" style="42" bestFit="1" customWidth="1"/>
    <col min="3603" max="3843" width="9.140625" style="42"/>
    <col min="3844" max="3844" width="18.7109375" style="42" bestFit="1" customWidth="1"/>
    <col min="3845" max="3845" width="9.140625" style="42"/>
    <col min="3846" max="3846" width="10.28515625" style="42" customWidth="1"/>
    <col min="3847" max="3847" width="12.7109375" style="42" bestFit="1" customWidth="1"/>
    <col min="3848" max="3848" width="10.85546875" style="42" customWidth="1"/>
    <col min="3849" max="3849" width="19.140625" style="42" bestFit="1" customWidth="1"/>
    <col min="3850" max="3850" width="9.140625" style="42"/>
    <col min="3851" max="3851" width="9.42578125" style="42" customWidth="1"/>
    <col min="3852" max="3852" width="11.140625" style="42" customWidth="1"/>
    <col min="3853" max="3853" width="10.42578125" style="42" bestFit="1" customWidth="1"/>
    <col min="3854" max="3854" width="19.140625" style="42" bestFit="1" customWidth="1"/>
    <col min="3855" max="3855" width="9.140625" style="42"/>
    <col min="3856" max="3856" width="9.5703125" style="42" customWidth="1"/>
    <col min="3857" max="3857" width="9.140625" style="42"/>
    <col min="3858" max="3858" width="10.42578125" style="42" bestFit="1" customWidth="1"/>
    <col min="3859" max="4099" width="9.140625" style="42"/>
    <col min="4100" max="4100" width="18.7109375" style="42" bestFit="1" customWidth="1"/>
    <col min="4101" max="4101" width="9.140625" style="42"/>
    <col min="4102" max="4102" width="10.28515625" style="42" customWidth="1"/>
    <col min="4103" max="4103" width="12.7109375" style="42" bestFit="1" customWidth="1"/>
    <col min="4104" max="4104" width="10.85546875" style="42" customWidth="1"/>
    <col min="4105" max="4105" width="19.140625" style="42" bestFit="1" customWidth="1"/>
    <col min="4106" max="4106" width="9.140625" style="42"/>
    <col min="4107" max="4107" width="9.42578125" style="42" customWidth="1"/>
    <col min="4108" max="4108" width="11.140625" style="42" customWidth="1"/>
    <col min="4109" max="4109" width="10.42578125" style="42" bestFit="1" customWidth="1"/>
    <col min="4110" max="4110" width="19.140625" style="42" bestFit="1" customWidth="1"/>
    <col min="4111" max="4111" width="9.140625" style="42"/>
    <col min="4112" max="4112" width="9.5703125" style="42" customWidth="1"/>
    <col min="4113" max="4113" width="9.140625" style="42"/>
    <col min="4114" max="4114" width="10.42578125" style="42" bestFit="1" customWidth="1"/>
    <col min="4115" max="4355" width="9.140625" style="42"/>
    <col min="4356" max="4356" width="18.7109375" style="42" bestFit="1" customWidth="1"/>
    <col min="4357" max="4357" width="9.140625" style="42"/>
    <col min="4358" max="4358" width="10.28515625" style="42" customWidth="1"/>
    <col min="4359" max="4359" width="12.7109375" style="42" bestFit="1" customWidth="1"/>
    <col min="4360" max="4360" width="10.85546875" style="42" customWidth="1"/>
    <col min="4361" max="4361" width="19.140625" style="42" bestFit="1" customWidth="1"/>
    <col min="4362" max="4362" width="9.140625" style="42"/>
    <col min="4363" max="4363" width="9.42578125" style="42" customWidth="1"/>
    <col min="4364" max="4364" width="11.140625" style="42" customWidth="1"/>
    <col min="4365" max="4365" width="10.42578125" style="42" bestFit="1" customWidth="1"/>
    <col min="4366" max="4366" width="19.140625" style="42" bestFit="1" customWidth="1"/>
    <col min="4367" max="4367" width="9.140625" style="42"/>
    <col min="4368" max="4368" width="9.5703125" style="42" customWidth="1"/>
    <col min="4369" max="4369" width="9.140625" style="42"/>
    <col min="4370" max="4370" width="10.42578125" style="42" bestFit="1" customWidth="1"/>
    <col min="4371" max="4611" width="9.140625" style="42"/>
    <col min="4612" max="4612" width="18.7109375" style="42" bestFit="1" customWidth="1"/>
    <col min="4613" max="4613" width="9.140625" style="42"/>
    <col min="4614" max="4614" width="10.28515625" style="42" customWidth="1"/>
    <col min="4615" max="4615" width="12.7109375" style="42" bestFit="1" customWidth="1"/>
    <col min="4616" max="4616" width="10.85546875" style="42" customWidth="1"/>
    <col min="4617" max="4617" width="19.140625" style="42" bestFit="1" customWidth="1"/>
    <col min="4618" max="4618" width="9.140625" style="42"/>
    <col min="4619" max="4619" width="9.42578125" style="42" customWidth="1"/>
    <col min="4620" max="4620" width="11.140625" style="42" customWidth="1"/>
    <col min="4621" max="4621" width="10.42578125" style="42" bestFit="1" customWidth="1"/>
    <col min="4622" max="4622" width="19.140625" style="42" bestFit="1" customWidth="1"/>
    <col min="4623" max="4623" width="9.140625" style="42"/>
    <col min="4624" max="4624" width="9.5703125" style="42" customWidth="1"/>
    <col min="4625" max="4625" width="9.140625" style="42"/>
    <col min="4626" max="4626" width="10.42578125" style="42" bestFit="1" customWidth="1"/>
    <col min="4627" max="4867" width="9.140625" style="42"/>
    <col min="4868" max="4868" width="18.7109375" style="42" bestFit="1" customWidth="1"/>
    <col min="4869" max="4869" width="9.140625" style="42"/>
    <col min="4870" max="4870" width="10.28515625" style="42" customWidth="1"/>
    <col min="4871" max="4871" width="12.7109375" style="42" bestFit="1" customWidth="1"/>
    <col min="4872" max="4872" width="10.85546875" style="42" customWidth="1"/>
    <col min="4873" max="4873" width="19.140625" style="42" bestFit="1" customWidth="1"/>
    <col min="4874" max="4874" width="9.140625" style="42"/>
    <col min="4875" max="4875" width="9.42578125" style="42" customWidth="1"/>
    <col min="4876" max="4876" width="11.140625" style="42" customWidth="1"/>
    <col min="4877" max="4877" width="10.42578125" style="42" bestFit="1" customWidth="1"/>
    <col min="4878" max="4878" width="19.140625" style="42" bestFit="1" customWidth="1"/>
    <col min="4879" max="4879" width="9.140625" style="42"/>
    <col min="4880" max="4880" width="9.5703125" style="42" customWidth="1"/>
    <col min="4881" max="4881" width="9.140625" style="42"/>
    <col min="4882" max="4882" width="10.42578125" style="42" bestFit="1" customWidth="1"/>
    <col min="4883" max="5123" width="9.140625" style="42"/>
    <col min="5124" max="5124" width="18.7109375" style="42" bestFit="1" customWidth="1"/>
    <col min="5125" max="5125" width="9.140625" style="42"/>
    <col min="5126" max="5126" width="10.28515625" style="42" customWidth="1"/>
    <col min="5127" max="5127" width="12.7109375" style="42" bestFit="1" customWidth="1"/>
    <col min="5128" max="5128" width="10.85546875" style="42" customWidth="1"/>
    <col min="5129" max="5129" width="19.140625" style="42" bestFit="1" customWidth="1"/>
    <col min="5130" max="5130" width="9.140625" style="42"/>
    <col min="5131" max="5131" width="9.42578125" style="42" customWidth="1"/>
    <col min="5132" max="5132" width="11.140625" style="42" customWidth="1"/>
    <col min="5133" max="5133" width="10.42578125" style="42" bestFit="1" customWidth="1"/>
    <col min="5134" max="5134" width="19.140625" style="42" bestFit="1" customWidth="1"/>
    <col min="5135" max="5135" width="9.140625" style="42"/>
    <col min="5136" max="5136" width="9.5703125" style="42" customWidth="1"/>
    <col min="5137" max="5137" width="9.140625" style="42"/>
    <col min="5138" max="5138" width="10.42578125" style="42" bestFit="1" customWidth="1"/>
    <col min="5139" max="5379" width="9.140625" style="42"/>
    <col min="5380" max="5380" width="18.7109375" style="42" bestFit="1" customWidth="1"/>
    <col min="5381" max="5381" width="9.140625" style="42"/>
    <col min="5382" max="5382" width="10.28515625" style="42" customWidth="1"/>
    <col min="5383" max="5383" width="12.7109375" style="42" bestFit="1" customWidth="1"/>
    <col min="5384" max="5384" width="10.85546875" style="42" customWidth="1"/>
    <col min="5385" max="5385" width="19.140625" style="42" bestFit="1" customWidth="1"/>
    <col min="5386" max="5386" width="9.140625" style="42"/>
    <col min="5387" max="5387" width="9.42578125" style="42" customWidth="1"/>
    <col min="5388" max="5388" width="11.140625" style="42" customWidth="1"/>
    <col min="5389" max="5389" width="10.42578125" style="42" bestFit="1" customWidth="1"/>
    <col min="5390" max="5390" width="19.140625" style="42" bestFit="1" customWidth="1"/>
    <col min="5391" max="5391" width="9.140625" style="42"/>
    <col min="5392" max="5392" width="9.5703125" style="42" customWidth="1"/>
    <col min="5393" max="5393" width="9.140625" style="42"/>
    <col min="5394" max="5394" width="10.42578125" style="42" bestFit="1" customWidth="1"/>
    <col min="5395" max="5635" width="9.140625" style="42"/>
    <col min="5636" max="5636" width="18.7109375" style="42" bestFit="1" customWidth="1"/>
    <col min="5637" max="5637" width="9.140625" style="42"/>
    <col min="5638" max="5638" width="10.28515625" style="42" customWidth="1"/>
    <col min="5639" max="5639" width="12.7109375" style="42" bestFit="1" customWidth="1"/>
    <col min="5640" max="5640" width="10.85546875" style="42" customWidth="1"/>
    <col min="5641" max="5641" width="19.140625" style="42" bestFit="1" customWidth="1"/>
    <col min="5642" max="5642" width="9.140625" style="42"/>
    <col min="5643" max="5643" width="9.42578125" style="42" customWidth="1"/>
    <col min="5644" max="5644" width="11.140625" style="42" customWidth="1"/>
    <col min="5645" max="5645" width="10.42578125" style="42" bestFit="1" customWidth="1"/>
    <col min="5646" max="5646" width="19.140625" style="42" bestFit="1" customWidth="1"/>
    <col min="5647" max="5647" width="9.140625" style="42"/>
    <col min="5648" max="5648" width="9.5703125" style="42" customWidth="1"/>
    <col min="5649" max="5649" width="9.140625" style="42"/>
    <col min="5650" max="5650" width="10.42578125" style="42" bestFit="1" customWidth="1"/>
    <col min="5651" max="5891" width="9.140625" style="42"/>
    <col min="5892" max="5892" width="18.7109375" style="42" bestFit="1" customWidth="1"/>
    <col min="5893" max="5893" width="9.140625" style="42"/>
    <col min="5894" max="5894" width="10.28515625" style="42" customWidth="1"/>
    <col min="5895" max="5895" width="12.7109375" style="42" bestFit="1" customWidth="1"/>
    <col min="5896" max="5896" width="10.85546875" style="42" customWidth="1"/>
    <col min="5897" max="5897" width="19.140625" style="42" bestFit="1" customWidth="1"/>
    <col min="5898" max="5898" width="9.140625" style="42"/>
    <col min="5899" max="5899" width="9.42578125" style="42" customWidth="1"/>
    <col min="5900" max="5900" width="11.140625" style="42" customWidth="1"/>
    <col min="5901" max="5901" width="10.42578125" style="42" bestFit="1" customWidth="1"/>
    <col min="5902" max="5902" width="19.140625" style="42" bestFit="1" customWidth="1"/>
    <col min="5903" max="5903" width="9.140625" style="42"/>
    <col min="5904" max="5904" width="9.5703125" style="42" customWidth="1"/>
    <col min="5905" max="5905" width="9.140625" style="42"/>
    <col min="5906" max="5906" width="10.42578125" style="42" bestFit="1" customWidth="1"/>
    <col min="5907" max="6147" width="9.140625" style="42"/>
    <col min="6148" max="6148" width="18.7109375" style="42" bestFit="1" customWidth="1"/>
    <col min="6149" max="6149" width="9.140625" style="42"/>
    <col min="6150" max="6150" width="10.28515625" style="42" customWidth="1"/>
    <col min="6151" max="6151" width="12.7109375" style="42" bestFit="1" customWidth="1"/>
    <col min="6152" max="6152" width="10.85546875" style="42" customWidth="1"/>
    <col min="6153" max="6153" width="19.140625" style="42" bestFit="1" customWidth="1"/>
    <col min="6154" max="6154" width="9.140625" style="42"/>
    <col min="6155" max="6155" width="9.42578125" style="42" customWidth="1"/>
    <col min="6156" max="6156" width="11.140625" style="42" customWidth="1"/>
    <col min="6157" max="6157" width="10.42578125" style="42" bestFit="1" customWidth="1"/>
    <col min="6158" max="6158" width="19.140625" style="42" bestFit="1" customWidth="1"/>
    <col min="6159" max="6159" width="9.140625" style="42"/>
    <col min="6160" max="6160" width="9.5703125" style="42" customWidth="1"/>
    <col min="6161" max="6161" width="9.140625" style="42"/>
    <col min="6162" max="6162" width="10.42578125" style="42" bestFit="1" customWidth="1"/>
    <col min="6163" max="6403" width="9.140625" style="42"/>
    <col min="6404" max="6404" width="18.7109375" style="42" bestFit="1" customWidth="1"/>
    <col min="6405" max="6405" width="9.140625" style="42"/>
    <col min="6406" max="6406" width="10.28515625" style="42" customWidth="1"/>
    <col min="6407" max="6407" width="12.7109375" style="42" bestFit="1" customWidth="1"/>
    <col min="6408" max="6408" width="10.85546875" style="42" customWidth="1"/>
    <col min="6409" max="6409" width="19.140625" style="42" bestFit="1" customWidth="1"/>
    <col min="6410" max="6410" width="9.140625" style="42"/>
    <col min="6411" max="6411" width="9.42578125" style="42" customWidth="1"/>
    <col min="6412" max="6412" width="11.140625" style="42" customWidth="1"/>
    <col min="6413" max="6413" width="10.42578125" style="42" bestFit="1" customWidth="1"/>
    <col min="6414" max="6414" width="19.140625" style="42" bestFit="1" customWidth="1"/>
    <col min="6415" max="6415" width="9.140625" style="42"/>
    <col min="6416" max="6416" width="9.5703125" style="42" customWidth="1"/>
    <col min="6417" max="6417" width="9.140625" style="42"/>
    <col min="6418" max="6418" width="10.42578125" style="42" bestFit="1" customWidth="1"/>
    <col min="6419" max="6659" width="9.140625" style="42"/>
    <col min="6660" max="6660" width="18.7109375" style="42" bestFit="1" customWidth="1"/>
    <col min="6661" max="6661" width="9.140625" style="42"/>
    <col min="6662" max="6662" width="10.28515625" style="42" customWidth="1"/>
    <col min="6663" max="6663" width="12.7109375" style="42" bestFit="1" customWidth="1"/>
    <col min="6664" max="6664" width="10.85546875" style="42" customWidth="1"/>
    <col min="6665" max="6665" width="19.140625" style="42" bestFit="1" customWidth="1"/>
    <col min="6666" max="6666" width="9.140625" style="42"/>
    <col min="6667" max="6667" width="9.42578125" style="42" customWidth="1"/>
    <col min="6668" max="6668" width="11.140625" style="42" customWidth="1"/>
    <col min="6669" max="6669" width="10.42578125" style="42" bestFit="1" customWidth="1"/>
    <col min="6670" max="6670" width="19.140625" style="42" bestFit="1" customWidth="1"/>
    <col min="6671" max="6671" width="9.140625" style="42"/>
    <col min="6672" max="6672" width="9.5703125" style="42" customWidth="1"/>
    <col min="6673" max="6673" width="9.140625" style="42"/>
    <col min="6674" max="6674" width="10.42578125" style="42" bestFit="1" customWidth="1"/>
    <col min="6675" max="6915" width="9.140625" style="42"/>
    <col min="6916" max="6916" width="18.7109375" style="42" bestFit="1" customWidth="1"/>
    <col min="6917" max="6917" width="9.140625" style="42"/>
    <col min="6918" max="6918" width="10.28515625" style="42" customWidth="1"/>
    <col min="6919" max="6919" width="12.7109375" style="42" bestFit="1" customWidth="1"/>
    <col min="6920" max="6920" width="10.85546875" style="42" customWidth="1"/>
    <col min="6921" max="6921" width="19.140625" style="42" bestFit="1" customWidth="1"/>
    <col min="6922" max="6922" width="9.140625" style="42"/>
    <col min="6923" max="6923" width="9.42578125" style="42" customWidth="1"/>
    <col min="6924" max="6924" width="11.140625" style="42" customWidth="1"/>
    <col min="6925" max="6925" width="10.42578125" style="42" bestFit="1" customWidth="1"/>
    <col min="6926" max="6926" width="19.140625" style="42" bestFit="1" customWidth="1"/>
    <col min="6927" max="6927" width="9.140625" style="42"/>
    <col min="6928" max="6928" width="9.5703125" style="42" customWidth="1"/>
    <col min="6929" max="6929" width="9.140625" style="42"/>
    <col min="6930" max="6930" width="10.42578125" style="42" bestFit="1" customWidth="1"/>
    <col min="6931" max="7171" width="9.140625" style="42"/>
    <col min="7172" max="7172" width="18.7109375" style="42" bestFit="1" customWidth="1"/>
    <col min="7173" max="7173" width="9.140625" style="42"/>
    <col min="7174" max="7174" width="10.28515625" style="42" customWidth="1"/>
    <col min="7175" max="7175" width="12.7109375" style="42" bestFit="1" customWidth="1"/>
    <col min="7176" max="7176" width="10.85546875" style="42" customWidth="1"/>
    <col min="7177" max="7177" width="19.140625" style="42" bestFit="1" customWidth="1"/>
    <col min="7178" max="7178" width="9.140625" style="42"/>
    <col min="7179" max="7179" width="9.42578125" style="42" customWidth="1"/>
    <col min="7180" max="7180" width="11.140625" style="42" customWidth="1"/>
    <col min="7181" max="7181" width="10.42578125" style="42" bestFit="1" customWidth="1"/>
    <col min="7182" max="7182" width="19.140625" style="42" bestFit="1" customWidth="1"/>
    <col min="7183" max="7183" width="9.140625" style="42"/>
    <col min="7184" max="7184" width="9.5703125" style="42" customWidth="1"/>
    <col min="7185" max="7185" width="9.140625" style="42"/>
    <col min="7186" max="7186" width="10.42578125" style="42" bestFit="1" customWidth="1"/>
    <col min="7187" max="7427" width="9.140625" style="42"/>
    <col min="7428" max="7428" width="18.7109375" style="42" bestFit="1" customWidth="1"/>
    <col min="7429" max="7429" width="9.140625" style="42"/>
    <col min="7430" max="7430" width="10.28515625" style="42" customWidth="1"/>
    <col min="7431" max="7431" width="12.7109375" style="42" bestFit="1" customWidth="1"/>
    <col min="7432" max="7432" width="10.85546875" style="42" customWidth="1"/>
    <col min="7433" max="7433" width="19.140625" style="42" bestFit="1" customWidth="1"/>
    <col min="7434" max="7434" width="9.140625" style="42"/>
    <col min="7435" max="7435" width="9.42578125" style="42" customWidth="1"/>
    <col min="7436" max="7436" width="11.140625" style="42" customWidth="1"/>
    <col min="7437" max="7437" width="10.42578125" style="42" bestFit="1" customWidth="1"/>
    <col min="7438" max="7438" width="19.140625" style="42" bestFit="1" customWidth="1"/>
    <col min="7439" max="7439" width="9.140625" style="42"/>
    <col min="7440" max="7440" width="9.5703125" style="42" customWidth="1"/>
    <col min="7441" max="7441" width="9.140625" style="42"/>
    <col min="7442" max="7442" width="10.42578125" style="42" bestFit="1" customWidth="1"/>
    <col min="7443" max="7683" width="9.140625" style="42"/>
    <col min="7684" max="7684" width="18.7109375" style="42" bestFit="1" customWidth="1"/>
    <col min="7685" max="7685" width="9.140625" style="42"/>
    <col min="7686" max="7686" width="10.28515625" style="42" customWidth="1"/>
    <col min="7687" max="7687" width="12.7109375" style="42" bestFit="1" customWidth="1"/>
    <col min="7688" max="7688" width="10.85546875" style="42" customWidth="1"/>
    <col min="7689" max="7689" width="19.140625" style="42" bestFit="1" customWidth="1"/>
    <col min="7690" max="7690" width="9.140625" style="42"/>
    <col min="7691" max="7691" width="9.42578125" style="42" customWidth="1"/>
    <col min="7692" max="7692" width="11.140625" style="42" customWidth="1"/>
    <col min="7693" max="7693" width="10.42578125" style="42" bestFit="1" customWidth="1"/>
    <col min="7694" max="7694" width="19.140625" style="42" bestFit="1" customWidth="1"/>
    <col min="7695" max="7695" width="9.140625" style="42"/>
    <col min="7696" max="7696" width="9.5703125" style="42" customWidth="1"/>
    <col min="7697" max="7697" width="9.140625" style="42"/>
    <col min="7698" max="7698" width="10.42578125" style="42" bestFit="1" customWidth="1"/>
    <col min="7699" max="7939" width="9.140625" style="42"/>
    <col min="7940" max="7940" width="18.7109375" style="42" bestFit="1" customWidth="1"/>
    <col min="7941" max="7941" width="9.140625" style="42"/>
    <col min="7942" max="7942" width="10.28515625" style="42" customWidth="1"/>
    <col min="7943" max="7943" width="12.7109375" style="42" bestFit="1" customWidth="1"/>
    <col min="7944" max="7944" width="10.85546875" style="42" customWidth="1"/>
    <col min="7945" max="7945" width="19.140625" style="42" bestFit="1" customWidth="1"/>
    <col min="7946" max="7946" width="9.140625" style="42"/>
    <col min="7947" max="7947" width="9.42578125" style="42" customWidth="1"/>
    <col min="7948" max="7948" width="11.140625" style="42" customWidth="1"/>
    <col min="7949" max="7949" width="10.42578125" style="42" bestFit="1" customWidth="1"/>
    <col min="7950" max="7950" width="19.140625" style="42" bestFit="1" customWidth="1"/>
    <col min="7951" max="7951" width="9.140625" style="42"/>
    <col min="7952" max="7952" width="9.5703125" style="42" customWidth="1"/>
    <col min="7953" max="7953" width="9.140625" style="42"/>
    <col min="7954" max="7954" width="10.42578125" style="42" bestFit="1" customWidth="1"/>
    <col min="7955" max="8195" width="9.140625" style="42"/>
    <col min="8196" max="8196" width="18.7109375" style="42" bestFit="1" customWidth="1"/>
    <col min="8197" max="8197" width="9.140625" style="42"/>
    <col min="8198" max="8198" width="10.28515625" style="42" customWidth="1"/>
    <col min="8199" max="8199" width="12.7109375" style="42" bestFit="1" customWidth="1"/>
    <col min="8200" max="8200" width="10.85546875" style="42" customWidth="1"/>
    <col min="8201" max="8201" width="19.140625" style="42" bestFit="1" customWidth="1"/>
    <col min="8202" max="8202" width="9.140625" style="42"/>
    <col min="8203" max="8203" width="9.42578125" style="42" customWidth="1"/>
    <col min="8204" max="8204" width="11.140625" style="42" customWidth="1"/>
    <col min="8205" max="8205" width="10.42578125" style="42" bestFit="1" customWidth="1"/>
    <col min="8206" max="8206" width="19.140625" style="42" bestFit="1" customWidth="1"/>
    <col min="8207" max="8207" width="9.140625" style="42"/>
    <col min="8208" max="8208" width="9.5703125" style="42" customWidth="1"/>
    <col min="8209" max="8209" width="9.140625" style="42"/>
    <col min="8210" max="8210" width="10.42578125" style="42" bestFit="1" customWidth="1"/>
    <col min="8211" max="8451" width="9.140625" style="42"/>
    <col min="8452" max="8452" width="18.7109375" style="42" bestFit="1" customWidth="1"/>
    <col min="8453" max="8453" width="9.140625" style="42"/>
    <col min="8454" max="8454" width="10.28515625" style="42" customWidth="1"/>
    <col min="8455" max="8455" width="12.7109375" style="42" bestFit="1" customWidth="1"/>
    <col min="8456" max="8456" width="10.85546875" style="42" customWidth="1"/>
    <col min="8457" max="8457" width="19.140625" style="42" bestFit="1" customWidth="1"/>
    <col min="8458" max="8458" width="9.140625" style="42"/>
    <col min="8459" max="8459" width="9.42578125" style="42" customWidth="1"/>
    <col min="8460" max="8460" width="11.140625" style="42" customWidth="1"/>
    <col min="8461" max="8461" width="10.42578125" style="42" bestFit="1" customWidth="1"/>
    <col min="8462" max="8462" width="19.140625" style="42" bestFit="1" customWidth="1"/>
    <col min="8463" max="8463" width="9.140625" style="42"/>
    <col min="8464" max="8464" width="9.5703125" style="42" customWidth="1"/>
    <col min="8465" max="8465" width="9.140625" style="42"/>
    <col min="8466" max="8466" width="10.42578125" style="42" bestFit="1" customWidth="1"/>
    <col min="8467" max="8707" width="9.140625" style="42"/>
    <col min="8708" max="8708" width="18.7109375" style="42" bestFit="1" customWidth="1"/>
    <col min="8709" max="8709" width="9.140625" style="42"/>
    <col min="8710" max="8710" width="10.28515625" style="42" customWidth="1"/>
    <col min="8711" max="8711" width="12.7109375" style="42" bestFit="1" customWidth="1"/>
    <col min="8712" max="8712" width="10.85546875" style="42" customWidth="1"/>
    <col min="8713" max="8713" width="19.140625" style="42" bestFit="1" customWidth="1"/>
    <col min="8714" max="8714" width="9.140625" style="42"/>
    <col min="8715" max="8715" width="9.42578125" style="42" customWidth="1"/>
    <col min="8716" max="8716" width="11.140625" style="42" customWidth="1"/>
    <col min="8717" max="8717" width="10.42578125" style="42" bestFit="1" customWidth="1"/>
    <col min="8718" max="8718" width="19.140625" style="42" bestFit="1" customWidth="1"/>
    <col min="8719" max="8719" width="9.140625" style="42"/>
    <col min="8720" max="8720" width="9.5703125" style="42" customWidth="1"/>
    <col min="8721" max="8721" width="9.140625" style="42"/>
    <col min="8722" max="8722" width="10.42578125" style="42" bestFit="1" customWidth="1"/>
    <col min="8723" max="8963" width="9.140625" style="42"/>
    <col min="8964" max="8964" width="18.7109375" style="42" bestFit="1" customWidth="1"/>
    <col min="8965" max="8965" width="9.140625" style="42"/>
    <col min="8966" max="8966" width="10.28515625" style="42" customWidth="1"/>
    <col min="8967" max="8967" width="12.7109375" style="42" bestFit="1" customWidth="1"/>
    <col min="8968" max="8968" width="10.85546875" style="42" customWidth="1"/>
    <col min="8969" max="8969" width="19.140625" style="42" bestFit="1" customWidth="1"/>
    <col min="8970" max="8970" width="9.140625" style="42"/>
    <col min="8971" max="8971" width="9.42578125" style="42" customWidth="1"/>
    <col min="8972" max="8972" width="11.140625" style="42" customWidth="1"/>
    <col min="8973" max="8973" width="10.42578125" style="42" bestFit="1" customWidth="1"/>
    <col min="8974" max="8974" width="19.140625" style="42" bestFit="1" customWidth="1"/>
    <col min="8975" max="8975" width="9.140625" style="42"/>
    <col min="8976" max="8976" width="9.5703125" style="42" customWidth="1"/>
    <col min="8977" max="8977" width="9.140625" style="42"/>
    <col min="8978" max="8978" width="10.42578125" style="42" bestFit="1" customWidth="1"/>
    <col min="8979" max="9219" width="9.140625" style="42"/>
    <col min="9220" max="9220" width="18.7109375" style="42" bestFit="1" customWidth="1"/>
    <col min="9221" max="9221" width="9.140625" style="42"/>
    <col min="9222" max="9222" width="10.28515625" style="42" customWidth="1"/>
    <col min="9223" max="9223" width="12.7109375" style="42" bestFit="1" customWidth="1"/>
    <col min="9224" max="9224" width="10.85546875" style="42" customWidth="1"/>
    <col min="9225" max="9225" width="19.140625" style="42" bestFit="1" customWidth="1"/>
    <col min="9226" max="9226" width="9.140625" style="42"/>
    <col min="9227" max="9227" width="9.42578125" style="42" customWidth="1"/>
    <col min="9228" max="9228" width="11.140625" style="42" customWidth="1"/>
    <col min="9229" max="9229" width="10.42578125" style="42" bestFit="1" customWidth="1"/>
    <col min="9230" max="9230" width="19.140625" style="42" bestFit="1" customWidth="1"/>
    <col min="9231" max="9231" width="9.140625" style="42"/>
    <col min="9232" max="9232" width="9.5703125" style="42" customWidth="1"/>
    <col min="9233" max="9233" width="9.140625" style="42"/>
    <col min="9234" max="9234" width="10.42578125" style="42" bestFit="1" customWidth="1"/>
    <col min="9235" max="9475" width="9.140625" style="42"/>
    <col min="9476" max="9476" width="18.7109375" style="42" bestFit="1" customWidth="1"/>
    <col min="9477" max="9477" width="9.140625" style="42"/>
    <col min="9478" max="9478" width="10.28515625" style="42" customWidth="1"/>
    <col min="9479" max="9479" width="12.7109375" style="42" bestFit="1" customWidth="1"/>
    <col min="9480" max="9480" width="10.85546875" style="42" customWidth="1"/>
    <col min="9481" max="9481" width="19.140625" style="42" bestFit="1" customWidth="1"/>
    <col min="9482" max="9482" width="9.140625" style="42"/>
    <col min="9483" max="9483" width="9.42578125" style="42" customWidth="1"/>
    <col min="9484" max="9484" width="11.140625" style="42" customWidth="1"/>
    <col min="9485" max="9485" width="10.42578125" style="42" bestFit="1" customWidth="1"/>
    <col min="9486" max="9486" width="19.140625" style="42" bestFit="1" customWidth="1"/>
    <col min="9487" max="9487" width="9.140625" style="42"/>
    <col min="9488" max="9488" width="9.5703125" style="42" customWidth="1"/>
    <col min="9489" max="9489" width="9.140625" style="42"/>
    <col min="9490" max="9490" width="10.42578125" style="42" bestFit="1" customWidth="1"/>
    <col min="9491" max="9731" width="9.140625" style="42"/>
    <col min="9732" max="9732" width="18.7109375" style="42" bestFit="1" customWidth="1"/>
    <col min="9733" max="9733" width="9.140625" style="42"/>
    <col min="9734" max="9734" width="10.28515625" style="42" customWidth="1"/>
    <col min="9735" max="9735" width="12.7109375" style="42" bestFit="1" customWidth="1"/>
    <col min="9736" max="9736" width="10.85546875" style="42" customWidth="1"/>
    <col min="9737" max="9737" width="19.140625" style="42" bestFit="1" customWidth="1"/>
    <col min="9738" max="9738" width="9.140625" style="42"/>
    <col min="9739" max="9739" width="9.42578125" style="42" customWidth="1"/>
    <col min="9740" max="9740" width="11.140625" style="42" customWidth="1"/>
    <col min="9741" max="9741" width="10.42578125" style="42" bestFit="1" customWidth="1"/>
    <col min="9742" max="9742" width="19.140625" style="42" bestFit="1" customWidth="1"/>
    <col min="9743" max="9743" width="9.140625" style="42"/>
    <col min="9744" max="9744" width="9.5703125" style="42" customWidth="1"/>
    <col min="9745" max="9745" width="9.140625" style="42"/>
    <col min="9746" max="9746" width="10.42578125" style="42" bestFit="1" customWidth="1"/>
    <col min="9747" max="9987" width="9.140625" style="42"/>
    <col min="9988" max="9988" width="18.7109375" style="42" bestFit="1" customWidth="1"/>
    <col min="9989" max="9989" width="9.140625" style="42"/>
    <col min="9990" max="9990" width="10.28515625" style="42" customWidth="1"/>
    <col min="9991" max="9991" width="12.7109375" style="42" bestFit="1" customWidth="1"/>
    <col min="9992" max="9992" width="10.85546875" style="42" customWidth="1"/>
    <col min="9993" max="9993" width="19.140625" style="42" bestFit="1" customWidth="1"/>
    <col min="9994" max="9994" width="9.140625" style="42"/>
    <col min="9995" max="9995" width="9.42578125" style="42" customWidth="1"/>
    <col min="9996" max="9996" width="11.140625" style="42" customWidth="1"/>
    <col min="9997" max="9997" width="10.42578125" style="42" bestFit="1" customWidth="1"/>
    <col min="9998" max="9998" width="19.140625" style="42" bestFit="1" customWidth="1"/>
    <col min="9999" max="9999" width="9.140625" style="42"/>
    <col min="10000" max="10000" width="9.5703125" style="42" customWidth="1"/>
    <col min="10001" max="10001" width="9.140625" style="42"/>
    <col min="10002" max="10002" width="10.42578125" style="42" bestFit="1" customWidth="1"/>
    <col min="10003" max="10243" width="9.140625" style="42"/>
    <col min="10244" max="10244" width="18.7109375" style="42" bestFit="1" customWidth="1"/>
    <col min="10245" max="10245" width="9.140625" style="42"/>
    <col min="10246" max="10246" width="10.28515625" style="42" customWidth="1"/>
    <col min="10247" max="10247" width="12.7109375" style="42" bestFit="1" customWidth="1"/>
    <col min="10248" max="10248" width="10.85546875" style="42" customWidth="1"/>
    <col min="10249" max="10249" width="19.140625" style="42" bestFit="1" customWidth="1"/>
    <col min="10250" max="10250" width="9.140625" style="42"/>
    <col min="10251" max="10251" width="9.42578125" style="42" customWidth="1"/>
    <col min="10252" max="10252" width="11.140625" style="42" customWidth="1"/>
    <col min="10253" max="10253" width="10.42578125" style="42" bestFit="1" customWidth="1"/>
    <col min="10254" max="10254" width="19.140625" style="42" bestFit="1" customWidth="1"/>
    <col min="10255" max="10255" width="9.140625" style="42"/>
    <col min="10256" max="10256" width="9.5703125" style="42" customWidth="1"/>
    <col min="10257" max="10257" width="9.140625" style="42"/>
    <col min="10258" max="10258" width="10.42578125" style="42" bestFit="1" customWidth="1"/>
    <col min="10259" max="10499" width="9.140625" style="42"/>
    <col min="10500" max="10500" width="18.7109375" style="42" bestFit="1" customWidth="1"/>
    <col min="10501" max="10501" width="9.140625" style="42"/>
    <col min="10502" max="10502" width="10.28515625" style="42" customWidth="1"/>
    <col min="10503" max="10503" width="12.7109375" style="42" bestFit="1" customWidth="1"/>
    <col min="10504" max="10504" width="10.85546875" style="42" customWidth="1"/>
    <col min="10505" max="10505" width="19.140625" style="42" bestFit="1" customWidth="1"/>
    <col min="10506" max="10506" width="9.140625" style="42"/>
    <col min="10507" max="10507" width="9.42578125" style="42" customWidth="1"/>
    <col min="10508" max="10508" width="11.140625" style="42" customWidth="1"/>
    <col min="10509" max="10509" width="10.42578125" style="42" bestFit="1" customWidth="1"/>
    <col min="10510" max="10510" width="19.140625" style="42" bestFit="1" customWidth="1"/>
    <col min="10511" max="10511" width="9.140625" style="42"/>
    <col min="10512" max="10512" width="9.5703125" style="42" customWidth="1"/>
    <col min="10513" max="10513" width="9.140625" style="42"/>
    <col min="10514" max="10514" width="10.42578125" style="42" bestFit="1" customWidth="1"/>
    <col min="10515" max="10755" width="9.140625" style="42"/>
    <col min="10756" max="10756" width="18.7109375" style="42" bestFit="1" customWidth="1"/>
    <col min="10757" max="10757" width="9.140625" style="42"/>
    <col min="10758" max="10758" width="10.28515625" style="42" customWidth="1"/>
    <col min="10759" max="10759" width="12.7109375" style="42" bestFit="1" customWidth="1"/>
    <col min="10760" max="10760" width="10.85546875" style="42" customWidth="1"/>
    <col min="10761" max="10761" width="19.140625" style="42" bestFit="1" customWidth="1"/>
    <col min="10762" max="10762" width="9.140625" style="42"/>
    <col min="10763" max="10763" width="9.42578125" style="42" customWidth="1"/>
    <col min="10764" max="10764" width="11.140625" style="42" customWidth="1"/>
    <col min="10765" max="10765" width="10.42578125" style="42" bestFit="1" customWidth="1"/>
    <col min="10766" max="10766" width="19.140625" style="42" bestFit="1" customWidth="1"/>
    <col min="10767" max="10767" width="9.140625" style="42"/>
    <col min="10768" max="10768" width="9.5703125" style="42" customWidth="1"/>
    <col min="10769" max="10769" width="9.140625" style="42"/>
    <col min="10770" max="10770" width="10.42578125" style="42" bestFit="1" customWidth="1"/>
    <col min="10771" max="11011" width="9.140625" style="42"/>
    <col min="11012" max="11012" width="18.7109375" style="42" bestFit="1" customWidth="1"/>
    <col min="11013" max="11013" width="9.140625" style="42"/>
    <col min="11014" max="11014" width="10.28515625" style="42" customWidth="1"/>
    <col min="11015" max="11015" width="12.7109375" style="42" bestFit="1" customWidth="1"/>
    <col min="11016" max="11016" width="10.85546875" style="42" customWidth="1"/>
    <col min="11017" max="11017" width="19.140625" style="42" bestFit="1" customWidth="1"/>
    <col min="11018" max="11018" width="9.140625" style="42"/>
    <col min="11019" max="11019" width="9.42578125" style="42" customWidth="1"/>
    <col min="11020" max="11020" width="11.140625" style="42" customWidth="1"/>
    <col min="11021" max="11021" width="10.42578125" style="42" bestFit="1" customWidth="1"/>
    <col min="11022" max="11022" width="19.140625" style="42" bestFit="1" customWidth="1"/>
    <col min="11023" max="11023" width="9.140625" style="42"/>
    <col min="11024" max="11024" width="9.5703125" style="42" customWidth="1"/>
    <col min="11025" max="11025" width="9.140625" style="42"/>
    <col min="11026" max="11026" width="10.42578125" style="42" bestFit="1" customWidth="1"/>
    <col min="11027" max="11267" width="9.140625" style="42"/>
    <col min="11268" max="11268" width="18.7109375" style="42" bestFit="1" customWidth="1"/>
    <col min="11269" max="11269" width="9.140625" style="42"/>
    <col min="11270" max="11270" width="10.28515625" style="42" customWidth="1"/>
    <col min="11271" max="11271" width="12.7109375" style="42" bestFit="1" customWidth="1"/>
    <col min="11272" max="11272" width="10.85546875" style="42" customWidth="1"/>
    <col min="11273" max="11273" width="19.140625" style="42" bestFit="1" customWidth="1"/>
    <col min="11274" max="11274" width="9.140625" style="42"/>
    <col min="11275" max="11275" width="9.42578125" style="42" customWidth="1"/>
    <col min="11276" max="11276" width="11.140625" style="42" customWidth="1"/>
    <col min="11277" max="11277" width="10.42578125" style="42" bestFit="1" customWidth="1"/>
    <col min="11278" max="11278" width="19.140625" style="42" bestFit="1" customWidth="1"/>
    <col min="11279" max="11279" width="9.140625" style="42"/>
    <col min="11280" max="11280" width="9.5703125" style="42" customWidth="1"/>
    <col min="11281" max="11281" width="9.140625" style="42"/>
    <col min="11282" max="11282" width="10.42578125" style="42" bestFit="1" customWidth="1"/>
    <col min="11283" max="11523" width="9.140625" style="42"/>
    <col min="11524" max="11524" width="18.7109375" style="42" bestFit="1" customWidth="1"/>
    <col min="11525" max="11525" width="9.140625" style="42"/>
    <col min="11526" max="11526" width="10.28515625" style="42" customWidth="1"/>
    <col min="11527" max="11527" width="12.7109375" style="42" bestFit="1" customWidth="1"/>
    <col min="11528" max="11528" width="10.85546875" style="42" customWidth="1"/>
    <col min="11529" max="11529" width="19.140625" style="42" bestFit="1" customWidth="1"/>
    <col min="11530" max="11530" width="9.140625" style="42"/>
    <col min="11531" max="11531" width="9.42578125" style="42" customWidth="1"/>
    <col min="11532" max="11532" width="11.140625" style="42" customWidth="1"/>
    <col min="11533" max="11533" width="10.42578125" style="42" bestFit="1" customWidth="1"/>
    <col min="11534" max="11534" width="19.140625" style="42" bestFit="1" customWidth="1"/>
    <col min="11535" max="11535" width="9.140625" style="42"/>
    <col min="11536" max="11536" width="9.5703125" style="42" customWidth="1"/>
    <col min="11537" max="11537" width="9.140625" style="42"/>
    <col min="11538" max="11538" width="10.42578125" style="42" bestFit="1" customWidth="1"/>
    <col min="11539" max="11779" width="9.140625" style="42"/>
    <col min="11780" max="11780" width="18.7109375" style="42" bestFit="1" customWidth="1"/>
    <col min="11781" max="11781" width="9.140625" style="42"/>
    <col min="11782" max="11782" width="10.28515625" style="42" customWidth="1"/>
    <col min="11783" max="11783" width="12.7109375" style="42" bestFit="1" customWidth="1"/>
    <col min="11784" max="11784" width="10.85546875" style="42" customWidth="1"/>
    <col min="11785" max="11785" width="19.140625" style="42" bestFit="1" customWidth="1"/>
    <col min="11786" max="11786" width="9.140625" style="42"/>
    <col min="11787" max="11787" width="9.42578125" style="42" customWidth="1"/>
    <col min="11788" max="11788" width="11.140625" style="42" customWidth="1"/>
    <col min="11789" max="11789" width="10.42578125" style="42" bestFit="1" customWidth="1"/>
    <col min="11790" max="11790" width="19.140625" style="42" bestFit="1" customWidth="1"/>
    <col min="11791" max="11791" width="9.140625" style="42"/>
    <col min="11792" max="11792" width="9.5703125" style="42" customWidth="1"/>
    <col min="11793" max="11793" width="9.140625" style="42"/>
    <col min="11794" max="11794" width="10.42578125" style="42" bestFit="1" customWidth="1"/>
    <col min="11795" max="12035" width="9.140625" style="42"/>
    <col min="12036" max="12036" width="18.7109375" style="42" bestFit="1" customWidth="1"/>
    <col min="12037" max="12037" width="9.140625" style="42"/>
    <col min="12038" max="12038" width="10.28515625" style="42" customWidth="1"/>
    <col min="12039" max="12039" width="12.7109375" style="42" bestFit="1" customWidth="1"/>
    <col min="12040" max="12040" width="10.85546875" style="42" customWidth="1"/>
    <col min="12041" max="12041" width="19.140625" style="42" bestFit="1" customWidth="1"/>
    <col min="12042" max="12042" width="9.140625" style="42"/>
    <col min="12043" max="12043" width="9.42578125" style="42" customWidth="1"/>
    <col min="12044" max="12044" width="11.140625" style="42" customWidth="1"/>
    <col min="12045" max="12045" width="10.42578125" style="42" bestFit="1" customWidth="1"/>
    <col min="12046" max="12046" width="19.140625" style="42" bestFit="1" customWidth="1"/>
    <col min="12047" max="12047" width="9.140625" style="42"/>
    <col min="12048" max="12048" width="9.5703125" style="42" customWidth="1"/>
    <col min="12049" max="12049" width="9.140625" style="42"/>
    <col min="12050" max="12050" width="10.42578125" style="42" bestFit="1" customWidth="1"/>
    <col min="12051" max="12291" width="9.140625" style="42"/>
    <col min="12292" max="12292" width="18.7109375" style="42" bestFit="1" customWidth="1"/>
    <col min="12293" max="12293" width="9.140625" style="42"/>
    <col min="12294" max="12294" width="10.28515625" style="42" customWidth="1"/>
    <col min="12295" max="12295" width="12.7109375" style="42" bestFit="1" customWidth="1"/>
    <col min="12296" max="12296" width="10.85546875" style="42" customWidth="1"/>
    <col min="12297" max="12297" width="19.140625" style="42" bestFit="1" customWidth="1"/>
    <col min="12298" max="12298" width="9.140625" style="42"/>
    <col min="12299" max="12299" width="9.42578125" style="42" customWidth="1"/>
    <col min="12300" max="12300" width="11.140625" style="42" customWidth="1"/>
    <col min="12301" max="12301" width="10.42578125" style="42" bestFit="1" customWidth="1"/>
    <col min="12302" max="12302" width="19.140625" style="42" bestFit="1" customWidth="1"/>
    <col min="12303" max="12303" width="9.140625" style="42"/>
    <col min="12304" max="12304" width="9.5703125" style="42" customWidth="1"/>
    <col min="12305" max="12305" width="9.140625" style="42"/>
    <col min="12306" max="12306" width="10.42578125" style="42" bestFit="1" customWidth="1"/>
    <col min="12307" max="12547" width="9.140625" style="42"/>
    <col min="12548" max="12548" width="18.7109375" style="42" bestFit="1" customWidth="1"/>
    <col min="12549" max="12549" width="9.140625" style="42"/>
    <col min="12550" max="12550" width="10.28515625" style="42" customWidth="1"/>
    <col min="12551" max="12551" width="12.7109375" style="42" bestFit="1" customWidth="1"/>
    <col min="12552" max="12552" width="10.85546875" style="42" customWidth="1"/>
    <col min="12553" max="12553" width="19.140625" style="42" bestFit="1" customWidth="1"/>
    <col min="12554" max="12554" width="9.140625" style="42"/>
    <col min="12555" max="12555" width="9.42578125" style="42" customWidth="1"/>
    <col min="12556" max="12556" width="11.140625" style="42" customWidth="1"/>
    <col min="12557" max="12557" width="10.42578125" style="42" bestFit="1" customWidth="1"/>
    <col min="12558" max="12558" width="19.140625" style="42" bestFit="1" customWidth="1"/>
    <col min="12559" max="12559" width="9.140625" style="42"/>
    <col min="12560" max="12560" width="9.5703125" style="42" customWidth="1"/>
    <col min="12561" max="12561" width="9.140625" style="42"/>
    <col min="12562" max="12562" width="10.42578125" style="42" bestFit="1" customWidth="1"/>
    <col min="12563" max="12803" width="9.140625" style="42"/>
    <col min="12804" max="12804" width="18.7109375" style="42" bestFit="1" customWidth="1"/>
    <col min="12805" max="12805" width="9.140625" style="42"/>
    <col min="12806" max="12806" width="10.28515625" style="42" customWidth="1"/>
    <col min="12807" max="12807" width="12.7109375" style="42" bestFit="1" customWidth="1"/>
    <col min="12808" max="12808" width="10.85546875" style="42" customWidth="1"/>
    <col min="12809" max="12809" width="19.140625" style="42" bestFit="1" customWidth="1"/>
    <col min="12810" max="12810" width="9.140625" style="42"/>
    <col min="12811" max="12811" width="9.42578125" style="42" customWidth="1"/>
    <col min="12812" max="12812" width="11.140625" style="42" customWidth="1"/>
    <col min="12813" max="12813" width="10.42578125" style="42" bestFit="1" customWidth="1"/>
    <col min="12814" max="12814" width="19.140625" style="42" bestFit="1" customWidth="1"/>
    <col min="12815" max="12815" width="9.140625" style="42"/>
    <col min="12816" max="12816" width="9.5703125" style="42" customWidth="1"/>
    <col min="12817" max="12817" width="9.140625" style="42"/>
    <col min="12818" max="12818" width="10.42578125" style="42" bestFit="1" customWidth="1"/>
    <col min="12819" max="13059" width="9.140625" style="42"/>
    <col min="13060" max="13060" width="18.7109375" style="42" bestFit="1" customWidth="1"/>
    <col min="13061" max="13061" width="9.140625" style="42"/>
    <col min="13062" max="13062" width="10.28515625" style="42" customWidth="1"/>
    <col min="13063" max="13063" width="12.7109375" style="42" bestFit="1" customWidth="1"/>
    <col min="13064" max="13064" width="10.85546875" style="42" customWidth="1"/>
    <col min="13065" max="13065" width="19.140625" style="42" bestFit="1" customWidth="1"/>
    <col min="13066" max="13066" width="9.140625" style="42"/>
    <col min="13067" max="13067" width="9.42578125" style="42" customWidth="1"/>
    <col min="13068" max="13068" width="11.140625" style="42" customWidth="1"/>
    <col min="13069" max="13069" width="10.42578125" style="42" bestFit="1" customWidth="1"/>
    <col min="13070" max="13070" width="19.140625" style="42" bestFit="1" customWidth="1"/>
    <col min="13071" max="13071" width="9.140625" style="42"/>
    <col min="13072" max="13072" width="9.5703125" style="42" customWidth="1"/>
    <col min="13073" max="13073" width="9.140625" style="42"/>
    <col min="13074" max="13074" width="10.42578125" style="42" bestFit="1" customWidth="1"/>
    <col min="13075" max="13315" width="9.140625" style="42"/>
    <col min="13316" max="13316" width="18.7109375" style="42" bestFit="1" customWidth="1"/>
    <col min="13317" max="13317" width="9.140625" style="42"/>
    <col min="13318" max="13318" width="10.28515625" style="42" customWidth="1"/>
    <col min="13319" max="13319" width="12.7109375" style="42" bestFit="1" customWidth="1"/>
    <col min="13320" max="13320" width="10.85546875" style="42" customWidth="1"/>
    <col min="13321" max="13321" width="19.140625" style="42" bestFit="1" customWidth="1"/>
    <col min="13322" max="13322" width="9.140625" style="42"/>
    <col min="13323" max="13323" width="9.42578125" style="42" customWidth="1"/>
    <col min="13324" max="13324" width="11.140625" style="42" customWidth="1"/>
    <col min="13325" max="13325" width="10.42578125" style="42" bestFit="1" customWidth="1"/>
    <col min="13326" max="13326" width="19.140625" style="42" bestFit="1" customWidth="1"/>
    <col min="13327" max="13327" width="9.140625" style="42"/>
    <col min="13328" max="13328" width="9.5703125" style="42" customWidth="1"/>
    <col min="13329" max="13329" width="9.140625" style="42"/>
    <col min="13330" max="13330" width="10.42578125" style="42" bestFit="1" customWidth="1"/>
    <col min="13331" max="13571" width="9.140625" style="42"/>
    <col min="13572" max="13572" width="18.7109375" style="42" bestFit="1" customWidth="1"/>
    <col min="13573" max="13573" width="9.140625" style="42"/>
    <col min="13574" max="13574" width="10.28515625" style="42" customWidth="1"/>
    <col min="13575" max="13575" width="12.7109375" style="42" bestFit="1" customWidth="1"/>
    <col min="13576" max="13576" width="10.85546875" style="42" customWidth="1"/>
    <col min="13577" max="13577" width="19.140625" style="42" bestFit="1" customWidth="1"/>
    <col min="13578" max="13578" width="9.140625" style="42"/>
    <col min="13579" max="13579" width="9.42578125" style="42" customWidth="1"/>
    <col min="13580" max="13580" width="11.140625" style="42" customWidth="1"/>
    <col min="13581" max="13581" width="10.42578125" style="42" bestFit="1" customWidth="1"/>
    <col min="13582" max="13582" width="19.140625" style="42" bestFit="1" customWidth="1"/>
    <col min="13583" max="13583" width="9.140625" style="42"/>
    <col min="13584" max="13584" width="9.5703125" style="42" customWidth="1"/>
    <col min="13585" max="13585" width="9.140625" style="42"/>
    <col min="13586" max="13586" width="10.42578125" style="42" bestFit="1" customWidth="1"/>
    <col min="13587" max="13827" width="9.140625" style="42"/>
    <col min="13828" max="13828" width="18.7109375" style="42" bestFit="1" customWidth="1"/>
    <col min="13829" max="13829" width="9.140625" style="42"/>
    <col min="13830" max="13830" width="10.28515625" style="42" customWidth="1"/>
    <col min="13831" max="13831" width="12.7109375" style="42" bestFit="1" customWidth="1"/>
    <col min="13832" max="13832" width="10.85546875" style="42" customWidth="1"/>
    <col min="13833" max="13833" width="19.140625" style="42" bestFit="1" customWidth="1"/>
    <col min="13834" max="13834" width="9.140625" style="42"/>
    <col min="13835" max="13835" width="9.42578125" style="42" customWidth="1"/>
    <col min="13836" max="13836" width="11.140625" style="42" customWidth="1"/>
    <col min="13837" max="13837" width="10.42578125" style="42" bestFit="1" customWidth="1"/>
    <col min="13838" max="13838" width="19.140625" style="42" bestFit="1" customWidth="1"/>
    <col min="13839" max="13839" width="9.140625" style="42"/>
    <col min="13840" max="13840" width="9.5703125" style="42" customWidth="1"/>
    <col min="13841" max="13841" width="9.140625" style="42"/>
    <col min="13842" max="13842" width="10.42578125" style="42" bestFit="1" customWidth="1"/>
    <col min="13843" max="14083" width="9.140625" style="42"/>
    <col min="14084" max="14084" width="18.7109375" style="42" bestFit="1" customWidth="1"/>
    <col min="14085" max="14085" width="9.140625" style="42"/>
    <col min="14086" max="14086" width="10.28515625" style="42" customWidth="1"/>
    <col min="14087" max="14087" width="12.7109375" style="42" bestFit="1" customWidth="1"/>
    <col min="14088" max="14088" width="10.85546875" style="42" customWidth="1"/>
    <col min="14089" max="14089" width="19.140625" style="42" bestFit="1" customWidth="1"/>
    <col min="14090" max="14090" width="9.140625" style="42"/>
    <col min="14091" max="14091" width="9.42578125" style="42" customWidth="1"/>
    <col min="14092" max="14092" width="11.140625" style="42" customWidth="1"/>
    <col min="14093" max="14093" width="10.42578125" style="42" bestFit="1" customWidth="1"/>
    <col min="14094" max="14094" width="19.140625" style="42" bestFit="1" customWidth="1"/>
    <col min="14095" max="14095" width="9.140625" style="42"/>
    <col min="14096" max="14096" width="9.5703125" style="42" customWidth="1"/>
    <col min="14097" max="14097" width="9.140625" style="42"/>
    <col min="14098" max="14098" width="10.42578125" style="42" bestFit="1" customWidth="1"/>
    <col min="14099" max="14339" width="9.140625" style="42"/>
    <col min="14340" max="14340" width="18.7109375" style="42" bestFit="1" customWidth="1"/>
    <col min="14341" max="14341" width="9.140625" style="42"/>
    <col min="14342" max="14342" width="10.28515625" style="42" customWidth="1"/>
    <col min="14343" max="14343" width="12.7109375" style="42" bestFit="1" customWidth="1"/>
    <col min="14344" max="14344" width="10.85546875" style="42" customWidth="1"/>
    <col min="14345" max="14345" width="19.140625" style="42" bestFit="1" customWidth="1"/>
    <col min="14346" max="14346" width="9.140625" style="42"/>
    <col min="14347" max="14347" width="9.42578125" style="42" customWidth="1"/>
    <col min="14348" max="14348" width="11.140625" style="42" customWidth="1"/>
    <col min="14349" max="14349" width="10.42578125" style="42" bestFit="1" customWidth="1"/>
    <col min="14350" max="14350" width="19.140625" style="42" bestFit="1" customWidth="1"/>
    <col min="14351" max="14351" width="9.140625" style="42"/>
    <col min="14352" max="14352" width="9.5703125" style="42" customWidth="1"/>
    <col min="14353" max="14353" width="9.140625" style="42"/>
    <col min="14354" max="14354" width="10.42578125" style="42" bestFit="1" customWidth="1"/>
    <col min="14355" max="14595" width="9.140625" style="42"/>
    <col min="14596" max="14596" width="18.7109375" style="42" bestFit="1" customWidth="1"/>
    <col min="14597" max="14597" width="9.140625" style="42"/>
    <col min="14598" max="14598" width="10.28515625" style="42" customWidth="1"/>
    <col min="14599" max="14599" width="12.7109375" style="42" bestFit="1" customWidth="1"/>
    <col min="14600" max="14600" width="10.85546875" style="42" customWidth="1"/>
    <col min="14601" max="14601" width="19.140625" style="42" bestFit="1" customWidth="1"/>
    <col min="14602" max="14602" width="9.140625" style="42"/>
    <col min="14603" max="14603" width="9.42578125" style="42" customWidth="1"/>
    <col min="14604" max="14604" width="11.140625" style="42" customWidth="1"/>
    <col min="14605" max="14605" width="10.42578125" style="42" bestFit="1" customWidth="1"/>
    <col min="14606" max="14606" width="19.140625" style="42" bestFit="1" customWidth="1"/>
    <col min="14607" max="14607" width="9.140625" style="42"/>
    <col min="14608" max="14608" width="9.5703125" style="42" customWidth="1"/>
    <col min="14609" max="14609" width="9.140625" style="42"/>
    <col min="14610" max="14610" width="10.42578125" style="42" bestFit="1" customWidth="1"/>
    <col min="14611" max="14851" width="9.140625" style="42"/>
    <col min="14852" max="14852" width="18.7109375" style="42" bestFit="1" customWidth="1"/>
    <col min="14853" max="14853" width="9.140625" style="42"/>
    <col min="14854" max="14854" width="10.28515625" style="42" customWidth="1"/>
    <col min="14855" max="14855" width="12.7109375" style="42" bestFit="1" customWidth="1"/>
    <col min="14856" max="14856" width="10.85546875" style="42" customWidth="1"/>
    <col min="14857" max="14857" width="19.140625" style="42" bestFit="1" customWidth="1"/>
    <col min="14858" max="14858" width="9.140625" style="42"/>
    <col min="14859" max="14859" width="9.42578125" style="42" customWidth="1"/>
    <col min="14860" max="14860" width="11.140625" style="42" customWidth="1"/>
    <col min="14861" max="14861" width="10.42578125" style="42" bestFit="1" customWidth="1"/>
    <col min="14862" max="14862" width="19.140625" style="42" bestFit="1" customWidth="1"/>
    <col min="14863" max="14863" width="9.140625" style="42"/>
    <col min="14864" max="14864" width="9.5703125" style="42" customWidth="1"/>
    <col min="14865" max="14865" width="9.140625" style="42"/>
    <col min="14866" max="14866" width="10.42578125" style="42" bestFit="1" customWidth="1"/>
    <col min="14867" max="15107" width="9.140625" style="42"/>
    <col min="15108" max="15108" width="18.7109375" style="42" bestFit="1" customWidth="1"/>
    <col min="15109" max="15109" width="9.140625" style="42"/>
    <col min="15110" max="15110" width="10.28515625" style="42" customWidth="1"/>
    <col min="15111" max="15111" width="12.7109375" style="42" bestFit="1" customWidth="1"/>
    <col min="15112" max="15112" width="10.85546875" style="42" customWidth="1"/>
    <col min="15113" max="15113" width="19.140625" style="42" bestFit="1" customWidth="1"/>
    <col min="15114" max="15114" width="9.140625" style="42"/>
    <col min="15115" max="15115" width="9.42578125" style="42" customWidth="1"/>
    <col min="15116" max="15116" width="11.140625" style="42" customWidth="1"/>
    <col min="15117" max="15117" width="10.42578125" style="42" bestFit="1" customWidth="1"/>
    <col min="15118" max="15118" width="19.140625" style="42" bestFit="1" customWidth="1"/>
    <col min="15119" max="15119" width="9.140625" style="42"/>
    <col min="15120" max="15120" width="9.5703125" style="42" customWidth="1"/>
    <col min="15121" max="15121" width="9.140625" style="42"/>
    <col min="15122" max="15122" width="10.42578125" style="42" bestFit="1" customWidth="1"/>
    <col min="15123" max="15363" width="9.140625" style="42"/>
    <col min="15364" max="15364" width="18.7109375" style="42" bestFit="1" customWidth="1"/>
    <col min="15365" max="15365" width="9.140625" style="42"/>
    <col min="15366" max="15366" width="10.28515625" style="42" customWidth="1"/>
    <col min="15367" max="15367" width="12.7109375" style="42" bestFit="1" customWidth="1"/>
    <col min="15368" max="15368" width="10.85546875" style="42" customWidth="1"/>
    <col min="15369" max="15369" width="19.140625" style="42" bestFit="1" customWidth="1"/>
    <col min="15370" max="15370" width="9.140625" style="42"/>
    <col min="15371" max="15371" width="9.42578125" style="42" customWidth="1"/>
    <col min="15372" max="15372" width="11.140625" style="42" customWidth="1"/>
    <col min="15373" max="15373" width="10.42578125" style="42" bestFit="1" customWidth="1"/>
    <col min="15374" max="15374" width="19.140625" style="42" bestFit="1" customWidth="1"/>
    <col min="15375" max="15375" width="9.140625" style="42"/>
    <col min="15376" max="15376" width="9.5703125" style="42" customWidth="1"/>
    <col min="15377" max="15377" width="9.140625" style="42"/>
    <col min="15378" max="15378" width="10.42578125" style="42" bestFit="1" customWidth="1"/>
    <col min="15379" max="15619" width="9.140625" style="42"/>
    <col min="15620" max="15620" width="18.7109375" style="42" bestFit="1" customWidth="1"/>
    <col min="15621" max="15621" width="9.140625" style="42"/>
    <col min="15622" max="15622" width="10.28515625" style="42" customWidth="1"/>
    <col min="15623" max="15623" width="12.7109375" style="42" bestFit="1" customWidth="1"/>
    <col min="15624" max="15624" width="10.85546875" style="42" customWidth="1"/>
    <col min="15625" max="15625" width="19.140625" style="42" bestFit="1" customWidth="1"/>
    <col min="15626" max="15626" width="9.140625" style="42"/>
    <col min="15627" max="15627" width="9.42578125" style="42" customWidth="1"/>
    <col min="15628" max="15628" width="11.140625" style="42" customWidth="1"/>
    <col min="15629" max="15629" width="10.42578125" style="42" bestFit="1" customWidth="1"/>
    <col min="15630" max="15630" width="19.140625" style="42" bestFit="1" customWidth="1"/>
    <col min="15631" max="15631" width="9.140625" style="42"/>
    <col min="15632" max="15632" width="9.5703125" style="42" customWidth="1"/>
    <col min="15633" max="15633" width="9.140625" style="42"/>
    <col min="15634" max="15634" width="10.42578125" style="42" bestFit="1" customWidth="1"/>
    <col min="15635" max="15875" width="9.140625" style="42"/>
    <col min="15876" max="15876" width="18.7109375" style="42" bestFit="1" customWidth="1"/>
    <col min="15877" max="15877" width="9.140625" style="42"/>
    <col min="15878" max="15878" width="10.28515625" style="42" customWidth="1"/>
    <col min="15879" max="15879" width="12.7109375" style="42" bestFit="1" customWidth="1"/>
    <col min="15880" max="15880" width="10.85546875" style="42" customWidth="1"/>
    <col min="15881" max="15881" width="19.140625" style="42" bestFit="1" customWidth="1"/>
    <col min="15882" max="15882" width="9.140625" style="42"/>
    <col min="15883" max="15883" width="9.42578125" style="42" customWidth="1"/>
    <col min="15884" max="15884" width="11.140625" style="42" customWidth="1"/>
    <col min="15885" max="15885" width="10.42578125" style="42" bestFit="1" customWidth="1"/>
    <col min="15886" max="15886" width="19.140625" style="42" bestFit="1" customWidth="1"/>
    <col min="15887" max="15887" width="9.140625" style="42"/>
    <col min="15888" max="15888" width="9.5703125" style="42" customWidth="1"/>
    <col min="15889" max="15889" width="9.140625" style="42"/>
    <col min="15890" max="15890" width="10.42578125" style="42" bestFit="1" customWidth="1"/>
    <col min="15891" max="16131" width="9.140625" style="42"/>
    <col min="16132" max="16132" width="18.7109375" style="42" bestFit="1" customWidth="1"/>
    <col min="16133" max="16133" width="9.140625" style="42"/>
    <col min="16134" max="16134" width="10.28515625" style="42" customWidth="1"/>
    <col min="16135" max="16135" width="12.7109375" style="42" bestFit="1" customWidth="1"/>
    <col min="16136" max="16136" width="10.85546875" style="42" customWidth="1"/>
    <col min="16137" max="16137" width="19.140625" style="42" bestFit="1" customWidth="1"/>
    <col min="16138" max="16138" width="9.140625" style="42"/>
    <col min="16139" max="16139" width="9.42578125" style="42" customWidth="1"/>
    <col min="16140" max="16140" width="11.140625" style="42" customWidth="1"/>
    <col min="16141" max="16141" width="10.42578125" style="42" bestFit="1" customWidth="1"/>
    <col min="16142" max="16142" width="19.140625" style="42" bestFit="1" customWidth="1"/>
    <col min="16143" max="16143" width="9.140625" style="42"/>
    <col min="16144" max="16144" width="9.5703125" style="42" customWidth="1"/>
    <col min="16145" max="16145" width="9.140625" style="42"/>
    <col min="16146" max="16146" width="10.42578125" style="42" bestFit="1" customWidth="1"/>
    <col min="16147" max="16384" width="9.140625" style="42"/>
  </cols>
  <sheetData>
    <row r="1" spans="1:23" ht="18" x14ac:dyDescent="0.25">
      <c r="D1" s="272" t="s">
        <v>0</v>
      </c>
      <c r="E1" s="272"/>
      <c r="F1" s="272"/>
      <c r="G1" s="41"/>
      <c r="H1" s="41"/>
      <c r="K1" s="272" t="s">
        <v>0</v>
      </c>
      <c r="L1" s="272"/>
      <c r="M1" s="272"/>
      <c r="N1" s="272"/>
      <c r="P1" s="41"/>
      <c r="R1" s="41" t="s">
        <v>0</v>
      </c>
      <c r="S1" s="41"/>
      <c r="T1" s="41"/>
      <c r="U1" s="41"/>
    </row>
    <row r="2" spans="1:23" ht="18" x14ac:dyDescent="0.25">
      <c r="C2" s="272" t="s">
        <v>1</v>
      </c>
      <c r="D2" s="272"/>
      <c r="E2" s="272"/>
      <c r="F2" s="272"/>
      <c r="G2" s="41"/>
      <c r="H2" s="41"/>
      <c r="K2" s="272" t="s">
        <v>1</v>
      </c>
      <c r="L2" s="272"/>
      <c r="M2" s="272"/>
      <c r="N2" s="272"/>
      <c r="R2" s="41" t="s">
        <v>1</v>
      </c>
      <c r="S2" s="41"/>
      <c r="T2" s="41"/>
      <c r="U2" s="41"/>
    </row>
    <row r="3" spans="1:23" ht="15.75" x14ac:dyDescent="0.25">
      <c r="C3" s="276" t="s">
        <v>2</v>
      </c>
      <c r="D3" s="276"/>
      <c r="E3" s="276"/>
      <c r="F3" s="276"/>
      <c r="G3" s="43"/>
      <c r="H3" s="43"/>
      <c r="K3" s="276" t="s">
        <v>2</v>
      </c>
      <c r="L3" s="276"/>
      <c r="M3" s="276"/>
      <c r="N3" s="276"/>
      <c r="P3" s="43"/>
      <c r="R3" s="43" t="s">
        <v>2</v>
      </c>
      <c r="S3" s="43"/>
      <c r="T3" s="43"/>
      <c r="U3" s="43"/>
    </row>
    <row r="4" spans="1:23" ht="18" x14ac:dyDescent="0.25">
      <c r="C4" s="272" t="s">
        <v>126</v>
      </c>
      <c r="D4" s="272"/>
      <c r="E4" s="272"/>
      <c r="F4" s="272"/>
      <c r="G4" s="41"/>
      <c r="H4" s="41"/>
      <c r="K4" s="272" t="s">
        <v>126</v>
      </c>
      <c r="L4" s="272"/>
      <c r="M4" s="272"/>
      <c r="N4" s="272"/>
      <c r="P4" s="272" t="s">
        <v>126</v>
      </c>
      <c r="Q4" s="272"/>
      <c r="R4" s="272"/>
      <c r="S4" s="272"/>
      <c r="T4" s="41"/>
      <c r="U4" s="41"/>
    </row>
    <row r="5" spans="1:23" ht="18.75" thickBot="1" x14ac:dyDescent="0.3">
      <c r="C5" s="277" t="s">
        <v>3</v>
      </c>
      <c r="D5" s="277"/>
      <c r="E5" s="277"/>
      <c r="F5" s="277"/>
      <c r="G5" s="45"/>
      <c r="H5" s="45"/>
      <c r="K5" s="277" t="s">
        <v>4</v>
      </c>
      <c r="L5" s="277"/>
      <c r="M5" s="277"/>
      <c r="N5" s="277"/>
      <c r="P5" s="181"/>
      <c r="R5" s="44" t="s">
        <v>5</v>
      </c>
      <c r="S5" s="45"/>
      <c r="T5" s="45"/>
      <c r="U5" s="45"/>
    </row>
    <row r="6" spans="1:23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114" t="s">
        <v>9</v>
      </c>
      <c r="H6" s="50" t="s">
        <v>136</v>
      </c>
      <c r="I6" s="51" t="s">
        <v>120</v>
      </c>
      <c r="J6" s="51" t="s">
        <v>121</v>
      </c>
      <c r="K6" s="194" t="s">
        <v>6</v>
      </c>
      <c r="L6" s="115" t="s">
        <v>138</v>
      </c>
      <c r="M6" s="48" t="s">
        <v>139</v>
      </c>
      <c r="N6" s="50" t="s">
        <v>130</v>
      </c>
      <c r="O6" s="51" t="s">
        <v>131</v>
      </c>
      <c r="P6" s="114" t="s">
        <v>9</v>
      </c>
      <c r="Q6" s="50" t="s">
        <v>136</v>
      </c>
      <c r="R6" s="46"/>
      <c r="S6" s="47" t="s">
        <v>6</v>
      </c>
      <c r="T6" s="48" t="s">
        <v>7</v>
      </c>
      <c r="U6" s="48" t="s">
        <v>8</v>
      </c>
      <c r="V6" s="49" t="s">
        <v>9</v>
      </c>
      <c r="W6" s="52"/>
    </row>
    <row r="7" spans="1:23" ht="18.75" thickBot="1" x14ac:dyDescent="0.3">
      <c r="A7" s="53" t="s">
        <v>10</v>
      </c>
      <c r="B7" s="54"/>
      <c r="C7" s="54"/>
      <c r="D7" s="54"/>
      <c r="E7" s="116"/>
      <c r="F7" s="55"/>
      <c r="G7" s="117"/>
      <c r="H7" s="55"/>
      <c r="I7" s="116"/>
      <c r="J7" s="54"/>
      <c r="K7" s="198"/>
      <c r="L7" s="199"/>
      <c r="M7" s="199"/>
      <c r="N7" s="199"/>
      <c r="O7" s="219"/>
      <c r="P7" s="219"/>
      <c r="Q7" s="200"/>
      <c r="R7" s="53" t="s">
        <v>10</v>
      </c>
      <c r="S7" s="54"/>
      <c r="T7" s="54"/>
      <c r="U7" s="54"/>
      <c r="V7" s="55"/>
    </row>
    <row r="8" spans="1:23" ht="18" x14ac:dyDescent="0.25">
      <c r="A8" s="56" t="s">
        <v>11</v>
      </c>
      <c r="B8" s="57">
        <v>522</v>
      </c>
      <c r="C8" s="58">
        <v>678</v>
      </c>
      <c r="D8" s="60">
        <v>45611</v>
      </c>
      <c r="E8" s="118">
        <v>0</v>
      </c>
      <c r="F8" s="119">
        <v>-21</v>
      </c>
      <c r="G8" s="120">
        <f t="shared" ref="G8:G16" si="0">D8/B8</f>
        <v>87.377394636015325</v>
      </c>
      <c r="H8" s="61">
        <f>D8+E8+F8</f>
        <v>45590</v>
      </c>
      <c r="I8" s="121"/>
      <c r="J8" s="122"/>
      <c r="K8" s="81">
        <v>14</v>
      </c>
      <c r="L8" s="58">
        <v>29</v>
      </c>
      <c r="M8" s="58">
        <v>1937</v>
      </c>
      <c r="N8" s="62">
        <v>0</v>
      </c>
      <c r="O8" s="81">
        <v>0</v>
      </c>
      <c r="P8" s="81">
        <f>M8/K8</f>
        <v>138.35714285714286</v>
      </c>
      <c r="Q8" s="81">
        <f t="shared" ref="Q8:Q15" si="1">SUM(M8:N8)</f>
        <v>1937</v>
      </c>
      <c r="R8" s="56" t="s">
        <v>11</v>
      </c>
      <c r="S8" s="59">
        <f t="shared" ref="S8:T15" si="2">B8+K8</f>
        <v>536</v>
      </c>
      <c r="T8" s="59">
        <f t="shared" si="2"/>
        <v>707</v>
      </c>
      <c r="U8" s="59">
        <f t="shared" ref="U8:U15" si="3">H8+Q8</f>
        <v>47527</v>
      </c>
      <c r="V8" s="62">
        <f>U8/S8</f>
        <v>88.669776119402982</v>
      </c>
    </row>
    <row r="9" spans="1:23" ht="18" x14ac:dyDescent="0.25">
      <c r="A9" s="64" t="s">
        <v>12</v>
      </c>
      <c r="B9" s="63">
        <v>555</v>
      </c>
      <c r="C9" s="65">
        <v>807</v>
      </c>
      <c r="D9" s="123">
        <v>54473</v>
      </c>
      <c r="E9" s="118">
        <v>0</v>
      </c>
      <c r="F9" s="119">
        <v>0</v>
      </c>
      <c r="G9" s="124">
        <f t="shared" si="0"/>
        <v>98.149549549549548</v>
      </c>
      <c r="H9" s="61">
        <f t="shared" ref="H9:H15" si="4">D9+E9+F9</f>
        <v>54473</v>
      </c>
      <c r="I9" s="121"/>
      <c r="J9" s="122"/>
      <c r="K9" s="81">
        <v>10</v>
      </c>
      <c r="L9" s="65">
        <v>19</v>
      </c>
      <c r="M9" s="58">
        <v>1159</v>
      </c>
      <c r="N9" s="62">
        <v>0</v>
      </c>
      <c r="O9" s="81">
        <v>0</v>
      </c>
      <c r="P9" s="81">
        <f t="shared" ref="P9:P15" si="5">M9/K9</f>
        <v>115.9</v>
      </c>
      <c r="Q9" s="81">
        <f t="shared" si="1"/>
        <v>1159</v>
      </c>
      <c r="R9" s="64" t="s">
        <v>12</v>
      </c>
      <c r="S9" s="63">
        <f t="shared" si="2"/>
        <v>565</v>
      </c>
      <c r="T9" s="63">
        <f t="shared" si="2"/>
        <v>826</v>
      </c>
      <c r="U9" s="63">
        <f t="shared" si="3"/>
        <v>55632</v>
      </c>
      <c r="V9" s="62">
        <f t="shared" ref="V9:V15" si="6">U9/S9</f>
        <v>98.463716814159298</v>
      </c>
    </row>
    <row r="10" spans="1:23" ht="18" x14ac:dyDescent="0.25">
      <c r="A10" s="64" t="s">
        <v>13</v>
      </c>
      <c r="B10" s="63">
        <v>714</v>
      </c>
      <c r="C10" s="65">
        <v>955</v>
      </c>
      <c r="D10" s="123">
        <v>66180</v>
      </c>
      <c r="E10" s="118">
        <v>0</v>
      </c>
      <c r="F10" s="119">
        <v>-54</v>
      </c>
      <c r="G10" s="124">
        <f t="shared" si="0"/>
        <v>92.689075630252105</v>
      </c>
      <c r="H10" s="61">
        <f t="shared" si="4"/>
        <v>66126</v>
      </c>
      <c r="I10" s="121"/>
      <c r="J10" s="122"/>
      <c r="K10" s="81">
        <v>15</v>
      </c>
      <c r="L10" s="65">
        <v>19</v>
      </c>
      <c r="M10" s="58">
        <v>1460</v>
      </c>
      <c r="N10" s="62">
        <v>0</v>
      </c>
      <c r="O10" s="81">
        <v>0</v>
      </c>
      <c r="P10" s="81">
        <f t="shared" si="5"/>
        <v>97.333333333333329</v>
      </c>
      <c r="Q10" s="81">
        <f t="shared" si="1"/>
        <v>1460</v>
      </c>
      <c r="R10" s="64" t="s">
        <v>13</v>
      </c>
      <c r="S10" s="63">
        <f t="shared" si="2"/>
        <v>729</v>
      </c>
      <c r="T10" s="63">
        <f t="shared" si="2"/>
        <v>974</v>
      </c>
      <c r="U10" s="63">
        <f t="shared" si="3"/>
        <v>67586</v>
      </c>
      <c r="V10" s="62">
        <f t="shared" si="6"/>
        <v>92.710562414266121</v>
      </c>
    </row>
    <row r="11" spans="1:23" ht="18" x14ac:dyDescent="0.25">
      <c r="A11" s="64" t="s">
        <v>14</v>
      </c>
      <c r="B11" s="63">
        <v>741</v>
      </c>
      <c r="C11" s="65">
        <v>1020</v>
      </c>
      <c r="D11" s="123">
        <v>69017</v>
      </c>
      <c r="E11" s="118">
        <v>0</v>
      </c>
      <c r="F11" s="119">
        <v>-69</v>
      </c>
      <c r="G11" s="124">
        <f t="shared" si="0"/>
        <v>93.140350877192986</v>
      </c>
      <c r="H11" s="61">
        <f t="shared" si="4"/>
        <v>68948</v>
      </c>
      <c r="I11" s="121"/>
      <c r="J11" s="122"/>
      <c r="K11" s="81">
        <v>31</v>
      </c>
      <c r="L11" s="65">
        <v>46</v>
      </c>
      <c r="M11" s="58">
        <v>3243</v>
      </c>
      <c r="N11" s="62">
        <v>0</v>
      </c>
      <c r="O11" s="81">
        <v>0</v>
      </c>
      <c r="P11" s="81">
        <f t="shared" si="5"/>
        <v>104.61290322580645</v>
      </c>
      <c r="Q11" s="81">
        <f t="shared" si="1"/>
        <v>3243</v>
      </c>
      <c r="R11" s="64" t="s">
        <v>14</v>
      </c>
      <c r="S11" s="63">
        <f t="shared" si="2"/>
        <v>772</v>
      </c>
      <c r="T11" s="63">
        <f t="shared" si="2"/>
        <v>1066</v>
      </c>
      <c r="U11" s="63">
        <f t="shared" si="3"/>
        <v>72191</v>
      </c>
      <c r="V11" s="62">
        <f t="shared" si="6"/>
        <v>93.511658031088089</v>
      </c>
    </row>
    <row r="12" spans="1:23" ht="18" x14ac:dyDescent="0.25">
      <c r="A12" s="64" t="s">
        <v>15</v>
      </c>
      <c r="B12" s="63">
        <v>178</v>
      </c>
      <c r="C12" s="65">
        <v>282</v>
      </c>
      <c r="D12" s="123">
        <v>18806</v>
      </c>
      <c r="E12" s="118">
        <v>0</v>
      </c>
      <c r="F12" s="119">
        <v>-30</v>
      </c>
      <c r="G12" s="124">
        <f t="shared" si="0"/>
        <v>105.65168539325843</v>
      </c>
      <c r="H12" s="61">
        <f t="shared" si="4"/>
        <v>18776</v>
      </c>
      <c r="I12" s="121"/>
      <c r="J12" s="122"/>
      <c r="K12" s="81">
        <v>2</v>
      </c>
      <c r="L12" s="65">
        <v>3</v>
      </c>
      <c r="M12" s="58">
        <v>309</v>
      </c>
      <c r="N12" s="62">
        <v>0</v>
      </c>
      <c r="O12" s="81">
        <v>0</v>
      </c>
      <c r="P12" s="81">
        <f t="shared" si="5"/>
        <v>154.5</v>
      </c>
      <c r="Q12" s="81">
        <f t="shared" si="1"/>
        <v>309</v>
      </c>
      <c r="R12" s="64" t="s">
        <v>15</v>
      </c>
      <c r="S12" s="63">
        <f t="shared" si="2"/>
        <v>180</v>
      </c>
      <c r="T12" s="63">
        <f t="shared" si="2"/>
        <v>285</v>
      </c>
      <c r="U12" s="63">
        <f t="shared" si="3"/>
        <v>19085</v>
      </c>
      <c r="V12" s="62">
        <f t="shared" si="6"/>
        <v>106.02777777777777</v>
      </c>
    </row>
    <row r="13" spans="1:23" ht="18" x14ac:dyDescent="0.25">
      <c r="A13" s="64" t="s">
        <v>16</v>
      </c>
      <c r="B13" s="63">
        <v>615</v>
      </c>
      <c r="C13" s="65">
        <v>779</v>
      </c>
      <c r="D13" s="123">
        <v>55394</v>
      </c>
      <c r="E13" s="118">
        <v>0</v>
      </c>
      <c r="F13" s="119">
        <v>-13</v>
      </c>
      <c r="G13" s="124">
        <f t="shared" si="0"/>
        <v>90.07154471544716</v>
      </c>
      <c r="H13" s="61">
        <f t="shared" si="4"/>
        <v>55381</v>
      </c>
      <c r="I13" s="121"/>
      <c r="J13" s="122"/>
      <c r="K13" s="81">
        <v>18</v>
      </c>
      <c r="L13" s="65">
        <v>30</v>
      </c>
      <c r="M13" s="58">
        <v>1873</v>
      </c>
      <c r="N13" s="62">
        <v>0</v>
      </c>
      <c r="O13" s="81">
        <v>0</v>
      </c>
      <c r="P13" s="81">
        <f t="shared" si="5"/>
        <v>104.05555555555556</v>
      </c>
      <c r="Q13" s="81">
        <f t="shared" si="1"/>
        <v>1873</v>
      </c>
      <c r="R13" s="64" t="s">
        <v>16</v>
      </c>
      <c r="S13" s="63">
        <f t="shared" si="2"/>
        <v>633</v>
      </c>
      <c r="T13" s="63">
        <f t="shared" si="2"/>
        <v>809</v>
      </c>
      <c r="U13" s="63">
        <f t="shared" si="3"/>
        <v>57254</v>
      </c>
      <c r="V13" s="62">
        <f t="shared" si="6"/>
        <v>90.448657187993675</v>
      </c>
    </row>
    <row r="14" spans="1:23" ht="18" x14ac:dyDescent="0.25">
      <c r="A14" s="64" t="s">
        <v>17</v>
      </c>
      <c r="B14" s="63">
        <v>223</v>
      </c>
      <c r="C14" s="65">
        <v>305</v>
      </c>
      <c r="D14" s="123">
        <v>20225</v>
      </c>
      <c r="E14" s="118">
        <v>0</v>
      </c>
      <c r="F14" s="119">
        <v>-20</v>
      </c>
      <c r="G14" s="124">
        <f t="shared" si="0"/>
        <v>90.695067264573993</v>
      </c>
      <c r="H14" s="61">
        <f t="shared" si="4"/>
        <v>20205</v>
      </c>
      <c r="I14" s="121"/>
      <c r="J14" s="122"/>
      <c r="K14" s="81">
        <v>3</v>
      </c>
      <c r="L14" s="65">
        <v>3</v>
      </c>
      <c r="M14" s="58">
        <v>192</v>
      </c>
      <c r="N14" s="62">
        <v>0</v>
      </c>
      <c r="O14" s="81">
        <v>0</v>
      </c>
      <c r="P14" s="81">
        <f t="shared" si="5"/>
        <v>64</v>
      </c>
      <c r="Q14" s="81">
        <f t="shared" si="1"/>
        <v>192</v>
      </c>
      <c r="R14" s="64" t="s">
        <v>17</v>
      </c>
      <c r="S14" s="63">
        <f t="shared" si="2"/>
        <v>226</v>
      </c>
      <c r="T14" s="63">
        <f t="shared" si="2"/>
        <v>308</v>
      </c>
      <c r="U14" s="63">
        <f t="shared" si="3"/>
        <v>20397</v>
      </c>
      <c r="V14" s="62">
        <f t="shared" si="6"/>
        <v>90.252212389380531</v>
      </c>
    </row>
    <row r="15" spans="1:23" ht="18.75" thickBot="1" x14ac:dyDescent="0.3">
      <c r="A15" s="66" t="s">
        <v>18</v>
      </c>
      <c r="B15" s="67">
        <v>705</v>
      </c>
      <c r="C15" s="68">
        <v>1011</v>
      </c>
      <c r="D15" s="125">
        <v>73167</v>
      </c>
      <c r="E15" s="126">
        <v>0</v>
      </c>
      <c r="F15" s="127">
        <v>-6</v>
      </c>
      <c r="G15" s="128">
        <f t="shared" si="0"/>
        <v>103.78297872340426</v>
      </c>
      <c r="H15" s="61">
        <f t="shared" si="4"/>
        <v>73161</v>
      </c>
      <c r="I15" s="172"/>
      <c r="J15" s="173"/>
      <c r="K15" s="75">
        <v>22</v>
      </c>
      <c r="L15" s="68">
        <v>23</v>
      </c>
      <c r="M15" s="180">
        <v>2032</v>
      </c>
      <c r="N15" s="185">
        <v>0</v>
      </c>
      <c r="O15" s="75">
        <v>0</v>
      </c>
      <c r="P15" s="81">
        <f t="shared" si="5"/>
        <v>92.36363636363636</v>
      </c>
      <c r="Q15" s="81">
        <f t="shared" si="1"/>
        <v>2032</v>
      </c>
      <c r="R15" s="89" t="s">
        <v>18</v>
      </c>
      <c r="S15" s="69">
        <f t="shared" si="2"/>
        <v>727</v>
      </c>
      <c r="T15" s="69">
        <f t="shared" si="2"/>
        <v>1034</v>
      </c>
      <c r="U15" s="69">
        <f t="shared" si="3"/>
        <v>75193</v>
      </c>
      <c r="V15" s="185">
        <f t="shared" si="6"/>
        <v>103.42916093535075</v>
      </c>
    </row>
    <row r="16" spans="1:23" ht="18.75" thickBot="1" x14ac:dyDescent="0.3">
      <c r="A16" s="70" t="s">
        <v>19</v>
      </c>
      <c r="B16" s="71">
        <f>SUM(B8:B15)</f>
        <v>4253</v>
      </c>
      <c r="C16" s="71">
        <f>SUM(C8:C15)</f>
        <v>5837</v>
      </c>
      <c r="D16" s="129">
        <f>SUM(D8:D15)</f>
        <v>402873</v>
      </c>
      <c r="E16" s="71">
        <f>SUM(E8:E15)</f>
        <v>0</v>
      </c>
      <c r="F16" s="73">
        <f>SUM(F8:F15)</f>
        <v>-213</v>
      </c>
      <c r="G16" s="130">
        <f t="shared" si="0"/>
        <v>94.726781095697149</v>
      </c>
      <c r="H16" s="129">
        <f t="shared" ref="H16:Q16" si="7">SUM(H8:H15)</f>
        <v>402660</v>
      </c>
      <c r="I16" s="166">
        <f t="shared" si="7"/>
        <v>0</v>
      </c>
      <c r="J16" s="72">
        <f t="shared" si="7"/>
        <v>0</v>
      </c>
      <c r="K16" s="196">
        <f t="shared" si="7"/>
        <v>115</v>
      </c>
      <c r="L16" s="186">
        <f t="shared" si="7"/>
        <v>172</v>
      </c>
      <c r="M16" s="186">
        <f t="shared" si="7"/>
        <v>12205</v>
      </c>
      <c r="N16" s="72">
        <f t="shared" si="7"/>
        <v>0</v>
      </c>
      <c r="O16" s="72">
        <f t="shared" si="7"/>
        <v>0</v>
      </c>
      <c r="P16" s="72">
        <f t="shared" si="7"/>
        <v>871.1225713354745</v>
      </c>
      <c r="Q16" s="188">
        <f t="shared" si="7"/>
        <v>12205</v>
      </c>
      <c r="R16" s="192" t="s">
        <v>19</v>
      </c>
      <c r="S16" s="193">
        <f>SUM(S8:S15)</f>
        <v>4368</v>
      </c>
      <c r="T16" s="193">
        <f>SUM(T8:T15)</f>
        <v>6009</v>
      </c>
      <c r="U16" s="193">
        <f>SUM(U8:U15)</f>
        <v>414865</v>
      </c>
      <c r="V16" s="72">
        <f>U16/S16</f>
        <v>94.97825091575092</v>
      </c>
    </row>
    <row r="17" spans="1:23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4"/>
      <c r="S17" s="75"/>
      <c r="T17" s="75"/>
      <c r="U17" s="75"/>
      <c r="V17" s="75"/>
    </row>
    <row r="18" spans="1:23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8"/>
      <c r="I18" s="77"/>
      <c r="J18" s="77"/>
      <c r="K18" s="184"/>
      <c r="L18" s="77"/>
      <c r="M18" s="77"/>
      <c r="N18" s="77"/>
      <c r="O18" s="77"/>
      <c r="P18" s="77"/>
      <c r="Q18" s="78"/>
      <c r="R18" s="76" t="s">
        <v>20</v>
      </c>
      <c r="S18" s="77"/>
      <c r="T18" s="77"/>
      <c r="U18" s="77"/>
      <c r="V18" s="78"/>
    </row>
    <row r="19" spans="1:23" ht="18" x14ac:dyDescent="0.25">
      <c r="A19" s="79" t="s">
        <v>21</v>
      </c>
      <c r="B19" s="57">
        <v>1024</v>
      </c>
      <c r="C19" s="58">
        <v>1437</v>
      </c>
      <c r="D19" s="60">
        <v>102271</v>
      </c>
      <c r="E19" s="134">
        <v>0</v>
      </c>
      <c r="F19" s="119">
        <v>0</v>
      </c>
      <c r="G19" s="121">
        <f t="shared" ref="G19:G32" si="8">D19/B19</f>
        <v>99.8740234375</v>
      </c>
      <c r="H19" s="119">
        <f>SUM(D19:F19)</f>
        <v>102271</v>
      </c>
      <c r="I19" s="132"/>
      <c r="J19" s="133"/>
      <c r="K19" s="81">
        <v>50</v>
      </c>
      <c r="L19" s="58">
        <v>78</v>
      </c>
      <c r="M19" s="58">
        <v>5513</v>
      </c>
      <c r="N19" s="62">
        <v>0</v>
      </c>
      <c r="O19" s="81"/>
      <c r="P19" s="81">
        <f>M19/K19</f>
        <v>110.26</v>
      </c>
      <c r="Q19" s="81">
        <f t="shared" ref="Q19:Q31" si="9">SUM(M19:N19)</f>
        <v>5513</v>
      </c>
      <c r="R19" s="79" t="s">
        <v>21</v>
      </c>
      <c r="S19" s="59">
        <f t="shared" ref="S19:S31" si="10">B19+K19</f>
        <v>1074</v>
      </c>
      <c r="T19" s="59">
        <f t="shared" ref="T19:T31" si="11">C19+L19</f>
        <v>1515</v>
      </c>
      <c r="U19" s="59">
        <f t="shared" ref="U19:U31" si="12">H19+Q19</f>
        <v>107784</v>
      </c>
      <c r="V19" s="62">
        <f t="shared" ref="V19:V32" si="13">U19/S19</f>
        <v>100.35754189944134</v>
      </c>
      <c r="W19" s="82"/>
    </row>
    <row r="20" spans="1:23" ht="18" x14ac:dyDescent="0.25">
      <c r="A20" s="79" t="s">
        <v>22</v>
      </c>
      <c r="B20" s="59">
        <v>563</v>
      </c>
      <c r="C20" s="58">
        <v>802</v>
      </c>
      <c r="D20" s="60">
        <v>55663</v>
      </c>
      <c r="E20" s="134">
        <v>0</v>
      </c>
      <c r="F20" s="119">
        <v>-61</v>
      </c>
      <c r="G20" s="135">
        <f t="shared" si="8"/>
        <v>98.86856127886324</v>
      </c>
      <c r="H20" s="83">
        <f t="shared" ref="H20:H31" si="14">SUM(D20:F20)</f>
        <v>55602</v>
      </c>
      <c r="I20" s="121"/>
      <c r="J20" s="136"/>
      <c r="K20" s="81">
        <v>15</v>
      </c>
      <c r="L20" s="65">
        <v>25</v>
      </c>
      <c r="M20" s="65">
        <v>1819</v>
      </c>
      <c r="N20" s="80">
        <v>0</v>
      </c>
      <c r="O20" s="81"/>
      <c r="P20" s="81">
        <f t="shared" ref="P20:P31" si="15">M20/K20</f>
        <v>121.26666666666667</v>
      </c>
      <c r="Q20" s="81">
        <f t="shared" si="9"/>
        <v>1819</v>
      </c>
      <c r="R20" s="79" t="s">
        <v>22</v>
      </c>
      <c r="S20" s="63">
        <f t="shared" si="10"/>
        <v>578</v>
      </c>
      <c r="T20" s="63">
        <f t="shared" si="11"/>
        <v>827</v>
      </c>
      <c r="U20" s="63">
        <f t="shared" si="12"/>
        <v>57421</v>
      </c>
      <c r="V20" s="80">
        <f t="shared" si="13"/>
        <v>99.344290657439444</v>
      </c>
      <c r="W20" s="82"/>
    </row>
    <row r="21" spans="1:23" ht="18" x14ac:dyDescent="0.25">
      <c r="A21" s="56" t="s">
        <v>23</v>
      </c>
      <c r="B21" s="84">
        <v>407</v>
      </c>
      <c r="C21" s="85">
        <v>636</v>
      </c>
      <c r="D21" s="137">
        <v>44241</v>
      </c>
      <c r="E21" s="138">
        <v>0</v>
      </c>
      <c r="F21" s="139">
        <v>-14</v>
      </c>
      <c r="G21" s="135">
        <f t="shared" si="8"/>
        <v>108.7002457002457</v>
      </c>
      <c r="H21" s="83">
        <f t="shared" si="14"/>
        <v>44227</v>
      </c>
      <c r="I21" s="121"/>
      <c r="J21" s="136"/>
      <c r="K21" s="81">
        <v>6</v>
      </c>
      <c r="L21" s="85">
        <v>7</v>
      </c>
      <c r="M21" s="85">
        <v>487</v>
      </c>
      <c r="N21" s="80">
        <v>0</v>
      </c>
      <c r="O21" s="81"/>
      <c r="P21" s="81">
        <f t="shared" si="15"/>
        <v>81.166666666666671</v>
      </c>
      <c r="Q21" s="81">
        <f t="shared" si="9"/>
        <v>487</v>
      </c>
      <c r="R21" s="56" t="s">
        <v>23</v>
      </c>
      <c r="S21" s="63">
        <f t="shared" si="10"/>
        <v>413</v>
      </c>
      <c r="T21" s="63">
        <f t="shared" si="11"/>
        <v>643</v>
      </c>
      <c r="U21" s="63">
        <f t="shared" si="12"/>
        <v>44714</v>
      </c>
      <c r="V21" s="80">
        <f t="shared" si="13"/>
        <v>108.26634382566586</v>
      </c>
    </row>
    <row r="22" spans="1:23" ht="18" x14ac:dyDescent="0.25">
      <c r="A22" s="64" t="s">
        <v>24</v>
      </c>
      <c r="B22" s="86">
        <v>544</v>
      </c>
      <c r="C22" s="87">
        <v>743</v>
      </c>
      <c r="D22" s="140">
        <v>51407</v>
      </c>
      <c r="E22" s="141">
        <v>0</v>
      </c>
      <c r="F22" s="142">
        <v>-14</v>
      </c>
      <c r="G22" s="135">
        <f t="shared" si="8"/>
        <v>94.498161764705884</v>
      </c>
      <c r="H22" s="83">
        <f t="shared" si="14"/>
        <v>51393</v>
      </c>
      <c r="I22" s="135"/>
      <c r="J22" s="143"/>
      <c r="K22" s="88">
        <v>14</v>
      </c>
      <c r="L22" s="87">
        <v>27</v>
      </c>
      <c r="M22" s="87">
        <v>1923</v>
      </c>
      <c r="N22" s="80">
        <v>0</v>
      </c>
      <c r="O22" s="81"/>
      <c r="P22" s="81">
        <f t="shared" si="15"/>
        <v>137.35714285714286</v>
      </c>
      <c r="Q22" s="81">
        <f t="shared" si="9"/>
        <v>1923</v>
      </c>
      <c r="R22" s="64" t="s">
        <v>24</v>
      </c>
      <c r="S22" s="63">
        <f t="shared" si="10"/>
        <v>558</v>
      </c>
      <c r="T22" s="63">
        <f t="shared" si="11"/>
        <v>770</v>
      </c>
      <c r="U22" s="63">
        <f t="shared" si="12"/>
        <v>53316</v>
      </c>
      <c r="V22" s="80">
        <f t="shared" si="13"/>
        <v>95.548387096774192</v>
      </c>
    </row>
    <row r="23" spans="1:23" ht="18" x14ac:dyDescent="0.25">
      <c r="A23" s="64" t="s">
        <v>25</v>
      </c>
      <c r="B23" s="86">
        <v>342</v>
      </c>
      <c r="C23" s="87">
        <v>471</v>
      </c>
      <c r="D23" s="140">
        <v>34208</v>
      </c>
      <c r="E23" s="141">
        <v>0</v>
      </c>
      <c r="F23" s="142">
        <v>-8</v>
      </c>
      <c r="G23" s="135">
        <f t="shared" si="8"/>
        <v>100.0233918128655</v>
      </c>
      <c r="H23" s="83">
        <f t="shared" si="14"/>
        <v>34200</v>
      </c>
      <c r="I23" s="135"/>
      <c r="J23" s="143"/>
      <c r="K23" s="88">
        <v>8</v>
      </c>
      <c r="L23" s="87">
        <v>16</v>
      </c>
      <c r="M23" s="87">
        <v>1065</v>
      </c>
      <c r="N23" s="80">
        <v>0</v>
      </c>
      <c r="O23" s="81"/>
      <c r="P23" s="81">
        <f t="shared" si="15"/>
        <v>133.125</v>
      </c>
      <c r="Q23" s="81">
        <f t="shared" si="9"/>
        <v>1065</v>
      </c>
      <c r="R23" s="64" t="s">
        <v>25</v>
      </c>
      <c r="S23" s="63">
        <f t="shared" si="10"/>
        <v>350</v>
      </c>
      <c r="T23" s="63">
        <f t="shared" si="11"/>
        <v>487</v>
      </c>
      <c r="U23" s="63">
        <f t="shared" si="12"/>
        <v>35265</v>
      </c>
      <c r="V23" s="80">
        <f t="shared" si="13"/>
        <v>100.75714285714285</v>
      </c>
    </row>
    <row r="24" spans="1:23" ht="18" x14ac:dyDescent="0.25">
      <c r="A24" s="64" t="s">
        <v>26</v>
      </c>
      <c r="B24" s="86">
        <v>258</v>
      </c>
      <c r="C24" s="87">
        <v>407</v>
      </c>
      <c r="D24" s="140">
        <v>29115</v>
      </c>
      <c r="E24" s="141">
        <v>0</v>
      </c>
      <c r="F24" s="142">
        <v>0</v>
      </c>
      <c r="G24" s="135">
        <f t="shared" si="8"/>
        <v>112.84883720930233</v>
      </c>
      <c r="H24" s="83">
        <f t="shared" si="14"/>
        <v>29115</v>
      </c>
      <c r="I24" s="135"/>
      <c r="J24" s="143"/>
      <c r="K24" s="88">
        <v>8</v>
      </c>
      <c r="L24" s="87">
        <v>20</v>
      </c>
      <c r="M24" s="87">
        <v>1593</v>
      </c>
      <c r="N24" s="80">
        <v>0</v>
      </c>
      <c r="O24" s="81"/>
      <c r="P24" s="81">
        <f t="shared" si="15"/>
        <v>199.125</v>
      </c>
      <c r="Q24" s="81">
        <f t="shared" si="9"/>
        <v>1593</v>
      </c>
      <c r="R24" s="64" t="s">
        <v>26</v>
      </c>
      <c r="S24" s="63">
        <f t="shared" si="10"/>
        <v>266</v>
      </c>
      <c r="T24" s="63">
        <f t="shared" si="11"/>
        <v>427</v>
      </c>
      <c r="U24" s="63">
        <f t="shared" si="12"/>
        <v>30708</v>
      </c>
      <c r="V24" s="80">
        <f t="shared" si="13"/>
        <v>115.44360902255639</v>
      </c>
    </row>
    <row r="25" spans="1:23" ht="18" x14ac:dyDescent="0.25">
      <c r="A25" s="64" t="s">
        <v>27</v>
      </c>
      <c r="B25" s="86">
        <v>579</v>
      </c>
      <c r="C25" s="87">
        <v>827</v>
      </c>
      <c r="D25" s="140">
        <v>59861</v>
      </c>
      <c r="E25" s="141">
        <v>0</v>
      </c>
      <c r="F25" s="142">
        <v>0</v>
      </c>
      <c r="G25" s="135">
        <f t="shared" si="8"/>
        <v>103.38687392055267</v>
      </c>
      <c r="H25" s="83">
        <f t="shared" si="14"/>
        <v>59861</v>
      </c>
      <c r="I25" s="135"/>
      <c r="J25" s="143"/>
      <c r="K25" s="88">
        <v>19</v>
      </c>
      <c r="L25" s="87">
        <v>32</v>
      </c>
      <c r="M25" s="87">
        <v>2087</v>
      </c>
      <c r="N25" s="80">
        <v>0</v>
      </c>
      <c r="O25" s="81"/>
      <c r="P25" s="81">
        <f t="shared" si="15"/>
        <v>109.84210526315789</v>
      </c>
      <c r="Q25" s="81">
        <f t="shared" si="9"/>
        <v>2087</v>
      </c>
      <c r="R25" s="64" t="s">
        <v>27</v>
      </c>
      <c r="S25" s="63">
        <f t="shared" si="10"/>
        <v>598</v>
      </c>
      <c r="T25" s="63">
        <f t="shared" si="11"/>
        <v>859</v>
      </c>
      <c r="U25" s="63">
        <f t="shared" si="12"/>
        <v>61948</v>
      </c>
      <c r="V25" s="80">
        <f t="shared" si="13"/>
        <v>103.59197324414716</v>
      </c>
    </row>
    <row r="26" spans="1:23" ht="18" x14ac:dyDescent="0.25">
      <c r="A26" s="64" t="s">
        <v>28</v>
      </c>
      <c r="B26" s="86">
        <v>637</v>
      </c>
      <c r="C26" s="87">
        <v>868</v>
      </c>
      <c r="D26" s="140">
        <v>65128</v>
      </c>
      <c r="E26" s="141">
        <v>0</v>
      </c>
      <c r="F26" s="142">
        <v>-114</v>
      </c>
      <c r="G26" s="135">
        <f t="shared" si="8"/>
        <v>102.24175824175825</v>
      </c>
      <c r="H26" s="83">
        <f t="shared" si="14"/>
        <v>65014</v>
      </c>
      <c r="I26" s="135"/>
      <c r="J26" s="143"/>
      <c r="K26" s="88">
        <v>17</v>
      </c>
      <c r="L26" s="87">
        <v>38</v>
      </c>
      <c r="M26" s="87">
        <v>3043</v>
      </c>
      <c r="N26" s="80">
        <v>0</v>
      </c>
      <c r="O26" s="81"/>
      <c r="P26" s="81">
        <f t="shared" si="15"/>
        <v>179</v>
      </c>
      <c r="Q26" s="81">
        <f t="shared" si="9"/>
        <v>3043</v>
      </c>
      <c r="R26" s="64" t="s">
        <v>28</v>
      </c>
      <c r="S26" s="63">
        <f t="shared" si="10"/>
        <v>654</v>
      </c>
      <c r="T26" s="63">
        <f t="shared" si="11"/>
        <v>906</v>
      </c>
      <c r="U26" s="63">
        <f t="shared" si="12"/>
        <v>68057</v>
      </c>
      <c r="V26" s="80">
        <f t="shared" si="13"/>
        <v>104.06269113149847</v>
      </c>
    </row>
    <row r="27" spans="1:23" ht="18" x14ac:dyDescent="0.25">
      <c r="A27" s="64" t="s">
        <v>29</v>
      </c>
      <c r="B27" s="86">
        <v>813</v>
      </c>
      <c r="C27" s="87">
        <v>1249</v>
      </c>
      <c r="D27" s="140">
        <v>87644</v>
      </c>
      <c r="E27" s="141">
        <v>0</v>
      </c>
      <c r="F27" s="142">
        <v>-76</v>
      </c>
      <c r="G27" s="135">
        <f t="shared" si="8"/>
        <v>107.80319803198032</v>
      </c>
      <c r="H27" s="83">
        <f t="shared" si="14"/>
        <v>87568</v>
      </c>
      <c r="I27" s="135"/>
      <c r="J27" s="143"/>
      <c r="K27" s="88">
        <v>19</v>
      </c>
      <c r="L27" s="87">
        <v>36</v>
      </c>
      <c r="M27" s="87">
        <v>2461</v>
      </c>
      <c r="N27" s="80">
        <v>0</v>
      </c>
      <c r="O27" s="81"/>
      <c r="P27" s="81">
        <f t="shared" si="15"/>
        <v>129.52631578947367</v>
      </c>
      <c r="Q27" s="81">
        <f t="shared" si="9"/>
        <v>2461</v>
      </c>
      <c r="R27" s="64" t="s">
        <v>29</v>
      </c>
      <c r="S27" s="63">
        <f t="shared" si="10"/>
        <v>832</v>
      </c>
      <c r="T27" s="63">
        <f t="shared" si="11"/>
        <v>1285</v>
      </c>
      <c r="U27" s="63">
        <f t="shared" si="12"/>
        <v>90029</v>
      </c>
      <c r="V27" s="80">
        <f t="shared" si="13"/>
        <v>108.20793269230769</v>
      </c>
    </row>
    <row r="28" spans="1:23" ht="18" x14ac:dyDescent="0.25">
      <c r="A28" s="64" t="s">
        <v>30</v>
      </c>
      <c r="B28" s="86">
        <v>493</v>
      </c>
      <c r="C28" s="87">
        <v>697</v>
      </c>
      <c r="D28" s="140">
        <v>46430</v>
      </c>
      <c r="E28" s="141">
        <v>0</v>
      </c>
      <c r="F28" s="142">
        <v>-26</v>
      </c>
      <c r="G28" s="135">
        <f t="shared" si="8"/>
        <v>94.178498985801212</v>
      </c>
      <c r="H28" s="83">
        <f t="shared" si="14"/>
        <v>46404</v>
      </c>
      <c r="I28" s="135"/>
      <c r="J28" s="143"/>
      <c r="K28" s="88">
        <v>19</v>
      </c>
      <c r="L28" s="87">
        <v>32</v>
      </c>
      <c r="M28" s="87">
        <v>2061</v>
      </c>
      <c r="N28" s="80">
        <v>0</v>
      </c>
      <c r="O28" s="81">
        <v>-6</v>
      </c>
      <c r="P28" s="81">
        <f t="shared" si="15"/>
        <v>108.47368421052632</v>
      </c>
      <c r="Q28" s="81">
        <f t="shared" si="9"/>
        <v>2061</v>
      </c>
      <c r="R28" s="64" t="s">
        <v>30</v>
      </c>
      <c r="S28" s="63">
        <f t="shared" si="10"/>
        <v>512</v>
      </c>
      <c r="T28" s="63">
        <f t="shared" si="11"/>
        <v>729</v>
      </c>
      <c r="U28" s="63">
        <f t="shared" si="12"/>
        <v>48465</v>
      </c>
      <c r="V28" s="80">
        <f t="shared" si="13"/>
        <v>94.658203125</v>
      </c>
    </row>
    <row r="29" spans="1:23" ht="18" x14ac:dyDescent="0.25">
      <c r="A29" s="64" t="s">
        <v>31</v>
      </c>
      <c r="B29" s="86">
        <v>351</v>
      </c>
      <c r="C29" s="87">
        <v>555</v>
      </c>
      <c r="D29" s="140">
        <v>37604</v>
      </c>
      <c r="E29" s="141">
        <v>0</v>
      </c>
      <c r="F29" s="142">
        <v>-49</v>
      </c>
      <c r="G29" s="135">
        <f t="shared" si="8"/>
        <v>107.13390313390313</v>
      </c>
      <c r="H29" s="83">
        <f t="shared" si="14"/>
        <v>37555</v>
      </c>
      <c r="I29" s="135"/>
      <c r="J29" s="143"/>
      <c r="K29" s="88">
        <v>4</v>
      </c>
      <c r="L29" s="87">
        <v>5</v>
      </c>
      <c r="M29" s="87">
        <v>341</v>
      </c>
      <c r="N29" s="80">
        <v>0</v>
      </c>
      <c r="O29" s="81"/>
      <c r="P29" s="81">
        <f t="shared" si="15"/>
        <v>85.25</v>
      </c>
      <c r="Q29" s="81">
        <f t="shared" si="9"/>
        <v>341</v>
      </c>
      <c r="R29" s="64" t="s">
        <v>31</v>
      </c>
      <c r="S29" s="63">
        <f t="shared" si="10"/>
        <v>355</v>
      </c>
      <c r="T29" s="63">
        <f t="shared" si="11"/>
        <v>560</v>
      </c>
      <c r="U29" s="63">
        <f t="shared" si="12"/>
        <v>37896</v>
      </c>
      <c r="V29" s="80">
        <f t="shared" si="13"/>
        <v>106.74929577464789</v>
      </c>
    </row>
    <row r="30" spans="1:23" ht="18" x14ac:dyDescent="0.25">
      <c r="A30" s="89" t="s">
        <v>32</v>
      </c>
      <c r="B30" s="86">
        <v>501</v>
      </c>
      <c r="C30" s="90">
        <v>677</v>
      </c>
      <c r="D30" s="144">
        <v>45978</v>
      </c>
      <c r="E30" s="145">
        <v>0</v>
      </c>
      <c r="F30" s="146">
        <v>-1</v>
      </c>
      <c r="G30" s="135">
        <f t="shared" si="8"/>
        <v>91.772455089820355</v>
      </c>
      <c r="H30" s="83">
        <f t="shared" si="14"/>
        <v>45977</v>
      </c>
      <c r="I30" s="147"/>
      <c r="J30" s="148"/>
      <c r="K30" s="91">
        <v>11</v>
      </c>
      <c r="L30" s="87">
        <v>20</v>
      </c>
      <c r="M30" s="87">
        <v>1317</v>
      </c>
      <c r="N30" s="80">
        <v>0</v>
      </c>
      <c r="O30" s="81"/>
      <c r="P30" s="81">
        <f t="shared" si="15"/>
        <v>119.72727272727273</v>
      </c>
      <c r="Q30" s="81">
        <f t="shared" si="9"/>
        <v>1317</v>
      </c>
      <c r="R30" s="89" t="s">
        <v>32</v>
      </c>
      <c r="S30" s="63">
        <f t="shared" si="10"/>
        <v>512</v>
      </c>
      <c r="T30" s="63">
        <f t="shared" si="11"/>
        <v>697</v>
      </c>
      <c r="U30" s="63">
        <f t="shared" si="12"/>
        <v>47294</v>
      </c>
      <c r="V30" s="80">
        <f t="shared" si="13"/>
        <v>92.37109375</v>
      </c>
    </row>
    <row r="31" spans="1:23" ht="18.75" thickBot="1" x14ac:dyDescent="0.3">
      <c r="A31" s="89" t="s">
        <v>33</v>
      </c>
      <c r="B31" s="92">
        <v>139</v>
      </c>
      <c r="C31" s="90">
        <v>192</v>
      </c>
      <c r="D31" s="144">
        <v>13857</v>
      </c>
      <c r="E31" s="145">
        <v>0</v>
      </c>
      <c r="F31" s="146">
        <v>-20</v>
      </c>
      <c r="G31" s="149">
        <f t="shared" si="8"/>
        <v>99.690647482014384</v>
      </c>
      <c r="H31" s="93">
        <f t="shared" si="14"/>
        <v>13837</v>
      </c>
      <c r="I31" s="147"/>
      <c r="J31" s="148"/>
      <c r="K31" s="91">
        <v>1</v>
      </c>
      <c r="L31" s="90">
        <v>1</v>
      </c>
      <c r="M31" s="90">
        <v>164</v>
      </c>
      <c r="N31" s="187">
        <v>0</v>
      </c>
      <c r="O31" s="75"/>
      <c r="P31" s="81">
        <f t="shared" si="15"/>
        <v>164</v>
      </c>
      <c r="Q31" s="75">
        <f t="shared" si="9"/>
        <v>164</v>
      </c>
      <c r="R31" s="89" t="s">
        <v>33</v>
      </c>
      <c r="S31" s="69">
        <f t="shared" si="10"/>
        <v>140</v>
      </c>
      <c r="T31" s="69">
        <f t="shared" si="11"/>
        <v>193</v>
      </c>
      <c r="U31" s="69">
        <f t="shared" si="12"/>
        <v>14001</v>
      </c>
      <c r="V31" s="187">
        <f t="shared" si="13"/>
        <v>100.00714285714285</v>
      </c>
    </row>
    <row r="32" spans="1:23" ht="18.75" thickBot="1" x14ac:dyDescent="0.3">
      <c r="A32" s="70" t="s">
        <v>34</v>
      </c>
      <c r="B32" s="94">
        <f>SUM(B19:B31)</f>
        <v>6651</v>
      </c>
      <c r="C32" s="94">
        <f>SUM(C19:C31)</f>
        <v>9561</v>
      </c>
      <c r="D32" s="150">
        <f>SUM(D19:D31)</f>
        <v>673407</v>
      </c>
      <c r="E32" s="94">
        <f>SUM(E19:E31)</f>
        <v>0</v>
      </c>
      <c r="F32" s="103">
        <f>SUM(F19:F31)</f>
        <v>-383</v>
      </c>
      <c r="G32" s="131">
        <f t="shared" si="8"/>
        <v>101.2489851150203</v>
      </c>
      <c r="H32" s="197">
        <f t="shared" ref="H32:Q32" si="16">SUM(H19:H31)</f>
        <v>673024</v>
      </c>
      <c r="I32" s="166">
        <f t="shared" si="16"/>
        <v>0</v>
      </c>
      <c r="J32" s="72">
        <f t="shared" si="16"/>
        <v>0</v>
      </c>
      <c r="K32" s="196">
        <f t="shared" si="16"/>
        <v>191</v>
      </c>
      <c r="L32" s="186">
        <f t="shared" si="16"/>
        <v>337</v>
      </c>
      <c r="M32" s="186">
        <f t="shared" si="16"/>
        <v>23874</v>
      </c>
      <c r="N32" s="186">
        <f t="shared" si="16"/>
        <v>0</v>
      </c>
      <c r="O32" s="186">
        <f t="shared" si="16"/>
        <v>-6</v>
      </c>
      <c r="P32" s="186">
        <f t="shared" si="16"/>
        <v>1678.1198541809069</v>
      </c>
      <c r="Q32" s="188">
        <f t="shared" si="16"/>
        <v>23874</v>
      </c>
      <c r="R32" s="192" t="s">
        <v>34</v>
      </c>
      <c r="S32" s="175">
        <f>SUM(S19:S31)</f>
        <v>6842</v>
      </c>
      <c r="T32" s="175">
        <f>SUM(T19:T31)</f>
        <v>9898</v>
      </c>
      <c r="U32" s="175">
        <f>SUM(U19:U31)</f>
        <v>696898</v>
      </c>
      <c r="V32" s="72">
        <f t="shared" si="13"/>
        <v>101.85589009061678</v>
      </c>
    </row>
    <row r="33" spans="1:22" ht="18.75" thickBot="1" x14ac:dyDescent="0.3">
      <c r="A33" s="74"/>
      <c r="B33" s="96"/>
      <c r="C33" s="96"/>
      <c r="D33" s="96"/>
      <c r="E33" s="96"/>
      <c r="F33" s="96"/>
      <c r="G33" s="75"/>
      <c r="H33" s="96"/>
      <c r="I33" s="75"/>
      <c r="J33" s="75"/>
      <c r="K33" s="75"/>
      <c r="L33" s="96"/>
      <c r="M33" s="96"/>
      <c r="N33" s="75"/>
      <c r="O33" s="75"/>
      <c r="P33" s="75"/>
      <c r="Q33" s="75"/>
      <c r="R33" s="74"/>
      <c r="S33" s="96"/>
      <c r="T33" s="96"/>
      <c r="U33" s="96"/>
      <c r="V33" s="75"/>
    </row>
    <row r="34" spans="1:22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8"/>
      <c r="I34" s="97"/>
      <c r="J34" s="97"/>
      <c r="K34" s="195"/>
      <c r="L34" s="97"/>
      <c r="M34" s="97"/>
      <c r="N34" s="97"/>
      <c r="O34" s="97"/>
      <c r="P34" s="97"/>
      <c r="Q34" s="98"/>
      <c r="R34" s="53" t="s">
        <v>35</v>
      </c>
      <c r="S34" s="97"/>
      <c r="T34" s="97"/>
      <c r="U34" s="97"/>
      <c r="V34" s="98"/>
    </row>
    <row r="35" spans="1:22" ht="18" x14ac:dyDescent="0.25">
      <c r="A35" s="64" t="s">
        <v>36</v>
      </c>
      <c r="B35" s="141">
        <v>844</v>
      </c>
      <c r="C35" s="87">
        <v>1275</v>
      </c>
      <c r="D35" s="142">
        <v>82934</v>
      </c>
      <c r="E35" s="138">
        <v>0</v>
      </c>
      <c r="F35" s="137">
        <v>-32</v>
      </c>
      <c r="G35" s="124">
        <f t="shared" ref="G35:G47" si="17">D35/B35</f>
        <v>98.263033175355446</v>
      </c>
      <c r="H35" s="139">
        <f t="shared" ref="H35:H46" si="18">SUM(D35:F35)</f>
        <v>82902</v>
      </c>
      <c r="I35" s="88"/>
      <c r="J35" s="143"/>
      <c r="K35" s="81">
        <v>31</v>
      </c>
      <c r="L35" s="85">
        <v>57</v>
      </c>
      <c r="M35" s="85">
        <v>3849</v>
      </c>
      <c r="N35" s="62">
        <v>0</v>
      </c>
      <c r="O35" s="81"/>
      <c r="P35" s="81">
        <f t="shared" ref="P35:P46" si="19">M35/K35</f>
        <v>124.16129032258064</v>
      </c>
      <c r="Q35" s="81">
        <f t="shared" ref="Q35:Q46" si="20">SUM(M35:N35)</f>
        <v>3849</v>
      </c>
      <c r="R35" s="56" t="s">
        <v>36</v>
      </c>
      <c r="S35" s="59">
        <f t="shared" ref="S35:S46" si="21">B35+K35</f>
        <v>875</v>
      </c>
      <c r="T35" s="59">
        <f t="shared" ref="T35:T46" si="22">C35+L35</f>
        <v>1332</v>
      </c>
      <c r="U35" s="59">
        <f t="shared" ref="U35:U46" si="23">H35+Q35</f>
        <v>86751</v>
      </c>
      <c r="V35" s="62">
        <f t="shared" ref="V35:V46" si="24">U35/S35</f>
        <v>99.144000000000005</v>
      </c>
    </row>
    <row r="36" spans="1:22" ht="18" x14ac:dyDescent="0.25">
      <c r="A36" s="64" t="s">
        <v>37</v>
      </c>
      <c r="B36" s="141">
        <v>846</v>
      </c>
      <c r="C36" s="87">
        <v>1315</v>
      </c>
      <c r="D36" s="142">
        <v>84973</v>
      </c>
      <c r="E36" s="141">
        <v>0</v>
      </c>
      <c r="F36" s="140">
        <v>0</v>
      </c>
      <c r="G36" s="151">
        <f t="shared" si="17"/>
        <v>100.44089834515367</v>
      </c>
      <c r="H36" s="142">
        <f t="shared" si="18"/>
        <v>84973</v>
      </c>
      <c r="I36" s="88"/>
      <c r="J36" s="143"/>
      <c r="K36" s="88">
        <v>18</v>
      </c>
      <c r="L36" s="87">
        <v>31</v>
      </c>
      <c r="M36" s="87">
        <v>1986</v>
      </c>
      <c r="N36" s="80">
        <v>0</v>
      </c>
      <c r="O36" s="88"/>
      <c r="P36" s="81">
        <f t="shared" si="19"/>
        <v>110.33333333333333</v>
      </c>
      <c r="Q36" s="88">
        <f t="shared" si="20"/>
        <v>1986</v>
      </c>
      <c r="R36" s="64" t="s">
        <v>37</v>
      </c>
      <c r="S36" s="63">
        <f t="shared" si="21"/>
        <v>864</v>
      </c>
      <c r="T36" s="63">
        <f t="shared" si="22"/>
        <v>1346</v>
      </c>
      <c r="U36" s="63">
        <f t="shared" si="23"/>
        <v>86959</v>
      </c>
      <c r="V36" s="80">
        <f t="shared" si="24"/>
        <v>100.64699074074075</v>
      </c>
    </row>
    <row r="37" spans="1:22" ht="18" x14ac:dyDescent="0.25">
      <c r="A37" s="64" t="s">
        <v>38</v>
      </c>
      <c r="B37" s="141">
        <v>440</v>
      </c>
      <c r="C37" s="87">
        <v>653</v>
      </c>
      <c r="D37" s="142">
        <v>44042</v>
      </c>
      <c r="E37" s="141">
        <v>0</v>
      </c>
      <c r="F37" s="140">
        <v>-20</v>
      </c>
      <c r="G37" s="151">
        <f t="shared" si="17"/>
        <v>100.09545454545454</v>
      </c>
      <c r="H37" s="142">
        <f t="shared" si="18"/>
        <v>44022</v>
      </c>
      <c r="I37" s="88"/>
      <c r="J37" s="143"/>
      <c r="K37" s="88">
        <v>26</v>
      </c>
      <c r="L37" s="87">
        <v>38</v>
      </c>
      <c r="M37" s="87">
        <v>2657</v>
      </c>
      <c r="N37" s="80">
        <v>0</v>
      </c>
      <c r="O37" s="88"/>
      <c r="P37" s="81">
        <f t="shared" si="19"/>
        <v>102.19230769230769</v>
      </c>
      <c r="Q37" s="88">
        <f t="shared" si="20"/>
        <v>2657</v>
      </c>
      <c r="R37" s="64" t="s">
        <v>38</v>
      </c>
      <c r="S37" s="63">
        <f t="shared" si="21"/>
        <v>466</v>
      </c>
      <c r="T37" s="63">
        <f t="shared" si="22"/>
        <v>691</v>
      </c>
      <c r="U37" s="63">
        <f t="shared" si="23"/>
        <v>46679</v>
      </c>
      <c r="V37" s="80">
        <f t="shared" si="24"/>
        <v>100.1695278969957</v>
      </c>
    </row>
    <row r="38" spans="1:22" ht="18" x14ac:dyDescent="0.25">
      <c r="A38" s="64" t="s">
        <v>39</v>
      </c>
      <c r="B38" s="141">
        <v>836</v>
      </c>
      <c r="C38" s="87">
        <v>1035</v>
      </c>
      <c r="D38" s="142">
        <v>72196</v>
      </c>
      <c r="E38" s="141">
        <v>0</v>
      </c>
      <c r="F38" s="140">
        <v>-23</v>
      </c>
      <c r="G38" s="151">
        <f t="shared" si="17"/>
        <v>86.358851674641144</v>
      </c>
      <c r="H38" s="142">
        <f t="shared" si="18"/>
        <v>72173</v>
      </c>
      <c r="I38" s="88"/>
      <c r="J38" s="143"/>
      <c r="K38" s="88">
        <v>21</v>
      </c>
      <c r="L38" s="87">
        <v>29</v>
      </c>
      <c r="M38" s="87">
        <v>2047</v>
      </c>
      <c r="N38" s="80">
        <v>0</v>
      </c>
      <c r="O38" s="88"/>
      <c r="P38" s="81">
        <f t="shared" si="19"/>
        <v>97.476190476190482</v>
      </c>
      <c r="Q38" s="88">
        <f t="shared" si="20"/>
        <v>2047</v>
      </c>
      <c r="R38" s="64" t="s">
        <v>39</v>
      </c>
      <c r="S38" s="63">
        <f t="shared" si="21"/>
        <v>857</v>
      </c>
      <c r="T38" s="63">
        <f t="shared" si="22"/>
        <v>1064</v>
      </c>
      <c r="U38" s="63">
        <f t="shared" si="23"/>
        <v>74220</v>
      </c>
      <c r="V38" s="80">
        <f t="shared" si="24"/>
        <v>86.604434072345384</v>
      </c>
    </row>
    <row r="39" spans="1:22" ht="18" x14ac:dyDescent="0.25">
      <c r="A39" s="64" t="s">
        <v>40</v>
      </c>
      <c r="B39" s="141">
        <v>318</v>
      </c>
      <c r="C39" s="87">
        <v>470</v>
      </c>
      <c r="D39" s="142">
        <v>30419</v>
      </c>
      <c r="E39" s="141">
        <v>0</v>
      </c>
      <c r="F39" s="140">
        <v>0</v>
      </c>
      <c r="G39" s="151">
        <f t="shared" si="17"/>
        <v>95.657232704402517</v>
      </c>
      <c r="H39" s="142">
        <f t="shared" si="18"/>
        <v>30419</v>
      </c>
      <c r="I39" s="88"/>
      <c r="J39" s="143"/>
      <c r="K39" s="88">
        <v>14</v>
      </c>
      <c r="L39" s="87">
        <v>32</v>
      </c>
      <c r="M39" s="87">
        <v>2112</v>
      </c>
      <c r="N39" s="80">
        <v>0</v>
      </c>
      <c r="O39" s="88"/>
      <c r="P39" s="81">
        <f t="shared" si="19"/>
        <v>150.85714285714286</v>
      </c>
      <c r="Q39" s="88">
        <f t="shared" si="20"/>
        <v>2112</v>
      </c>
      <c r="R39" s="64" t="s">
        <v>40</v>
      </c>
      <c r="S39" s="63">
        <f t="shared" si="21"/>
        <v>332</v>
      </c>
      <c r="T39" s="63">
        <f t="shared" si="22"/>
        <v>502</v>
      </c>
      <c r="U39" s="63">
        <f t="shared" si="23"/>
        <v>32531</v>
      </c>
      <c r="V39" s="80">
        <f t="shared" si="24"/>
        <v>97.984939759036138</v>
      </c>
    </row>
    <row r="40" spans="1:22" ht="18" x14ac:dyDescent="0.25">
      <c r="A40" s="64" t="s">
        <v>41</v>
      </c>
      <c r="B40" s="141">
        <v>518</v>
      </c>
      <c r="C40" s="87">
        <v>686</v>
      </c>
      <c r="D40" s="142">
        <v>47457</v>
      </c>
      <c r="E40" s="141">
        <v>0</v>
      </c>
      <c r="F40" s="140">
        <v>0</v>
      </c>
      <c r="G40" s="151">
        <f t="shared" si="17"/>
        <v>91.615830115830121</v>
      </c>
      <c r="H40" s="142">
        <f t="shared" si="18"/>
        <v>47457</v>
      </c>
      <c r="I40" s="88"/>
      <c r="J40" s="143"/>
      <c r="K40" s="88">
        <v>19</v>
      </c>
      <c r="L40" s="87">
        <v>28</v>
      </c>
      <c r="M40" s="87">
        <v>1849</v>
      </c>
      <c r="N40" s="80">
        <v>0</v>
      </c>
      <c r="O40" s="88"/>
      <c r="P40" s="81">
        <f t="shared" si="19"/>
        <v>97.315789473684205</v>
      </c>
      <c r="Q40" s="88">
        <f t="shared" si="20"/>
        <v>1849</v>
      </c>
      <c r="R40" s="64" t="s">
        <v>41</v>
      </c>
      <c r="S40" s="63">
        <f t="shared" si="21"/>
        <v>537</v>
      </c>
      <c r="T40" s="63">
        <f t="shared" si="22"/>
        <v>714</v>
      </c>
      <c r="U40" s="63">
        <f t="shared" si="23"/>
        <v>49306</v>
      </c>
      <c r="V40" s="80">
        <f t="shared" si="24"/>
        <v>91.81750465549348</v>
      </c>
    </row>
    <row r="41" spans="1:22" ht="18" x14ac:dyDescent="0.25">
      <c r="A41" s="64" t="s">
        <v>42</v>
      </c>
      <c r="B41" s="141">
        <v>724</v>
      </c>
      <c r="C41" s="87">
        <v>1025</v>
      </c>
      <c r="D41" s="142">
        <v>68818</v>
      </c>
      <c r="E41" s="141">
        <v>0</v>
      </c>
      <c r="F41" s="140">
        <v>0</v>
      </c>
      <c r="G41" s="151">
        <f t="shared" si="17"/>
        <v>95.052486187845304</v>
      </c>
      <c r="H41" s="142">
        <f t="shared" si="18"/>
        <v>68818</v>
      </c>
      <c r="I41" s="88"/>
      <c r="J41" s="143"/>
      <c r="K41" s="88">
        <v>39</v>
      </c>
      <c r="L41" s="87">
        <v>82</v>
      </c>
      <c r="M41" s="87">
        <v>5706</v>
      </c>
      <c r="N41" s="80">
        <v>0</v>
      </c>
      <c r="O41" s="88"/>
      <c r="P41" s="81">
        <f t="shared" si="19"/>
        <v>146.30769230769232</v>
      </c>
      <c r="Q41" s="88">
        <f t="shared" si="20"/>
        <v>5706</v>
      </c>
      <c r="R41" s="64" t="s">
        <v>42</v>
      </c>
      <c r="S41" s="63">
        <f t="shared" si="21"/>
        <v>763</v>
      </c>
      <c r="T41" s="63">
        <f t="shared" si="22"/>
        <v>1107</v>
      </c>
      <c r="U41" s="63">
        <f t="shared" si="23"/>
        <v>74524</v>
      </c>
      <c r="V41" s="80">
        <f t="shared" si="24"/>
        <v>97.672346002621225</v>
      </c>
    </row>
    <row r="42" spans="1:22" ht="18" x14ac:dyDescent="0.25">
      <c r="A42" s="64" t="s">
        <v>43</v>
      </c>
      <c r="B42" s="141">
        <v>527</v>
      </c>
      <c r="C42" s="87">
        <v>733</v>
      </c>
      <c r="D42" s="142">
        <v>47340</v>
      </c>
      <c r="E42" s="141">
        <v>0</v>
      </c>
      <c r="F42" s="140">
        <v>0</v>
      </c>
      <c r="G42" s="151">
        <f t="shared" si="17"/>
        <v>89.829222011385198</v>
      </c>
      <c r="H42" s="142">
        <f t="shared" si="18"/>
        <v>47340</v>
      </c>
      <c r="I42" s="88"/>
      <c r="J42" s="143"/>
      <c r="K42" s="88">
        <v>20</v>
      </c>
      <c r="L42" s="87">
        <v>36</v>
      </c>
      <c r="M42" s="87">
        <v>2486</v>
      </c>
      <c r="N42" s="80">
        <v>0</v>
      </c>
      <c r="O42" s="88"/>
      <c r="P42" s="81">
        <f t="shared" si="19"/>
        <v>124.3</v>
      </c>
      <c r="Q42" s="88">
        <f t="shared" si="20"/>
        <v>2486</v>
      </c>
      <c r="R42" s="64" t="s">
        <v>43</v>
      </c>
      <c r="S42" s="63">
        <f t="shared" si="21"/>
        <v>547</v>
      </c>
      <c r="T42" s="63">
        <f t="shared" si="22"/>
        <v>769</v>
      </c>
      <c r="U42" s="63">
        <f t="shared" si="23"/>
        <v>49826</v>
      </c>
      <c r="V42" s="80">
        <f t="shared" si="24"/>
        <v>91.089579524680076</v>
      </c>
    </row>
    <row r="43" spans="1:22" ht="18" x14ac:dyDescent="0.25">
      <c r="A43" s="64" t="s">
        <v>44</v>
      </c>
      <c r="B43" s="141">
        <v>306</v>
      </c>
      <c r="C43" s="87">
        <v>419</v>
      </c>
      <c r="D43" s="142">
        <v>28275</v>
      </c>
      <c r="E43" s="141">
        <v>0</v>
      </c>
      <c r="F43" s="140">
        <v>-14</v>
      </c>
      <c r="G43" s="151">
        <f t="shared" si="17"/>
        <v>92.401960784313729</v>
      </c>
      <c r="H43" s="142">
        <f t="shared" si="18"/>
        <v>28261</v>
      </c>
      <c r="I43" s="88"/>
      <c r="J43" s="143"/>
      <c r="K43" s="88">
        <v>24</v>
      </c>
      <c r="L43" s="87">
        <v>38</v>
      </c>
      <c r="M43" s="87">
        <v>2608</v>
      </c>
      <c r="N43" s="80">
        <v>0</v>
      </c>
      <c r="O43" s="88">
        <v>-6</v>
      </c>
      <c r="P43" s="81">
        <f t="shared" si="19"/>
        <v>108.66666666666667</v>
      </c>
      <c r="Q43" s="88">
        <f t="shared" si="20"/>
        <v>2608</v>
      </c>
      <c r="R43" s="64" t="s">
        <v>44</v>
      </c>
      <c r="S43" s="63">
        <f t="shared" si="21"/>
        <v>330</v>
      </c>
      <c r="T43" s="63">
        <f t="shared" si="22"/>
        <v>457</v>
      </c>
      <c r="U43" s="63">
        <f t="shared" si="23"/>
        <v>30869</v>
      </c>
      <c r="V43" s="80">
        <f t="shared" si="24"/>
        <v>93.542424242424246</v>
      </c>
    </row>
    <row r="44" spans="1:22" ht="18" x14ac:dyDescent="0.25">
      <c r="A44" s="64" t="s">
        <v>45</v>
      </c>
      <c r="B44" s="141">
        <v>533</v>
      </c>
      <c r="C44" s="87">
        <v>840</v>
      </c>
      <c r="D44" s="142">
        <v>56601</v>
      </c>
      <c r="E44" s="141">
        <v>0</v>
      </c>
      <c r="F44" s="140">
        <v>0</v>
      </c>
      <c r="G44" s="151">
        <f t="shared" si="17"/>
        <v>106.19324577861163</v>
      </c>
      <c r="H44" s="142">
        <f t="shared" si="18"/>
        <v>56601</v>
      </c>
      <c r="I44" s="88"/>
      <c r="J44" s="143"/>
      <c r="K44" s="88">
        <v>16</v>
      </c>
      <c r="L44" s="87">
        <v>28</v>
      </c>
      <c r="M44" s="87">
        <v>1901</v>
      </c>
      <c r="N44" s="80">
        <v>0</v>
      </c>
      <c r="O44" s="88"/>
      <c r="P44" s="81">
        <f t="shared" si="19"/>
        <v>118.8125</v>
      </c>
      <c r="Q44" s="88">
        <f t="shared" si="20"/>
        <v>1901</v>
      </c>
      <c r="R44" s="64" t="s">
        <v>45</v>
      </c>
      <c r="S44" s="63">
        <f t="shared" si="21"/>
        <v>549</v>
      </c>
      <c r="T44" s="63">
        <f t="shared" si="22"/>
        <v>868</v>
      </c>
      <c r="U44" s="63">
        <f t="shared" si="23"/>
        <v>58502</v>
      </c>
      <c r="V44" s="80">
        <f t="shared" si="24"/>
        <v>106.56102003642987</v>
      </c>
    </row>
    <row r="45" spans="1:22" ht="18" x14ac:dyDescent="0.25">
      <c r="A45" s="89" t="s">
        <v>46</v>
      </c>
      <c r="B45" s="141">
        <v>469</v>
      </c>
      <c r="C45" s="87">
        <v>712</v>
      </c>
      <c r="D45" s="142">
        <v>45991</v>
      </c>
      <c r="E45" s="141">
        <v>0</v>
      </c>
      <c r="F45" s="140">
        <v>-14</v>
      </c>
      <c r="G45" s="151">
        <f t="shared" si="17"/>
        <v>98.061833688699366</v>
      </c>
      <c r="H45" s="142">
        <f t="shared" si="18"/>
        <v>45977</v>
      </c>
      <c r="I45" s="91"/>
      <c r="J45" s="148"/>
      <c r="K45" s="91">
        <v>22</v>
      </c>
      <c r="L45" s="90">
        <v>30</v>
      </c>
      <c r="M45" s="90">
        <v>2046</v>
      </c>
      <c r="N45" s="80">
        <v>0</v>
      </c>
      <c r="O45" s="88"/>
      <c r="P45" s="81">
        <f t="shared" si="19"/>
        <v>93</v>
      </c>
      <c r="Q45" s="88">
        <f t="shared" si="20"/>
        <v>2046</v>
      </c>
      <c r="R45" s="89" t="s">
        <v>46</v>
      </c>
      <c r="S45" s="63">
        <f t="shared" si="21"/>
        <v>491</v>
      </c>
      <c r="T45" s="63">
        <f t="shared" si="22"/>
        <v>742</v>
      </c>
      <c r="U45" s="63">
        <f t="shared" si="23"/>
        <v>48023</v>
      </c>
      <c r="V45" s="80">
        <f t="shared" si="24"/>
        <v>97.806517311608957</v>
      </c>
    </row>
    <row r="46" spans="1:22" ht="18.75" thickBot="1" x14ac:dyDescent="0.3">
      <c r="A46" s="89" t="s">
        <v>47</v>
      </c>
      <c r="B46" s="152">
        <v>283</v>
      </c>
      <c r="C46" s="108">
        <v>399</v>
      </c>
      <c r="D46" s="153">
        <v>26558</v>
      </c>
      <c r="E46" s="145">
        <v>0</v>
      </c>
      <c r="F46" s="144">
        <v>-25</v>
      </c>
      <c r="G46" s="154">
        <f t="shared" si="17"/>
        <v>93.844522968197879</v>
      </c>
      <c r="H46" s="153">
        <f t="shared" si="18"/>
        <v>26533</v>
      </c>
      <c r="I46" s="91"/>
      <c r="J46" s="148"/>
      <c r="K46" s="91">
        <v>13</v>
      </c>
      <c r="L46" s="90">
        <v>13</v>
      </c>
      <c r="M46" s="90">
        <v>1013</v>
      </c>
      <c r="N46" s="187">
        <v>0</v>
      </c>
      <c r="O46" s="91"/>
      <c r="P46" s="81">
        <f t="shared" si="19"/>
        <v>77.92307692307692</v>
      </c>
      <c r="Q46" s="91">
        <f t="shared" si="20"/>
        <v>1013</v>
      </c>
      <c r="R46" s="89" t="s">
        <v>47</v>
      </c>
      <c r="S46" s="69">
        <f t="shared" si="21"/>
        <v>296</v>
      </c>
      <c r="T46" s="69">
        <f t="shared" si="22"/>
        <v>412</v>
      </c>
      <c r="U46" s="69">
        <f t="shared" si="23"/>
        <v>27546</v>
      </c>
      <c r="V46" s="187">
        <f t="shared" si="24"/>
        <v>93.060810810810807</v>
      </c>
    </row>
    <row r="47" spans="1:22" ht="18.75" thickBot="1" x14ac:dyDescent="0.3">
      <c r="A47" s="70" t="s">
        <v>48</v>
      </c>
      <c r="B47" s="94">
        <f>SUM(B35:B46)</f>
        <v>6644</v>
      </c>
      <c r="C47" s="94">
        <f>SUM(C35:C46)</f>
        <v>9562</v>
      </c>
      <c r="D47" s="150">
        <f>SUM(D35:D46)</f>
        <v>635604</v>
      </c>
      <c r="E47" s="94">
        <f>SUM(E35:E46)</f>
        <v>0</v>
      </c>
      <c r="F47" s="103">
        <f>SUM(F35:F46)</f>
        <v>-128</v>
      </c>
      <c r="G47" s="131">
        <f t="shared" si="17"/>
        <v>95.665863937387115</v>
      </c>
      <c r="H47" s="197">
        <f t="shared" ref="H47:Q47" si="25">SUM(H35:H46)</f>
        <v>635476</v>
      </c>
      <c r="I47" s="166">
        <f t="shared" si="25"/>
        <v>0</v>
      </c>
      <c r="J47" s="72">
        <f t="shared" si="25"/>
        <v>0</v>
      </c>
      <c r="K47" s="196">
        <f t="shared" si="25"/>
        <v>263</v>
      </c>
      <c r="L47" s="186">
        <f t="shared" si="25"/>
        <v>442</v>
      </c>
      <c r="M47" s="186">
        <f t="shared" si="25"/>
        <v>30260</v>
      </c>
      <c r="N47" s="186">
        <f t="shared" si="25"/>
        <v>0</v>
      </c>
      <c r="O47" s="186">
        <f t="shared" si="25"/>
        <v>-6</v>
      </c>
      <c r="P47" s="186">
        <f t="shared" si="25"/>
        <v>1351.345990052675</v>
      </c>
      <c r="Q47" s="188">
        <f t="shared" si="25"/>
        <v>30260</v>
      </c>
      <c r="R47" s="192" t="s">
        <v>48</v>
      </c>
      <c r="S47" s="175">
        <f>SUM(S35:S46)</f>
        <v>6907</v>
      </c>
      <c r="T47" s="175">
        <f>SUM(T35:T46)</f>
        <v>10004</v>
      </c>
      <c r="U47" s="175">
        <f>SUM(U35:U46)</f>
        <v>665736</v>
      </c>
      <c r="V47" s="72">
        <f>U47/S47</f>
        <v>96.385695671058343</v>
      </c>
    </row>
    <row r="48" spans="1:22" ht="18.75" thickBot="1" x14ac:dyDescent="0.3">
      <c r="A48" s="104"/>
      <c r="B48" s="105"/>
      <c r="C48" s="105"/>
      <c r="D48" s="105"/>
      <c r="E48" s="105"/>
      <c r="F48" s="105"/>
      <c r="G48" s="106"/>
      <c r="H48" s="105"/>
      <c r="I48" s="75"/>
      <c r="J48" s="75"/>
      <c r="K48" s="75"/>
      <c r="L48" s="96"/>
      <c r="M48" s="96"/>
      <c r="N48" s="75"/>
      <c r="O48" s="75"/>
      <c r="P48" s="75"/>
      <c r="Q48" s="75"/>
      <c r="R48" s="191"/>
      <c r="S48" s="96"/>
      <c r="T48" s="96"/>
      <c r="U48" s="96"/>
      <c r="V48" s="75"/>
    </row>
    <row r="49" spans="1:22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8"/>
      <c r="I49" s="97"/>
      <c r="J49" s="97"/>
      <c r="K49" s="195"/>
      <c r="L49" s="97"/>
      <c r="M49" s="97"/>
      <c r="N49" s="97"/>
      <c r="O49" s="97"/>
      <c r="P49" s="97"/>
      <c r="Q49" s="98"/>
      <c r="R49" s="53" t="s">
        <v>49</v>
      </c>
      <c r="S49" s="97"/>
      <c r="T49" s="97"/>
      <c r="U49" s="97"/>
      <c r="V49" s="98"/>
    </row>
    <row r="50" spans="1:22" ht="18" x14ac:dyDescent="0.25">
      <c r="A50" s="56" t="s">
        <v>50</v>
      </c>
      <c r="B50" s="156">
        <v>426</v>
      </c>
      <c r="C50" s="157">
        <v>624</v>
      </c>
      <c r="D50" s="156">
        <v>44091</v>
      </c>
      <c r="E50" s="84">
        <v>0</v>
      </c>
      <c r="F50" s="139">
        <v>-8</v>
      </c>
      <c r="G50" s="177">
        <f t="shared" ref="G50:G57" si="26">D50/B50</f>
        <v>103.5</v>
      </c>
      <c r="H50" s="159">
        <f>SUM(D50:F50)</f>
        <v>44083</v>
      </c>
      <c r="I50" s="132"/>
      <c r="J50" s="133"/>
      <c r="K50" s="81">
        <v>13</v>
      </c>
      <c r="L50" s="85">
        <v>20</v>
      </c>
      <c r="M50" s="85">
        <v>1280</v>
      </c>
      <c r="N50" s="62">
        <v>0</v>
      </c>
      <c r="O50" s="81">
        <v>0</v>
      </c>
      <c r="P50" s="81">
        <f>M50/K50</f>
        <v>98.461538461538467</v>
      </c>
      <c r="Q50" s="81">
        <f t="shared" ref="Q50:Q56" si="27">SUM(M50:N50)</f>
        <v>1280</v>
      </c>
      <c r="R50" s="56" t="s">
        <v>50</v>
      </c>
      <c r="S50" s="59">
        <f t="shared" ref="S50:T56" si="28">B50+K50</f>
        <v>439</v>
      </c>
      <c r="T50" s="59">
        <f t="shared" si="28"/>
        <v>644</v>
      </c>
      <c r="U50" s="59">
        <f t="shared" ref="U50:U56" si="29">H50+Q50</f>
        <v>45363</v>
      </c>
      <c r="V50" s="62">
        <f t="shared" ref="V50:V56" si="30">U50/S50</f>
        <v>103.33257403189066</v>
      </c>
    </row>
    <row r="51" spans="1:22" ht="18" x14ac:dyDescent="0.25">
      <c r="A51" s="64" t="s">
        <v>51</v>
      </c>
      <c r="B51" s="141">
        <v>671</v>
      </c>
      <c r="C51" s="160">
        <v>838</v>
      </c>
      <c r="D51" s="141">
        <v>61871</v>
      </c>
      <c r="E51" s="86">
        <v>0</v>
      </c>
      <c r="F51" s="142">
        <v>0</v>
      </c>
      <c r="G51" s="158">
        <f t="shared" si="26"/>
        <v>92.207153502235471</v>
      </c>
      <c r="H51" s="159">
        <f t="shared" ref="H51:H56" si="31">SUM(D51:F51)</f>
        <v>61871</v>
      </c>
      <c r="I51" s="135"/>
      <c r="J51" s="143"/>
      <c r="K51" s="88">
        <v>20</v>
      </c>
      <c r="L51" s="87">
        <v>34</v>
      </c>
      <c r="M51" s="87">
        <v>2860</v>
      </c>
      <c r="N51" s="80">
        <v>0</v>
      </c>
      <c r="O51" s="81">
        <v>0</v>
      </c>
      <c r="P51" s="81">
        <f t="shared" ref="P51:P56" si="32">M51/K51</f>
        <v>143</v>
      </c>
      <c r="Q51" s="81">
        <f t="shared" si="27"/>
        <v>2860</v>
      </c>
      <c r="R51" s="64" t="s">
        <v>51</v>
      </c>
      <c r="S51" s="63">
        <f t="shared" si="28"/>
        <v>691</v>
      </c>
      <c r="T51" s="63">
        <f t="shared" si="28"/>
        <v>872</v>
      </c>
      <c r="U51" s="63">
        <f t="shared" si="29"/>
        <v>64731</v>
      </c>
      <c r="V51" s="80">
        <f t="shared" si="30"/>
        <v>93.67727930535456</v>
      </c>
    </row>
    <row r="52" spans="1:22" ht="18" x14ac:dyDescent="0.25">
      <c r="A52" s="64" t="s">
        <v>52</v>
      </c>
      <c r="B52" s="141">
        <v>1419</v>
      </c>
      <c r="C52" s="160">
        <v>1896</v>
      </c>
      <c r="D52" s="141">
        <v>126585</v>
      </c>
      <c r="E52" s="86">
        <v>0</v>
      </c>
      <c r="F52" s="142">
        <v>-89</v>
      </c>
      <c r="G52" s="158">
        <f t="shared" si="26"/>
        <v>89.207188160676537</v>
      </c>
      <c r="H52" s="159">
        <f t="shared" si="31"/>
        <v>126496</v>
      </c>
      <c r="I52" s="135"/>
      <c r="J52" s="143"/>
      <c r="K52" s="88">
        <v>57</v>
      </c>
      <c r="L52" s="87">
        <v>90</v>
      </c>
      <c r="M52" s="87">
        <v>6106</v>
      </c>
      <c r="N52" s="80">
        <v>0</v>
      </c>
      <c r="O52" s="81">
        <v>0</v>
      </c>
      <c r="P52" s="81">
        <f t="shared" si="32"/>
        <v>107.12280701754386</v>
      </c>
      <c r="Q52" s="81">
        <f t="shared" si="27"/>
        <v>6106</v>
      </c>
      <c r="R52" s="64" t="s">
        <v>52</v>
      </c>
      <c r="S52" s="63">
        <f t="shared" si="28"/>
        <v>1476</v>
      </c>
      <c r="T52" s="63">
        <f t="shared" si="28"/>
        <v>1986</v>
      </c>
      <c r="U52" s="63">
        <f t="shared" si="29"/>
        <v>132602</v>
      </c>
      <c r="V52" s="80">
        <f t="shared" si="30"/>
        <v>89.83875338753387</v>
      </c>
    </row>
    <row r="53" spans="1:22" ht="18" x14ac:dyDescent="0.25">
      <c r="A53" s="64" t="s">
        <v>53</v>
      </c>
      <c r="B53" s="141">
        <v>411</v>
      </c>
      <c r="C53" s="160">
        <v>568</v>
      </c>
      <c r="D53" s="141">
        <v>38950</v>
      </c>
      <c r="E53" s="86">
        <v>0</v>
      </c>
      <c r="F53" s="142">
        <v>-35</v>
      </c>
      <c r="G53" s="158">
        <f t="shared" si="26"/>
        <v>94.768856447688563</v>
      </c>
      <c r="H53" s="159">
        <f t="shared" si="31"/>
        <v>38915</v>
      </c>
      <c r="I53" s="135"/>
      <c r="J53" s="143"/>
      <c r="K53" s="88">
        <v>18</v>
      </c>
      <c r="L53" s="87">
        <v>32</v>
      </c>
      <c r="M53" s="87">
        <v>2410</v>
      </c>
      <c r="N53" s="80">
        <v>0</v>
      </c>
      <c r="O53" s="81">
        <v>0</v>
      </c>
      <c r="P53" s="81">
        <f t="shared" si="32"/>
        <v>133.88888888888889</v>
      </c>
      <c r="Q53" s="81">
        <f t="shared" si="27"/>
        <v>2410</v>
      </c>
      <c r="R53" s="64" t="s">
        <v>53</v>
      </c>
      <c r="S53" s="63">
        <f t="shared" si="28"/>
        <v>429</v>
      </c>
      <c r="T53" s="63">
        <f t="shared" si="28"/>
        <v>600</v>
      </c>
      <c r="U53" s="63">
        <f t="shared" si="29"/>
        <v>41325</v>
      </c>
      <c r="V53" s="80">
        <f t="shared" si="30"/>
        <v>96.328671328671334</v>
      </c>
    </row>
    <row r="54" spans="1:22" ht="18" x14ac:dyDescent="0.25">
      <c r="A54" s="64" t="s">
        <v>54</v>
      </c>
      <c r="B54" s="141">
        <v>459</v>
      </c>
      <c r="C54" s="160">
        <v>616</v>
      </c>
      <c r="D54" s="141">
        <v>43489</v>
      </c>
      <c r="E54" s="86">
        <v>0</v>
      </c>
      <c r="F54" s="142">
        <v>-34</v>
      </c>
      <c r="G54" s="158">
        <f t="shared" si="26"/>
        <v>94.747276688453155</v>
      </c>
      <c r="H54" s="159">
        <f t="shared" si="31"/>
        <v>43455</v>
      </c>
      <c r="I54" s="135"/>
      <c r="J54" s="143"/>
      <c r="K54" s="88">
        <v>9</v>
      </c>
      <c r="L54" s="87">
        <v>18</v>
      </c>
      <c r="M54" s="87">
        <v>1217</v>
      </c>
      <c r="N54" s="80">
        <v>0</v>
      </c>
      <c r="O54" s="81">
        <v>0</v>
      </c>
      <c r="P54" s="81">
        <f t="shared" si="32"/>
        <v>135.22222222222223</v>
      </c>
      <c r="Q54" s="81">
        <f t="shared" si="27"/>
        <v>1217</v>
      </c>
      <c r="R54" s="64" t="s">
        <v>54</v>
      </c>
      <c r="S54" s="63">
        <f t="shared" si="28"/>
        <v>468</v>
      </c>
      <c r="T54" s="63">
        <f t="shared" si="28"/>
        <v>634</v>
      </c>
      <c r="U54" s="63">
        <f t="shared" si="29"/>
        <v>44672</v>
      </c>
      <c r="V54" s="80">
        <f t="shared" si="30"/>
        <v>95.452991452991455</v>
      </c>
    </row>
    <row r="55" spans="1:22" ht="18" x14ac:dyDescent="0.25">
      <c r="A55" s="64" t="s">
        <v>55</v>
      </c>
      <c r="B55" s="141">
        <v>350</v>
      </c>
      <c r="C55" s="160">
        <v>471</v>
      </c>
      <c r="D55" s="141">
        <v>31208</v>
      </c>
      <c r="E55" s="86">
        <v>0</v>
      </c>
      <c r="F55" s="142">
        <v>0</v>
      </c>
      <c r="G55" s="158">
        <f t="shared" si="26"/>
        <v>89.165714285714287</v>
      </c>
      <c r="H55" s="159">
        <f t="shared" si="31"/>
        <v>31208</v>
      </c>
      <c r="I55" s="135"/>
      <c r="J55" s="143"/>
      <c r="K55" s="88">
        <v>9</v>
      </c>
      <c r="L55" s="87">
        <v>14</v>
      </c>
      <c r="M55" s="87">
        <v>1107</v>
      </c>
      <c r="N55" s="80">
        <v>0</v>
      </c>
      <c r="O55" s="81">
        <v>0</v>
      </c>
      <c r="P55" s="81">
        <f t="shared" si="32"/>
        <v>123</v>
      </c>
      <c r="Q55" s="81">
        <f t="shared" si="27"/>
        <v>1107</v>
      </c>
      <c r="R55" s="64" t="s">
        <v>55</v>
      </c>
      <c r="S55" s="63">
        <f t="shared" si="28"/>
        <v>359</v>
      </c>
      <c r="T55" s="63">
        <f t="shared" si="28"/>
        <v>485</v>
      </c>
      <c r="U55" s="63">
        <f t="shared" si="29"/>
        <v>32315</v>
      </c>
      <c r="V55" s="80">
        <f t="shared" si="30"/>
        <v>90.013927576601674</v>
      </c>
    </row>
    <row r="56" spans="1:22" ht="18.75" thickBot="1" x14ac:dyDescent="0.3">
      <c r="A56" s="64" t="s">
        <v>56</v>
      </c>
      <c r="B56" s="161">
        <v>697</v>
      </c>
      <c r="C56" s="162">
        <v>917</v>
      </c>
      <c r="D56" s="161">
        <v>60334</v>
      </c>
      <c r="E56" s="107">
        <v>0</v>
      </c>
      <c r="F56" s="153">
        <v>-14</v>
      </c>
      <c r="G56" s="158">
        <f t="shared" si="26"/>
        <v>86.562410329985653</v>
      </c>
      <c r="H56" s="159">
        <f t="shared" si="31"/>
        <v>60320</v>
      </c>
      <c r="I56" s="147"/>
      <c r="J56" s="148"/>
      <c r="K56" s="91">
        <v>22</v>
      </c>
      <c r="L56" s="90">
        <v>33</v>
      </c>
      <c r="M56" s="90">
        <v>2245</v>
      </c>
      <c r="N56" s="187">
        <v>0</v>
      </c>
      <c r="O56" s="75">
        <v>0</v>
      </c>
      <c r="P56" s="81">
        <f t="shared" si="32"/>
        <v>102.04545454545455</v>
      </c>
      <c r="Q56" s="75">
        <f t="shared" si="27"/>
        <v>2245</v>
      </c>
      <c r="R56" s="89" t="s">
        <v>56</v>
      </c>
      <c r="S56" s="69">
        <f t="shared" si="28"/>
        <v>719</v>
      </c>
      <c r="T56" s="69">
        <f t="shared" si="28"/>
        <v>950</v>
      </c>
      <c r="U56" s="69">
        <f t="shared" si="29"/>
        <v>62565</v>
      </c>
      <c r="V56" s="187">
        <f t="shared" si="30"/>
        <v>87.016689847009729</v>
      </c>
    </row>
    <row r="57" spans="1:22" ht="18.75" thickBot="1" x14ac:dyDescent="0.3">
      <c r="A57" s="70" t="s">
        <v>48</v>
      </c>
      <c r="B57" s="94">
        <f>SUM(B50:B56)</f>
        <v>4433</v>
      </c>
      <c r="C57" s="94">
        <f>SUM(C50:C56)</f>
        <v>5930</v>
      </c>
      <c r="D57" s="95">
        <f>SUM(D50:D56)</f>
        <v>406528</v>
      </c>
      <c r="E57" s="95">
        <f>SUM(E50:E56)</f>
        <v>0</v>
      </c>
      <c r="F57" s="95">
        <f>SUM(F50:F56)</f>
        <v>-180</v>
      </c>
      <c r="G57" s="72">
        <f t="shared" si="26"/>
        <v>91.704940221069251</v>
      </c>
      <c r="H57" s="150">
        <f t="shared" ref="H57:Q57" si="33">SUM(H50:H56)</f>
        <v>406348</v>
      </c>
      <c r="I57" s="166">
        <f t="shared" si="33"/>
        <v>0</v>
      </c>
      <c r="J57" s="72">
        <f t="shared" si="33"/>
        <v>0</v>
      </c>
      <c r="K57" s="196">
        <f t="shared" si="33"/>
        <v>148</v>
      </c>
      <c r="L57" s="186">
        <f t="shared" si="33"/>
        <v>241</v>
      </c>
      <c r="M57" s="186">
        <f t="shared" si="33"/>
        <v>17225</v>
      </c>
      <c r="N57" s="186">
        <f t="shared" si="33"/>
        <v>0</v>
      </c>
      <c r="O57" s="186">
        <f t="shared" si="33"/>
        <v>0</v>
      </c>
      <c r="P57" s="186">
        <f t="shared" si="33"/>
        <v>842.74091113564805</v>
      </c>
      <c r="Q57" s="188">
        <f t="shared" si="33"/>
        <v>17225</v>
      </c>
      <c r="R57" s="192" t="s">
        <v>48</v>
      </c>
      <c r="S57" s="175">
        <f>SUM(S50:S56)</f>
        <v>4581</v>
      </c>
      <c r="T57" s="175">
        <f>SUM(T50:T56)</f>
        <v>6171</v>
      </c>
      <c r="U57" s="175">
        <f>SUM(U50:U56)</f>
        <v>423573</v>
      </c>
      <c r="V57" s="72">
        <f>U57/S57</f>
        <v>92.462999345121148</v>
      </c>
    </row>
    <row r="58" spans="1:22" ht="18.75" thickBot="1" x14ac:dyDescent="0.3">
      <c r="A58" s="104"/>
      <c r="B58" s="105"/>
      <c r="C58" s="105"/>
      <c r="D58" s="105"/>
      <c r="E58" s="105"/>
      <c r="F58" s="105"/>
      <c r="G58" s="106"/>
      <c r="H58" s="105"/>
      <c r="I58" s="75"/>
      <c r="J58" s="75"/>
      <c r="K58" s="75"/>
      <c r="L58" s="96"/>
      <c r="M58" s="96"/>
      <c r="N58" s="75"/>
      <c r="O58" s="75"/>
      <c r="P58" s="75"/>
      <c r="Q58" s="75"/>
      <c r="R58" s="191"/>
      <c r="S58" s="96"/>
      <c r="T58" s="96"/>
      <c r="U58" s="96"/>
      <c r="V58" s="75"/>
    </row>
    <row r="59" spans="1:22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8"/>
      <c r="I59" s="97"/>
      <c r="J59" s="97"/>
      <c r="K59" s="195"/>
      <c r="L59" s="97"/>
      <c r="M59" s="97"/>
      <c r="N59" s="97"/>
      <c r="O59" s="97"/>
      <c r="P59" s="97"/>
      <c r="Q59" s="98"/>
      <c r="R59" s="53" t="s">
        <v>57</v>
      </c>
      <c r="S59" s="97"/>
      <c r="T59" s="97"/>
      <c r="U59" s="97"/>
      <c r="V59" s="98"/>
    </row>
    <row r="60" spans="1:22" ht="18" x14ac:dyDescent="0.25">
      <c r="A60" s="56" t="s">
        <v>58</v>
      </c>
      <c r="B60" s="156">
        <v>656</v>
      </c>
      <c r="C60" s="101">
        <v>1097</v>
      </c>
      <c r="D60" s="156">
        <v>74919</v>
      </c>
      <c r="E60" s="84">
        <v>0</v>
      </c>
      <c r="F60" s="139">
        <v>0</v>
      </c>
      <c r="G60" s="124">
        <f t="shared" ref="G60:G67" si="34">D60/B60</f>
        <v>114.20579268292683</v>
      </c>
      <c r="H60" s="163">
        <f>SUM(D60:F60)</f>
        <v>74919</v>
      </c>
      <c r="I60" s="132"/>
      <c r="J60" s="133"/>
      <c r="K60" s="81">
        <v>41</v>
      </c>
      <c r="L60" s="85">
        <v>71</v>
      </c>
      <c r="M60" s="85">
        <v>5126</v>
      </c>
      <c r="N60" s="62">
        <v>0</v>
      </c>
      <c r="O60" s="81">
        <v>0</v>
      </c>
      <c r="P60" s="81">
        <f t="shared" ref="P60:P66" si="35">M60/K60</f>
        <v>125.02439024390245</v>
      </c>
      <c r="Q60" s="81">
        <f t="shared" ref="Q60:Q66" si="36">SUM(M60:N60)</f>
        <v>5126</v>
      </c>
      <c r="R60" s="56" t="s">
        <v>58</v>
      </c>
      <c r="S60" s="59">
        <f t="shared" ref="S60:T66" si="37">B60+K60</f>
        <v>697</v>
      </c>
      <c r="T60" s="59">
        <f t="shared" si="37"/>
        <v>1168</v>
      </c>
      <c r="U60" s="59">
        <f t="shared" ref="U60:U66" si="38">H60+Q60</f>
        <v>80045</v>
      </c>
      <c r="V60" s="62">
        <f t="shared" ref="V60:V66" si="39">U60/S60</f>
        <v>114.84218077474893</v>
      </c>
    </row>
    <row r="61" spans="1:22" ht="18" x14ac:dyDescent="0.25">
      <c r="A61" s="64" t="s">
        <v>59</v>
      </c>
      <c r="B61" s="141">
        <v>565</v>
      </c>
      <c r="C61" s="102">
        <v>879</v>
      </c>
      <c r="D61" s="141">
        <v>59236</v>
      </c>
      <c r="E61" s="86">
        <v>0</v>
      </c>
      <c r="F61" s="142">
        <v>-29</v>
      </c>
      <c r="G61" s="151">
        <f t="shared" si="34"/>
        <v>104.8424778761062</v>
      </c>
      <c r="H61" s="163">
        <f t="shared" ref="H61:H66" si="40">SUM(D61:F61)</f>
        <v>59207</v>
      </c>
      <c r="I61" s="135"/>
      <c r="J61" s="143"/>
      <c r="K61" s="88">
        <v>19</v>
      </c>
      <c r="L61" s="87">
        <v>33</v>
      </c>
      <c r="M61" s="87">
        <v>2096</v>
      </c>
      <c r="N61" s="80">
        <v>0</v>
      </c>
      <c r="O61" s="81">
        <v>0</v>
      </c>
      <c r="P61" s="81">
        <f t="shared" si="35"/>
        <v>110.31578947368421</v>
      </c>
      <c r="Q61" s="81">
        <f t="shared" si="36"/>
        <v>2096</v>
      </c>
      <c r="R61" s="64" t="s">
        <v>60</v>
      </c>
      <c r="S61" s="63">
        <f t="shared" si="37"/>
        <v>584</v>
      </c>
      <c r="T61" s="63">
        <f t="shared" si="37"/>
        <v>912</v>
      </c>
      <c r="U61" s="63">
        <f t="shared" si="38"/>
        <v>61303</v>
      </c>
      <c r="V61" s="80">
        <f t="shared" si="39"/>
        <v>104.9708904109589</v>
      </c>
    </row>
    <row r="62" spans="1:22" ht="18" x14ac:dyDescent="0.25">
      <c r="A62" s="64" t="s">
        <v>61</v>
      </c>
      <c r="B62" s="141">
        <v>705</v>
      </c>
      <c r="C62" s="102">
        <v>1143</v>
      </c>
      <c r="D62" s="141">
        <v>77533</v>
      </c>
      <c r="E62" s="86">
        <v>0</v>
      </c>
      <c r="F62" s="142">
        <v>0</v>
      </c>
      <c r="G62" s="151">
        <f t="shared" si="34"/>
        <v>109.9758865248227</v>
      </c>
      <c r="H62" s="163">
        <f t="shared" si="40"/>
        <v>77533</v>
      </c>
      <c r="I62" s="135"/>
      <c r="J62" s="143"/>
      <c r="K62" s="88">
        <v>40</v>
      </c>
      <c r="L62" s="87">
        <v>76</v>
      </c>
      <c r="M62" s="87">
        <v>5054</v>
      </c>
      <c r="N62" s="80">
        <v>0</v>
      </c>
      <c r="O62" s="81">
        <v>0</v>
      </c>
      <c r="P62" s="81">
        <f t="shared" si="35"/>
        <v>126.35</v>
      </c>
      <c r="Q62" s="81">
        <f t="shared" si="36"/>
        <v>5054</v>
      </c>
      <c r="R62" s="64"/>
      <c r="S62" s="63">
        <f t="shared" si="37"/>
        <v>745</v>
      </c>
      <c r="T62" s="63">
        <f t="shared" si="37"/>
        <v>1219</v>
      </c>
      <c r="U62" s="63">
        <f t="shared" si="38"/>
        <v>82587</v>
      </c>
      <c r="V62" s="80">
        <f t="shared" si="39"/>
        <v>110.85503355704698</v>
      </c>
    </row>
    <row r="63" spans="1:22" ht="18" x14ac:dyDescent="0.25">
      <c r="A63" s="64" t="s">
        <v>62</v>
      </c>
      <c r="B63" s="141">
        <v>488</v>
      </c>
      <c r="C63" s="102">
        <v>755</v>
      </c>
      <c r="D63" s="141">
        <v>48331</v>
      </c>
      <c r="E63" s="86">
        <v>0</v>
      </c>
      <c r="F63" s="142">
        <v>-26</v>
      </c>
      <c r="G63" s="151">
        <f t="shared" si="34"/>
        <v>99.038934426229503</v>
      </c>
      <c r="H63" s="163">
        <f t="shared" si="40"/>
        <v>48305</v>
      </c>
      <c r="I63" s="135"/>
      <c r="J63" s="143"/>
      <c r="K63" s="88">
        <v>16</v>
      </c>
      <c r="L63" s="87">
        <v>29</v>
      </c>
      <c r="M63" s="87">
        <v>1906</v>
      </c>
      <c r="N63" s="80">
        <v>0</v>
      </c>
      <c r="O63" s="81">
        <v>0</v>
      </c>
      <c r="P63" s="81">
        <f t="shared" si="35"/>
        <v>119.125</v>
      </c>
      <c r="Q63" s="81">
        <f t="shared" si="36"/>
        <v>1906</v>
      </c>
      <c r="R63" s="64" t="s">
        <v>62</v>
      </c>
      <c r="S63" s="63">
        <f t="shared" si="37"/>
        <v>504</v>
      </c>
      <c r="T63" s="63">
        <f t="shared" si="37"/>
        <v>784</v>
      </c>
      <c r="U63" s="63">
        <f t="shared" si="38"/>
        <v>50211</v>
      </c>
      <c r="V63" s="80">
        <f t="shared" si="39"/>
        <v>99.625</v>
      </c>
    </row>
    <row r="64" spans="1:22" ht="18" x14ac:dyDescent="0.25">
      <c r="A64" s="64" t="s">
        <v>63</v>
      </c>
      <c r="B64" s="141">
        <v>295</v>
      </c>
      <c r="C64" s="102">
        <v>466</v>
      </c>
      <c r="D64" s="141">
        <v>32192</v>
      </c>
      <c r="E64" s="86">
        <v>0</v>
      </c>
      <c r="F64" s="142">
        <v>0</v>
      </c>
      <c r="G64" s="151">
        <f t="shared" si="34"/>
        <v>109.12542372881356</v>
      </c>
      <c r="H64" s="163">
        <f t="shared" si="40"/>
        <v>32192</v>
      </c>
      <c r="I64" s="135"/>
      <c r="J64" s="143"/>
      <c r="K64" s="88">
        <v>11</v>
      </c>
      <c r="L64" s="87">
        <v>22</v>
      </c>
      <c r="M64" s="87">
        <v>1419</v>
      </c>
      <c r="N64" s="80">
        <v>0</v>
      </c>
      <c r="O64" s="81">
        <v>0</v>
      </c>
      <c r="P64" s="81">
        <f t="shared" si="35"/>
        <v>129</v>
      </c>
      <c r="Q64" s="81">
        <f t="shared" si="36"/>
        <v>1419</v>
      </c>
      <c r="R64" s="64" t="s">
        <v>63</v>
      </c>
      <c r="S64" s="63">
        <f t="shared" si="37"/>
        <v>306</v>
      </c>
      <c r="T64" s="63">
        <f t="shared" si="37"/>
        <v>488</v>
      </c>
      <c r="U64" s="63">
        <f t="shared" si="38"/>
        <v>33611</v>
      </c>
      <c r="V64" s="80">
        <f t="shared" si="39"/>
        <v>109.83986928104575</v>
      </c>
    </row>
    <row r="65" spans="1:22" ht="18" x14ac:dyDescent="0.25">
      <c r="A65" s="64" t="s">
        <v>64</v>
      </c>
      <c r="B65" s="141">
        <v>693</v>
      </c>
      <c r="C65" s="102">
        <v>1095</v>
      </c>
      <c r="D65" s="141">
        <v>74675</v>
      </c>
      <c r="E65" s="86">
        <v>0</v>
      </c>
      <c r="F65" s="142">
        <v>-14</v>
      </c>
      <c r="G65" s="151">
        <f t="shared" si="34"/>
        <v>107.75613275613276</v>
      </c>
      <c r="H65" s="163">
        <f t="shared" si="40"/>
        <v>74661</v>
      </c>
      <c r="I65" s="135"/>
      <c r="J65" s="143"/>
      <c r="K65" s="88">
        <v>28</v>
      </c>
      <c r="L65" s="87">
        <v>57</v>
      </c>
      <c r="M65" s="87">
        <v>3953</v>
      </c>
      <c r="N65" s="80">
        <v>0</v>
      </c>
      <c r="O65" s="81">
        <v>0</v>
      </c>
      <c r="P65" s="81">
        <f t="shared" si="35"/>
        <v>141.17857142857142</v>
      </c>
      <c r="Q65" s="81">
        <f t="shared" si="36"/>
        <v>3953</v>
      </c>
      <c r="R65" s="64" t="s">
        <v>65</v>
      </c>
      <c r="S65" s="63">
        <f t="shared" si="37"/>
        <v>721</v>
      </c>
      <c r="T65" s="63">
        <f t="shared" si="37"/>
        <v>1152</v>
      </c>
      <c r="U65" s="63">
        <f t="shared" si="38"/>
        <v>78614</v>
      </c>
      <c r="V65" s="80">
        <f t="shared" si="39"/>
        <v>109.03467406380028</v>
      </c>
    </row>
    <row r="66" spans="1:22" ht="18.75" thickBot="1" x14ac:dyDescent="0.3">
      <c r="A66" s="64" t="s">
        <v>66</v>
      </c>
      <c r="B66" s="161">
        <v>712</v>
      </c>
      <c r="C66" s="164">
        <v>973</v>
      </c>
      <c r="D66" s="161">
        <v>65131</v>
      </c>
      <c r="E66" s="107">
        <v>0</v>
      </c>
      <c r="F66" s="153">
        <v>0</v>
      </c>
      <c r="G66" s="154">
        <f t="shared" si="34"/>
        <v>91.476123595505612</v>
      </c>
      <c r="H66" s="165">
        <f t="shared" si="40"/>
        <v>65131</v>
      </c>
      <c r="I66" s="147"/>
      <c r="J66" s="148"/>
      <c r="K66" s="91">
        <v>30</v>
      </c>
      <c r="L66" s="90">
        <v>42</v>
      </c>
      <c r="M66" s="90">
        <v>2903</v>
      </c>
      <c r="N66" s="187">
        <v>0</v>
      </c>
      <c r="O66" s="75">
        <v>0</v>
      </c>
      <c r="P66" s="81">
        <f t="shared" si="35"/>
        <v>96.766666666666666</v>
      </c>
      <c r="Q66" s="75">
        <f t="shared" si="36"/>
        <v>2903</v>
      </c>
      <c r="R66" s="89" t="s">
        <v>67</v>
      </c>
      <c r="S66" s="69">
        <f t="shared" si="37"/>
        <v>742</v>
      </c>
      <c r="T66" s="69">
        <f t="shared" si="37"/>
        <v>1015</v>
      </c>
      <c r="U66" s="69">
        <f t="shared" si="38"/>
        <v>68034</v>
      </c>
      <c r="V66" s="187">
        <f t="shared" si="39"/>
        <v>91.690026954177895</v>
      </c>
    </row>
    <row r="67" spans="1:22" ht="18.75" thickBot="1" x14ac:dyDescent="0.3">
      <c r="A67" s="70" t="s">
        <v>48</v>
      </c>
      <c r="B67" s="94">
        <f>SUM(B60:B66)</f>
        <v>4114</v>
      </c>
      <c r="C67" s="94">
        <f>SUM(C60:C66)</f>
        <v>6408</v>
      </c>
      <c r="D67" s="94">
        <f>SUM(D60:D66)</f>
        <v>432017</v>
      </c>
      <c r="E67" s="94">
        <f>SUM(E60:E66)</f>
        <v>0</v>
      </c>
      <c r="F67" s="150">
        <f>SUM(F60:F66)</f>
        <v>-69</v>
      </c>
      <c r="G67" s="130">
        <f t="shared" si="34"/>
        <v>105.01142440447254</v>
      </c>
      <c r="H67" s="150">
        <f t="shared" ref="H67:Q67" si="41">SUM(H60:H66)</f>
        <v>431948</v>
      </c>
      <c r="I67" s="166">
        <f t="shared" si="41"/>
        <v>0</v>
      </c>
      <c r="J67" s="188">
        <f t="shared" si="41"/>
        <v>0</v>
      </c>
      <c r="K67" s="166">
        <f t="shared" si="41"/>
        <v>185</v>
      </c>
      <c r="L67" s="186">
        <f t="shared" si="41"/>
        <v>330</v>
      </c>
      <c r="M67" s="186">
        <f t="shared" si="41"/>
        <v>22457</v>
      </c>
      <c r="N67" s="186">
        <f t="shared" si="41"/>
        <v>0</v>
      </c>
      <c r="O67" s="186">
        <f t="shared" si="41"/>
        <v>0</v>
      </c>
      <c r="P67" s="186">
        <f t="shared" si="41"/>
        <v>847.7604178128247</v>
      </c>
      <c r="Q67" s="188">
        <f t="shared" si="41"/>
        <v>22457</v>
      </c>
      <c r="R67" s="192" t="s">
        <v>48</v>
      </c>
      <c r="S67" s="175">
        <f>SUM(S60:S66)</f>
        <v>4299</v>
      </c>
      <c r="T67" s="175">
        <f>SUM(T60:T66)</f>
        <v>6738</v>
      </c>
      <c r="U67" s="175">
        <f>SUM(U60:U66)</f>
        <v>454405</v>
      </c>
      <c r="V67" s="72">
        <f>U67/S67</f>
        <v>105.70016282856479</v>
      </c>
    </row>
    <row r="68" spans="1:22" ht="18.75" thickBot="1" x14ac:dyDescent="0.3">
      <c r="A68" s="104"/>
      <c r="B68" s="105"/>
      <c r="C68" s="105"/>
      <c r="D68" s="105"/>
      <c r="E68" s="105"/>
      <c r="F68" s="105"/>
      <c r="G68" s="106"/>
      <c r="H68" s="105"/>
      <c r="I68" s="75"/>
      <c r="J68" s="75"/>
      <c r="K68" s="75"/>
      <c r="L68" s="96"/>
      <c r="M68" s="96"/>
      <c r="N68" s="75"/>
      <c r="O68" s="75"/>
      <c r="P68" s="75"/>
      <c r="Q68" s="75"/>
      <c r="R68" s="191"/>
      <c r="S68" s="96"/>
      <c r="T68" s="96"/>
      <c r="U68" s="96"/>
      <c r="V68" s="75"/>
    </row>
    <row r="69" spans="1:22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8"/>
      <c r="I69" s="97"/>
      <c r="J69" s="97"/>
      <c r="K69" s="195"/>
      <c r="L69" s="97"/>
      <c r="M69" s="97"/>
      <c r="N69" s="97"/>
      <c r="O69" s="97"/>
      <c r="P69" s="97"/>
      <c r="Q69" s="98"/>
      <c r="R69" s="53" t="s">
        <v>68</v>
      </c>
      <c r="S69" s="97"/>
      <c r="T69" s="97"/>
      <c r="U69" s="97"/>
      <c r="V69" s="98"/>
    </row>
    <row r="70" spans="1:22" ht="18" x14ac:dyDescent="0.25">
      <c r="A70" s="56" t="s">
        <v>69</v>
      </c>
      <c r="B70" s="156">
        <v>370</v>
      </c>
      <c r="C70" s="101">
        <v>622</v>
      </c>
      <c r="D70" s="156">
        <v>41821</v>
      </c>
      <c r="E70" s="84">
        <v>0</v>
      </c>
      <c r="F70" s="139">
        <v>-142</v>
      </c>
      <c r="G70" s="177">
        <f t="shared" ref="G70:G76" si="42">D70/B70</f>
        <v>113.02972972972972</v>
      </c>
      <c r="H70" s="159">
        <f t="shared" ref="H70:H75" si="43">SUM(D70:F70)</f>
        <v>41679</v>
      </c>
      <c r="I70" s="132"/>
      <c r="J70" s="133"/>
      <c r="K70" s="81">
        <v>17</v>
      </c>
      <c r="L70" s="85">
        <v>42</v>
      </c>
      <c r="M70" s="85">
        <v>2742</v>
      </c>
      <c r="N70" s="62">
        <v>0</v>
      </c>
      <c r="O70" s="81">
        <v>-14</v>
      </c>
      <c r="P70" s="81">
        <f t="shared" ref="P70:P75" si="44">M70/K70</f>
        <v>161.29411764705881</v>
      </c>
      <c r="Q70" s="81">
        <f t="shared" ref="Q70:Q75" si="45">SUM(M70:N70)</f>
        <v>2742</v>
      </c>
      <c r="R70" s="56" t="s">
        <v>69</v>
      </c>
      <c r="S70" s="59">
        <f t="shared" ref="S70:T75" si="46">B70+K70</f>
        <v>387</v>
      </c>
      <c r="T70" s="59">
        <f t="shared" si="46"/>
        <v>664</v>
      </c>
      <c r="U70" s="59">
        <f t="shared" ref="U70:U75" si="47">H70+Q70</f>
        <v>44421</v>
      </c>
      <c r="V70" s="62">
        <f t="shared" ref="V70:V76" si="48">U70/S70</f>
        <v>114.78294573643412</v>
      </c>
    </row>
    <row r="71" spans="1:22" ht="18" x14ac:dyDescent="0.25">
      <c r="A71" s="64" t="s">
        <v>70</v>
      </c>
      <c r="B71" s="141">
        <v>663</v>
      </c>
      <c r="C71" s="102">
        <v>921</v>
      </c>
      <c r="D71" s="141">
        <v>62345</v>
      </c>
      <c r="E71" s="86">
        <v>0</v>
      </c>
      <c r="F71" s="142">
        <v>-78</v>
      </c>
      <c r="G71" s="158">
        <f t="shared" si="42"/>
        <v>94.034690799396685</v>
      </c>
      <c r="H71" s="159">
        <f t="shared" si="43"/>
        <v>62267</v>
      </c>
      <c r="I71" s="135"/>
      <c r="J71" s="143"/>
      <c r="K71" s="88">
        <v>15</v>
      </c>
      <c r="L71" s="87">
        <v>25</v>
      </c>
      <c r="M71" s="87">
        <v>1689</v>
      </c>
      <c r="N71" s="80">
        <v>0</v>
      </c>
      <c r="O71" s="81"/>
      <c r="P71" s="81">
        <f t="shared" si="44"/>
        <v>112.6</v>
      </c>
      <c r="Q71" s="81">
        <f t="shared" si="45"/>
        <v>1689</v>
      </c>
      <c r="R71" s="64" t="s">
        <v>70</v>
      </c>
      <c r="S71" s="63">
        <f t="shared" si="46"/>
        <v>678</v>
      </c>
      <c r="T71" s="63">
        <f t="shared" si="46"/>
        <v>946</v>
      </c>
      <c r="U71" s="63">
        <f t="shared" si="47"/>
        <v>63956</v>
      </c>
      <c r="V71" s="80">
        <f t="shared" si="48"/>
        <v>94.330383480825958</v>
      </c>
    </row>
    <row r="72" spans="1:22" ht="18" x14ac:dyDescent="0.25">
      <c r="A72" s="64" t="s">
        <v>68</v>
      </c>
      <c r="B72" s="141">
        <v>793</v>
      </c>
      <c r="C72" s="102">
        <v>1353</v>
      </c>
      <c r="D72" s="141">
        <v>89452</v>
      </c>
      <c r="E72" s="86">
        <v>0</v>
      </c>
      <c r="F72" s="142">
        <v>-157</v>
      </c>
      <c r="G72" s="158">
        <f t="shared" si="42"/>
        <v>112.80201765447667</v>
      </c>
      <c r="H72" s="159">
        <f t="shared" si="43"/>
        <v>89295</v>
      </c>
      <c r="I72" s="135"/>
      <c r="J72" s="143"/>
      <c r="K72" s="88">
        <v>24</v>
      </c>
      <c r="L72" s="87">
        <v>51</v>
      </c>
      <c r="M72" s="87">
        <v>3280</v>
      </c>
      <c r="N72" s="80">
        <v>0</v>
      </c>
      <c r="O72" s="81">
        <v>-19</v>
      </c>
      <c r="P72" s="81">
        <f t="shared" si="44"/>
        <v>136.66666666666666</v>
      </c>
      <c r="Q72" s="81">
        <f t="shared" si="45"/>
        <v>3280</v>
      </c>
      <c r="R72" s="64" t="s">
        <v>68</v>
      </c>
      <c r="S72" s="63">
        <f t="shared" si="46"/>
        <v>817</v>
      </c>
      <c r="T72" s="63">
        <f t="shared" si="46"/>
        <v>1404</v>
      </c>
      <c r="U72" s="63">
        <f t="shared" si="47"/>
        <v>92575</v>
      </c>
      <c r="V72" s="80">
        <f t="shared" si="48"/>
        <v>113.31089351285189</v>
      </c>
    </row>
    <row r="73" spans="1:22" ht="18" x14ac:dyDescent="0.25">
      <c r="A73" s="64" t="s">
        <v>71</v>
      </c>
      <c r="B73" s="141">
        <v>390</v>
      </c>
      <c r="C73" s="102">
        <v>566</v>
      </c>
      <c r="D73" s="141">
        <v>38353</v>
      </c>
      <c r="E73" s="86">
        <v>0</v>
      </c>
      <c r="F73" s="142">
        <v>-46</v>
      </c>
      <c r="G73" s="158">
        <f t="shared" si="42"/>
        <v>98.341025641025638</v>
      </c>
      <c r="H73" s="159">
        <f t="shared" si="43"/>
        <v>38307</v>
      </c>
      <c r="I73" s="135"/>
      <c r="J73" s="143"/>
      <c r="K73" s="88">
        <v>7</v>
      </c>
      <c r="L73" s="87">
        <v>8</v>
      </c>
      <c r="M73" s="87">
        <v>461</v>
      </c>
      <c r="N73" s="80">
        <v>0</v>
      </c>
      <c r="O73" s="81"/>
      <c r="P73" s="81">
        <f t="shared" si="44"/>
        <v>65.857142857142861</v>
      </c>
      <c r="Q73" s="81">
        <f t="shared" si="45"/>
        <v>461</v>
      </c>
      <c r="R73" s="64" t="s">
        <v>71</v>
      </c>
      <c r="S73" s="63">
        <f t="shared" si="46"/>
        <v>397</v>
      </c>
      <c r="T73" s="63">
        <f t="shared" si="46"/>
        <v>574</v>
      </c>
      <c r="U73" s="63">
        <f t="shared" si="47"/>
        <v>38768</v>
      </c>
      <c r="V73" s="80">
        <f t="shared" si="48"/>
        <v>97.65239294710328</v>
      </c>
    </row>
    <row r="74" spans="1:22" ht="18" x14ac:dyDescent="0.25">
      <c r="A74" s="64" t="s">
        <v>72</v>
      </c>
      <c r="B74" s="141">
        <v>453</v>
      </c>
      <c r="C74" s="102">
        <v>737</v>
      </c>
      <c r="D74" s="141">
        <v>49917</v>
      </c>
      <c r="E74" s="86">
        <v>0</v>
      </c>
      <c r="F74" s="142">
        <v>-102</v>
      </c>
      <c r="G74" s="158">
        <f t="shared" si="42"/>
        <v>110.19205298013244</v>
      </c>
      <c r="H74" s="159">
        <f t="shared" si="43"/>
        <v>49815</v>
      </c>
      <c r="I74" s="135"/>
      <c r="J74" s="143"/>
      <c r="K74" s="88">
        <v>33</v>
      </c>
      <c r="L74" s="87">
        <v>61</v>
      </c>
      <c r="M74" s="87">
        <v>4199</v>
      </c>
      <c r="N74" s="80">
        <v>0</v>
      </c>
      <c r="O74" s="81"/>
      <c r="P74" s="81">
        <f t="shared" si="44"/>
        <v>127.24242424242425</v>
      </c>
      <c r="Q74" s="81">
        <f t="shared" si="45"/>
        <v>4199</v>
      </c>
      <c r="R74" s="64" t="s">
        <v>72</v>
      </c>
      <c r="S74" s="63">
        <f t="shared" si="46"/>
        <v>486</v>
      </c>
      <c r="T74" s="63">
        <f t="shared" si="46"/>
        <v>798</v>
      </c>
      <c r="U74" s="63">
        <f t="shared" si="47"/>
        <v>54014</v>
      </c>
      <c r="V74" s="80">
        <f t="shared" si="48"/>
        <v>111.13991769547324</v>
      </c>
    </row>
    <row r="75" spans="1:22" ht="18.75" thickBot="1" x14ac:dyDescent="0.3">
      <c r="A75" s="66" t="s">
        <v>73</v>
      </c>
      <c r="B75" s="161">
        <v>389</v>
      </c>
      <c r="C75" s="164">
        <v>620</v>
      </c>
      <c r="D75" s="161">
        <v>40539</v>
      </c>
      <c r="E75" s="107">
        <v>0</v>
      </c>
      <c r="F75" s="153">
        <v>-75</v>
      </c>
      <c r="G75" s="158">
        <f t="shared" si="42"/>
        <v>104.2133676092545</v>
      </c>
      <c r="H75" s="159">
        <f t="shared" si="43"/>
        <v>40464</v>
      </c>
      <c r="I75" s="147"/>
      <c r="J75" s="148"/>
      <c r="K75" s="91">
        <v>10</v>
      </c>
      <c r="L75" s="90">
        <v>21</v>
      </c>
      <c r="M75" s="90">
        <v>1533</v>
      </c>
      <c r="N75" s="187">
        <v>0</v>
      </c>
      <c r="O75" s="75"/>
      <c r="P75" s="81">
        <f t="shared" si="44"/>
        <v>153.30000000000001</v>
      </c>
      <c r="Q75" s="75">
        <f t="shared" si="45"/>
        <v>1533</v>
      </c>
      <c r="R75" s="89" t="s">
        <v>73</v>
      </c>
      <c r="S75" s="69">
        <f t="shared" si="46"/>
        <v>399</v>
      </c>
      <c r="T75" s="69">
        <f t="shared" si="46"/>
        <v>641</v>
      </c>
      <c r="U75" s="69">
        <f t="shared" si="47"/>
        <v>41997</v>
      </c>
      <c r="V75" s="187">
        <f t="shared" si="48"/>
        <v>105.25563909774436</v>
      </c>
    </row>
    <row r="76" spans="1:22" ht="18.75" thickBot="1" x14ac:dyDescent="0.3">
      <c r="A76" s="70" t="s">
        <v>48</v>
      </c>
      <c r="B76" s="94">
        <f>SUM(B70:B75)</f>
        <v>3058</v>
      </c>
      <c r="C76" s="94">
        <f>SUM(C70:C75)</f>
        <v>4819</v>
      </c>
      <c r="D76" s="94">
        <f>SUM(D70:D75)</f>
        <v>322427</v>
      </c>
      <c r="E76" s="94">
        <f>SUM(E70:E75)</f>
        <v>0</v>
      </c>
      <c r="F76" s="94">
        <f>SUM(F70:F75)</f>
        <v>-600</v>
      </c>
      <c r="G76" s="72">
        <f t="shared" si="42"/>
        <v>105.43721386527142</v>
      </c>
      <c r="H76" s="150">
        <f t="shared" ref="H76:Q76" si="49">SUM(H70:H75)</f>
        <v>321827</v>
      </c>
      <c r="I76" s="166">
        <f t="shared" si="49"/>
        <v>0</v>
      </c>
      <c r="J76" s="72">
        <f t="shared" si="49"/>
        <v>0</v>
      </c>
      <c r="K76" s="196">
        <f t="shared" si="49"/>
        <v>106</v>
      </c>
      <c r="L76" s="186">
        <f t="shared" si="49"/>
        <v>208</v>
      </c>
      <c r="M76" s="186">
        <f t="shared" si="49"/>
        <v>13904</v>
      </c>
      <c r="N76" s="186">
        <f t="shared" si="49"/>
        <v>0</v>
      </c>
      <c r="O76" s="186">
        <f t="shared" si="49"/>
        <v>-33</v>
      </c>
      <c r="P76" s="186">
        <f t="shared" si="49"/>
        <v>756.96035141329253</v>
      </c>
      <c r="Q76" s="188">
        <f t="shared" si="49"/>
        <v>13904</v>
      </c>
      <c r="R76" s="192" t="s">
        <v>48</v>
      </c>
      <c r="S76" s="175">
        <f>SUM(S70:S75)</f>
        <v>3164</v>
      </c>
      <c r="T76" s="175">
        <f>SUM(T70:T75)</f>
        <v>5027</v>
      </c>
      <c r="U76" s="175">
        <f>SUM(U70:U75)</f>
        <v>335731</v>
      </c>
      <c r="V76" s="72">
        <f t="shared" si="48"/>
        <v>106.10967130214918</v>
      </c>
    </row>
    <row r="77" spans="1:22" ht="18.75" thickBot="1" x14ac:dyDescent="0.3">
      <c r="A77" s="104"/>
      <c r="B77" s="105"/>
      <c r="C77" s="105"/>
      <c r="D77" s="105"/>
      <c r="E77" s="105"/>
      <c r="F77" s="105"/>
      <c r="G77" s="106"/>
      <c r="H77" s="105"/>
      <c r="I77" s="75"/>
      <c r="J77" s="75"/>
      <c r="K77" s="75"/>
      <c r="L77" s="96"/>
      <c r="M77" s="96"/>
      <c r="N77" s="75"/>
      <c r="O77" s="75"/>
      <c r="P77" s="75"/>
      <c r="Q77" s="75"/>
      <c r="R77" s="191"/>
      <c r="S77" s="96"/>
      <c r="T77" s="96"/>
      <c r="U77" s="96"/>
      <c r="V77" s="75"/>
    </row>
    <row r="78" spans="1:22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8"/>
      <c r="I78" s="97"/>
      <c r="J78" s="97"/>
      <c r="K78" s="195"/>
      <c r="L78" s="97"/>
      <c r="M78" s="97"/>
      <c r="N78" s="97"/>
      <c r="O78" s="97"/>
      <c r="P78" s="97"/>
      <c r="Q78" s="98"/>
      <c r="R78" s="53" t="s">
        <v>74</v>
      </c>
      <c r="S78" s="97"/>
      <c r="T78" s="97"/>
      <c r="U78" s="97"/>
      <c r="V78" s="98"/>
    </row>
    <row r="79" spans="1:22" ht="18" x14ac:dyDescent="0.25">
      <c r="A79" s="56" t="s">
        <v>75</v>
      </c>
      <c r="B79" s="156">
        <v>213</v>
      </c>
      <c r="C79" s="101">
        <v>396</v>
      </c>
      <c r="D79" s="156">
        <v>29543</v>
      </c>
      <c r="E79" s="84">
        <v>0</v>
      </c>
      <c r="F79" s="139">
        <v>0</v>
      </c>
      <c r="G79" s="177">
        <f t="shared" ref="G79:G89" si="50">D79/B79</f>
        <v>138.69953051643193</v>
      </c>
      <c r="H79" s="159">
        <f>SUM(D79:F79)</f>
        <v>29543</v>
      </c>
      <c r="I79" s="132"/>
      <c r="J79" s="133"/>
      <c r="K79" s="81">
        <v>2</v>
      </c>
      <c r="L79" s="85">
        <v>2</v>
      </c>
      <c r="M79" s="85">
        <v>128</v>
      </c>
      <c r="N79" s="62">
        <v>0</v>
      </c>
      <c r="O79" s="81">
        <v>0</v>
      </c>
      <c r="P79" s="81">
        <f t="shared" ref="P79:P88" si="51">M79/K79</f>
        <v>64</v>
      </c>
      <c r="Q79" s="81">
        <f t="shared" ref="Q79:Q88" si="52">SUM(M79:N79)</f>
        <v>128</v>
      </c>
      <c r="R79" s="56" t="s">
        <v>75</v>
      </c>
      <c r="S79" s="59">
        <f t="shared" ref="S79:S88" si="53">B79+K79</f>
        <v>215</v>
      </c>
      <c r="T79" s="59">
        <f t="shared" ref="T79:T88" si="54">C79+L79</f>
        <v>398</v>
      </c>
      <c r="U79" s="59">
        <f t="shared" ref="U79:U88" si="55">H79+Q79</f>
        <v>29671</v>
      </c>
      <c r="V79" s="62">
        <f t="shared" ref="V79:V88" si="56">U79/S79</f>
        <v>138.00465116279071</v>
      </c>
    </row>
    <row r="80" spans="1:22" ht="18" x14ac:dyDescent="0.25">
      <c r="A80" s="64" t="s">
        <v>76</v>
      </c>
      <c r="B80" s="141">
        <v>11</v>
      </c>
      <c r="C80" s="102">
        <v>13</v>
      </c>
      <c r="D80" s="141">
        <v>866</v>
      </c>
      <c r="E80" s="86">
        <v>0</v>
      </c>
      <c r="F80" s="142">
        <v>0</v>
      </c>
      <c r="G80" s="158">
        <f t="shared" si="50"/>
        <v>78.727272727272734</v>
      </c>
      <c r="H80" s="159">
        <f t="shared" ref="H80:H88" si="57">SUM(D80:F80)</f>
        <v>866</v>
      </c>
      <c r="I80" s="135"/>
      <c r="J80" s="143"/>
      <c r="K80" s="88">
        <v>0</v>
      </c>
      <c r="L80" s="87">
        <v>0</v>
      </c>
      <c r="M80" s="87">
        <v>0</v>
      </c>
      <c r="N80" s="80">
        <v>0</v>
      </c>
      <c r="O80" s="81">
        <v>0</v>
      </c>
      <c r="P80" s="81" t="e">
        <f t="shared" si="51"/>
        <v>#DIV/0!</v>
      </c>
      <c r="Q80" s="81">
        <f t="shared" si="52"/>
        <v>0</v>
      </c>
      <c r="R80" s="64" t="s">
        <v>76</v>
      </c>
      <c r="S80" s="63">
        <f t="shared" si="53"/>
        <v>11</v>
      </c>
      <c r="T80" s="63">
        <f t="shared" si="54"/>
        <v>13</v>
      </c>
      <c r="U80" s="63">
        <f t="shared" si="55"/>
        <v>866</v>
      </c>
      <c r="V80" s="80">
        <f t="shared" si="56"/>
        <v>78.727272727272734</v>
      </c>
    </row>
    <row r="81" spans="1:22" ht="18" x14ac:dyDescent="0.25">
      <c r="A81" s="64" t="s">
        <v>77</v>
      </c>
      <c r="B81" s="141">
        <v>556</v>
      </c>
      <c r="C81" s="102">
        <v>961</v>
      </c>
      <c r="D81" s="141">
        <v>67197</v>
      </c>
      <c r="E81" s="86">
        <v>0</v>
      </c>
      <c r="F81" s="142">
        <v>-56</v>
      </c>
      <c r="G81" s="158">
        <f t="shared" si="50"/>
        <v>120.85791366906474</v>
      </c>
      <c r="H81" s="159">
        <f t="shared" si="57"/>
        <v>67141</v>
      </c>
      <c r="I81" s="135"/>
      <c r="J81" s="143"/>
      <c r="K81" s="88">
        <v>29</v>
      </c>
      <c r="L81" s="87">
        <v>62</v>
      </c>
      <c r="M81" s="87">
        <v>3854</v>
      </c>
      <c r="N81" s="80">
        <v>0</v>
      </c>
      <c r="O81" s="81">
        <v>0</v>
      </c>
      <c r="P81" s="81">
        <f t="shared" si="51"/>
        <v>132.89655172413794</v>
      </c>
      <c r="Q81" s="81">
        <f t="shared" si="52"/>
        <v>3854</v>
      </c>
      <c r="R81" s="64" t="s">
        <v>77</v>
      </c>
      <c r="S81" s="63">
        <f t="shared" si="53"/>
        <v>585</v>
      </c>
      <c r="T81" s="63">
        <f t="shared" si="54"/>
        <v>1023</v>
      </c>
      <c r="U81" s="63">
        <f t="shared" si="55"/>
        <v>70995</v>
      </c>
      <c r="V81" s="80">
        <f t="shared" si="56"/>
        <v>121.35897435897436</v>
      </c>
    </row>
    <row r="82" spans="1:22" ht="18" x14ac:dyDescent="0.25">
      <c r="A82" s="64" t="s">
        <v>74</v>
      </c>
      <c r="B82" s="141">
        <v>875</v>
      </c>
      <c r="C82" s="102">
        <v>1504</v>
      </c>
      <c r="D82" s="141">
        <v>103612</v>
      </c>
      <c r="E82" s="86">
        <v>0</v>
      </c>
      <c r="F82" s="142">
        <v>0</v>
      </c>
      <c r="G82" s="158">
        <f t="shared" si="50"/>
        <v>118.41371428571429</v>
      </c>
      <c r="H82" s="159">
        <f t="shared" si="57"/>
        <v>103612</v>
      </c>
      <c r="I82" s="135"/>
      <c r="J82" s="143"/>
      <c r="K82" s="88">
        <v>40</v>
      </c>
      <c r="L82" s="87">
        <v>87</v>
      </c>
      <c r="M82" s="87">
        <v>6033</v>
      </c>
      <c r="N82" s="80">
        <v>0</v>
      </c>
      <c r="O82" s="81">
        <v>0</v>
      </c>
      <c r="P82" s="81">
        <f t="shared" si="51"/>
        <v>150.82499999999999</v>
      </c>
      <c r="Q82" s="81">
        <f t="shared" si="52"/>
        <v>6033</v>
      </c>
      <c r="R82" s="64" t="s">
        <v>74</v>
      </c>
      <c r="S82" s="63">
        <f t="shared" si="53"/>
        <v>915</v>
      </c>
      <c r="T82" s="63">
        <f t="shared" si="54"/>
        <v>1591</v>
      </c>
      <c r="U82" s="63">
        <f t="shared" si="55"/>
        <v>109645</v>
      </c>
      <c r="V82" s="80">
        <f t="shared" si="56"/>
        <v>119.83060109289617</v>
      </c>
    </row>
    <row r="83" spans="1:22" ht="18" x14ac:dyDescent="0.25">
      <c r="A83" s="64" t="s">
        <v>78</v>
      </c>
      <c r="B83" s="141">
        <v>658</v>
      </c>
      <c r="C83" s="102">
        <v>957</v>
      </c>
      <c r="D83" s="141">
        <v>64584</v>
      </c>
      <c r="E83" s="86">
        <v>0</v>
      </c>
      <c r="F83" s="142">
        <v>-24</v>
      </c>
      <c r="G83" s="158">
        <f t="shared" si="50"/>
        <v>98.151975683890583</v>
      </c>
      <c r="H83" s="159">
        <f t="shared" si="57"/>
        <v>64560</v>
      </c>
      <c r="I83" s="135"/>
      <c r="J83" s="143"/>
      <c r="K83" s="88">
        <v>12</v>
      </c>
      <c r="L83" s="87">
        <v>24</v>
      </c>
      <c r="M83" s="87">
        <v>1646</v>
      </c>
      <c r="N83" s="80">
        <v>0</v>
      </c>
      <c r="O83" s="81">
        <v>0</v>
      </c>
      <c r="P83" s="81">
        <f t="shared" si="51"/>
        <v>137.16666666666666</v>
      </c>
      <c r="Q83" s="81">
        <f t="shared" si="52"/>
        <v>1646</v>
      </c>
      <c r="R83" s="64" t="s">
        <v>78</v>
      </c>
      <c r="S83" s="63">
        <f t="shared" si="53"/>
        <v>670</v>
      </c>
      <c r="T83" s="63">
        <f t="shared" si="54"/>
        <v>981</v>
      </c>
      <c r="U83" s="63">
        <f t="shared" si="55"/>
        <v>66206</v>
      </c>
      <c r="V83" s="80">
        <f t="shared" si="56"/>
        <v>98.814925373134329</v>
      </c>
    </row>
    <row r="84" spans="1:22" ht="18" x14ac:dyDescent="0.25">
      <c r="A84" s="64" t="s">
        <v>79</v>
      </c>
      <c r="B84" s="141">
        <v>722</v>
      </c>
      <c r="C84" s="102">
        <v>1128</v>
      </c>
      <c r="D84" s="141">
        <v>79540</v>
      </c>
      <c r="E84" s="86">
        <v>0</v>
      </c>
      <c r="F84" s="142">
        <v>-48</v>
      </c>
      <c r="G84" s="158">
        <f t="shared" si="50"/>
        <v>110.16620498614958</v>
      </c>
      <c r="H84" s="159">
        <f t="shared" si="57"/>
        <v>79492</v>
      </c>
      <c r="I84" s="135"/>
      <c r="J84" s="143"/>
      <c r="K84" s="88">
        <v>26</v>
      </c>
      <c r="L84" s="87">
        <v>46</v>
      </c>
      <c r="M84" s="87">
        <v>2978</v>
      </c>
      <c r="N84" s="80">
        <v>0</v>
      </c>
      <c r="O84" s="81">
        <v>-14</v>
      </c>
      <c r="P84" s="81">
        <f t="shared" si="51"/>
        <v>114.53846153846153</v>
      </c>
      <c r="Q84" s="81">
        <f t="shared" si="52"/>
        <v>2978</v>
      </c>
      <c r="R84" s="64" t="s">
        <v>79</v>
      </c>
      <c r="S84" s="63">
        <f t="shared" si="53"/>
        <v>748</v>
      </c>
      <c r="T84" s="63">
        <f t="shared" si="54"/>
        <v>1174</v>
      </c>
      <c r="U84" s="63">
        <f t="shared" si="55"/>
        <v>82470</v>
      </c>
      <c r="V84" s="80">
        <f t="shared" si="56"/>
        <v>110.25401069518716</v>
      </c>
    </row>
    <row r="85" spans="1:22" ht="18" x14ac:dyDescent="0.25">
      <c r="A85" s="64" t="s">
        <v>80</v>
      </c>
      <c r="B85" s="141">
        <v>260</v>
      </c>
      <c r="C85" s="102">
        <v>410</v>
      </c>
      <c r="D85" s="141">
        <v>28413</v>
      </c>
      <c r="E85" s="86">
        <v>0</v>
      </c>
      <c r="F85" s="142">
        <v>-52</v>
      </c>
      <c r="G85" s="158">
        <f t="shared" si="50"/>
        <v>109.28076923076924</v>
      </c>
      <c r="H85" s="159">
        <f t="shared" si="57"/>
        <v>28361</v>
      </c>
      <c r="I85" s="135"/>
      <c r="J85" s="143"/>
      <c r="K85" s="88">
        <v>6</v>
      </c>
      <c r="L85" s="87">
        <v>11</v>
      </c>
      <c r="M85" s="87">
        <v>770</v>
      </c>
      <c r="N85" s="80">
        <v>0</v>
      </c>
      <c r="O85" s="81">
        <v>0</v>
      </c>
      <c r="P85" s="81">
        <f t="shared" si="51"/>
        <v>128.33333333333334</v>
      </c>
      <c r="Q85" s="81">
        <f t="shared" si="52"/>
        <v>770</v>
      </c>
      <c r="R85" s="64" t="s">
        <v>80</v>
      </c>
      <c r="S85" s="63">
        <f t="shared" si="53"/>
        <v>266</v>
      </c>
      <c r="T85" s="63">
        <f t="shared" si="54"/>
        <v>421</v>
      </c>
      <c r="U85" s="63">
        <f t="shared" si="55"/>
        <v>29131</v>
      </c>
      <c r="V85" s="80">
        <f t="shared" si="56"/>
        <v>109.51503759398496</v>
      </c>
    </row>
    <row r="86" spans="1:22" ht="18" x14ac:dyDescent="0.25">
      <c r="A86" s="64" t="s">
        <v>81</v>
      </c>
      <c r="B86" s="141">
        <v>556</v>
      </c>
      <c r="C86" s="102">
        <v>893</v>
      </c>
      <c r="D86" s="141">
        <v>59633</v>
      </c>
      <c r="E86" s="86">
        <v>0</v>
      </c>
      <c r="F86" s="142">
        <v>-50</v>
      </c>
      <c r="G86" s="158">
        <f t="shared" si="50"/>
        <v>107.25359712230215</v>
      </c>
      <c r="H86" s="159">
        <f t="shared" si="57"/>
        <v>59583</v>
      </c>
      <c r="I86" s="135"/>
      <c r="J86" s="143"/>
      <c r="K86" s="88">
        <v>12</v>
      </c>
      <c r="L86" s="87">
        <v>30</v>
      </c>
      <c r="M86" s="87">
        <v>2264</v>
      </c>
      <c r="N86" s="80">
        <v>0</v>
      </c>
      <c r="O86" s="81">
        <v>0</v>
      </c>
      <c r="P86" s="81">
        <f t="shared" si="51"/>
        <v>188.66666666666666</v>
      </c>
      <c r="Q86" s="81">
        <f t="shared" si="52"/>
        <v>2264</v>
      </c>
      <c r="R86" s="64" t="s">
        <v>81</v>
      </c>
      <c r="S86" s="63">
        <f t="shared" si="53"/>
        <v>568</v>
      </c>
      <c r="T86" s="63">
        <f t="shared" si="54"/>
        <v>923</v>
      </c>
      <c r="U86" s="63">
        <f t="shared" si="55"/>
        <v>61847</v>
      </c>
      <c r="V86" s="80">
        <f t="shared" si="56"/>
        <v>108.8855633802817</v>
      </c>
    </row>
    <row r="87" spans="1:22" ht="18" x14ac:dyDescent="0.25">
      <c r="A87" s="64" t="s">
        <v>82</v>
      </c>
      <c r="B87" s="141">
        <v>205</v>
      </c>
      <c r="C87" s="102">
        <v>316</v>
      </c>
      <c r="D87" s="141">
        <v>20731</v>
      </c>
      <c r="E87" s="86">
        <v>0</v>
      </c>
      <c r="F87" s="142">
        <v>0</v>
      </c>
      <c r="G87" s="158">
        <f t="shared" si="50"/>
        <v>101.12682926829268</v>
      </c>
      <c r="H87" s="159">
        <f t="shared" si="57"/>
        <v>20731</v>
      </c>
      <c r="I87" s="135"/>
      <c r="J87" s="143"/>
      <c r="K87" s="88">
        <v>7</v>
      </c>
      <c r="L87" s="87">
        <v>23</v>
      </c>
      <c r="M87" s="87">
        <v>1128</v>
      </c>
      <c r="N87" s="80"/>
      <c r="O87" s="81">
        <v>0</v>
      </c>
      <c r="P87" s="81">
        <f t="shared" si="51"/>
        <v>161.14285714285714</v>
      </c>
      <c r="Q87" s="81">
        <f t="shared" si="52"/>
        <v>1128</v>
      </c>
      <c r="R87" s="64" t="s">
        <v>82</v>
      </c>
      <c r="S87" s="63">
        <f t="shared" si="53"/>
        <v>212</v>
      </c>
      <c r="T87" s="63">
        <f t="shared" si="54"/>
        <v>339</v>
      </c>
      <c r="U87" s="63">
        <f t="shared" si="55"/>
        <v>21859</v>
      </c>
      <c r="V87" s="80">
        <f t="shared" si="56"/>
        <v>103.10849056603773</v>
      </c>
    </row>
    <row r="88" spans="1:22" ht="18.75" thickBot="1" x14ac:dyDescent="0.3">
      <c r="A88" s="66" t="s">
        <v>83</v>
      </c>
      <c r="B88" s="161">
        <v>901</v>
      </c>
      <c r="C88" s="164">
        <v>1300</v>
      </c>
      <c r="D88" s="161">
        <v>92153</v>
      </c>
      <c r="E88" s="107">
        <v>0</v>
      </c>
      <c r="F88" s="153">
        <v>-20</v>
      </c>
      <c r="G88" s="167">
        <f t="shared" si="50"/>
        <v>102.27857935627081</v>
      </c>
      <c r="H88" s="168">
        <f t="shared" si="57"/>
        <v>92133</v>
      </c>
      <c r="I88" s="147"/>
      <c r="J88" s="148"/>
      <c r="K88" s="91">
        <v>25</v>
      </c>
      <c r="L88" s="90">
        <v>37</v>
      </c>
      <c r="M88" s="90">
        <v>2733</v>
      </c>
      <c r="N88" s="187">
        <v>0</v>
      </c>
      <c r="O88" s="75">
        <v>0</v>
      </c>
      <c r="P88" s="81">
        <f t="shared" si="51"/>
        <v>109.32</v>
      </c>
      <c r="Q88" s="75">
        <f t="shared" si="52"/>
        <v>2733</v>
      </c>
      <c r="R88" s="89" t="s">
        <v>83</v>
      </c>
      <c r="S88" s="69">
        <f t="shared" si="53"/>
        <v>926</v>
      </c>
      <c r="T88" s="69">
        <f t="shared" si="54"/>
        <v>1337</v>
      </c>
      <c r="U88" s="69">
        <f t="shared" si="55"/>
        <v>94866</v>
      </c>
      <c r="V88" s="187">
        <f t="shared" si="56"/>
        <v>102.44708423326134</v>
      </c>
    </row>
    <row r="89" spans="1:22" ht="18.75" thickBot="1" x14ac:dyDescent="0.3">
      <c r="A89" s="70" t="s">
        <v>48</v>
      </c>
      <c r="B89" s="94">
        <f>SUM(B79:B88)</f>
        <v>4957</v>
      </c>
      <c r="C89" s="94">
        <f>SUM(C79:C88)</f>
        <v>7878</v>
      </c>
      <c r="D89" s="94">
        <f>SUM(D79:D88)</f>
        <v>546272</v>
      </c>
      <c r="E89" s="94">
        <f>SUM(E79:E88)</f>
        <v>0</v>
      </c>
      <c r="F89" s="150">
        <f>SUM(F79:F88)</f>
        <v>-250</v>
      </c>
      <c r="G89" s="166">
        <f t="shared" si="50"/>
        <v>110.20213839015534</v>
      </c>
      <c r="H89" s="169">
        <f t="shared" ref="H89:Q89" si="58">SUM(H79:H88)</f>
        <v>546022</v>
      </c>
      <c r="I89" s="166">
        <f t="shared" si="58"/>
        <v>0</v>
      </c>
      <c r="J89" s="188">
        <f t="shared" si="58"/>
        <v>0</v>
      </c>
      <c r="K89" s="166">
        <f t="shared" si="58"/>
        <v>159</v>
      </c>
      <c r="L89" s="186">
        <f t="shared" si="58"/>
        <v>322</v>
      </c>
      <c r="M89" s="186">
        <f t="shared" si="58"/>
        <v>21534</v>
      </c>
      <c r="N89" s="186">
        <f t="shared" si="58"/>
        <v>0</v>
      </c>
      <c r="O89" s="186">
        <f t="shared" si="58"/>
        <v>-14</v>
      </c>
      <c r="P89" s="186" t="e">
        <f t="shared" si="58"/>
        <v>#DIV/0!</v>
      </c>
      <c r="Q89" s="188">
        <f t="shared" si="58"/>
        <v>21534</v>
      </c>
      <c r="R89" s="192" t="s">
        <v>48</v>
      </c>
      <c r="S89" s="175">
        <f>SUM(S79:S88)</f>
        <v>5116</v>
      </c>
      <c r="T89" s="175">
        <f>SUM(T79:T88)</f>
        <v>8200</v>
      </c>
      <c r="U89" s="175">
        <f>SUM(U79:U88)</f>
        <v>567556</v>
      </c>
      <c r="V89" s="72">
        <f>U89/S89</f>
        <v>110.9374511336982</v>
      </c>
    </row>
    <row r="90" spans="1:22" ht="18.75" thickBot="1" x14ac:dyDescent="0.3">
      <c r="A90" s="104"/>
      <c r="B90" s="105"/>
      <c r="C90" s="105"/>
      <c r="D90" s="105"/>
      <c r="E90" s="105"/>
      <c r="F90" s="105"/>
      <c r="G90" s="75"/>
      <c r="H90" s="96"/>
      <c r="I90" s="75"/>
      <c r="J90" s="75"/>
      <c r="K90" s="75"/>
      <c r="L90" s="96"/>
      <c r="M90" s="96"/>
      <c r="N90" s="75"/>
      <c r="O90" s="75"/>
      <c r="P90" s="75"/>
      <c r="Q90" s="75"/>
      <c r="R90" s="191"/>
      <c r="S90" s="96"/>
      <c r="T90" s="96"/>
      <c r="U90" s="96"/>
      <c r="V90" s="75"/>
    </row>
    <row r="91" spans="1:22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8"/>
      <c r="I91" s="97"/>
      <c r="J91" s="97"/>
      <c r="K91" s="195"/>
      <c r="L91" s="97"/>
      <c r="M91" s="97"/>
      <c r="N91" s="97"/>
      <c r="O91" s="97"/>
      <c r="P91" s="97"/>
      <c r="Q91" s="98"/>
      <c r="R91" s="53" t="s">
        <v>84</v>
      </c>
      <c r="S91" s="97"/>
      <c r="T91" s="97"/>
      <c r="U91" s="97"/>
      <c r="V91" s="98"/>
    </row>
    <row r="92" spans="1:22" ht="18" x14ac:dyDescent="0.25">
      <c r="A92" s="56" t="s">
        <v>85</v>
      </c>
      <c r="B92" s="156">
        <v>364</v>
      </c>
      <c r="C92" s="101">
        <v>520</v>
      </c>
      <c r="D92" s="156">
        <v>34905</v>
      </c>
      <c r="E92" s="84">
        <v>0</v>
      </c>
      <c r="F92" s="139">
        <v>-20</v>
      </c>
      <c r="G92" s="177">
        <f t="shared" ref="G92:G101" si="59">D92/B92</f>
        <v>95.892857142857139</v>
      </c>
      <c r="H92" s="159">
        <f>SUM(D92:F92)</f>
        <v>34885</v>
      </c>
      <c r="I92" s="132"/>
      <c r="J92" s="133"/>
      <c r="K92" s="81">
        <v>6</v>
      </c>
      <c r="L92" s="85">
        <v>8</v>
      </c>
      <c r="M92" s="85">
        <v>546</v>
      </c>
      <c r="N92" s="62">
        <v>0</v>
      </c>
      <c r="O92" s="81">
        <v>0</v>
      </c>
      <c r="P92" s="81">
        <f t="shared" ref="P92:P100" si="60">M92/K92</f>
        <v>91</v>
      </c>
      <c r="Q92" s="81">
        <f t="shared" ref="Q92:Q100" si="61">SUM(M92:N92)</f>
        <v>546</v>
      </c>
      <c r="R92" s="56" t="s">
        <v>85</v>
      </c>
      <c r="S92" s="59">
        <f t="shared" ref="S92:S100" si="62">B92+K92</f>
        <v>370</v>
      </c>
      <c r="T92" s="59">
        <f t="shared" ref="T92:T100" si="63">C92+L92</f>
        <v>528</v>
      </c>
      <c r="U92" s="59">
        <f t="shared" ref="U92:U100" si="64">H92+Q92</f>
        <v>35431</v>
      </c>
      <c r="V92" s="62">
        <f t="shared" ref="V92:V100" si="65">U92/S92</f>
        <v>95.759459459459464</v>
      </c>
    </row>
    <row r="93" spans="1:22" ht="18" x14ac:dyDescent="0.25">
      <c r="A93" s="64" t="s">
        <v>86</v>
      </c>
      <c r="B93" s="141">
        <v>452</v>
      </c>
      <c r="C93" s="102">
        <v>560</v>
      </c>
      <c r="D93" s="141">
        <v>37294</v>
      </c>
      <c r="E93" s="86">
        <v>0</v>
      </c>
      <c r="F93" s="142">
        <v>-30</v>
      </c>
      <c r="G93" s="158">
        <f t="shared" si="59"/>
        <v>82.508849557522126</v>
      </c>
      <c r="H93" s="159">
        <f t="shared" ref="H93:H100" si="66">SUM(D93:F93)</f>
        <v>37264</v>
      </c>
      <c r="I93" s="135"/>
      <c r="J93" s="143"/>
      <c r="K93" s="88">
        <v>9</v>
      </c>
      <c r="L93" s="87">
        <v>13</v>
      </c>
      <c r="M93" s="87">
        <v>768</v>
      </c>
      <c r="N93" s="80">
        <v>0</v>
      </c>
      <c r="O93" s="81">
        <v>0</v>
      </c>
      <c r="P93" s="81">
        <f t="shared" si="60"/>
        <v>85.333333333333329</v>
      </c>
      <c r="Q93" s="81">
        <f t="shared" si="61"/>
        <v>768</v>
      </c>
      <c r="R93" s="64" t="s">
        <v>86</v>
      </c>
      <c r="S93" s="63">
        <f t="shared" si="62"/>
        <v>461</v>
      </c>
      <c r="T93" s="63">
        <f t="shared" si="63"/>
        <v>573</v>
      </c>
      <c r="U93" s="63">
        <f t="shared" si="64"/>
        <v>38032</v>
      </c>
      <c r="V93" s="80">
        <f t="shared" si="65"/>
        <v>82.498915401301517</v>
      </c>
    </row>
    <row r="94" spans="1:22" ht="18" x14ac:dyDescent="0.25">
      <c r="A94" s="64" t="s">
        <v>87</v>
      </c>
      <c r="B94" s="141">
        <v>277</v>
      </c>
      <c r="C94" s="102">
        <v>386</v>
      </c>
      <c r="D94" s="141">
        <v>24755</v>
      </c>
      <c r="E94" s="86">
        <v>0</v>
      </c>
      <c r="F94" s="142">
        <v>0</v>
      </c>
      <c r="G94" s="158">
        <f t="shared" si="59"/>
        <v>89.368231046931413</v>
      </c>
      <c r="H94" s="159">
        <f t="shared" si="66"/>
        <v>24755</v>
      </c>
      <c r="I94" s="135"/>
      <c r="J94" s="143"/>
      <c r="K94" s="88">
        <v>12</v>
      </c>
      <c r="L94" s="87">
        <v>16</v>
      </c>
      <c r="M94" s="87">
        <v>1054</v>
      </c>
      <c r="N94" s="80">
        <v>0</v>
      </c>
      <c r="O94" s="81">
        <v>0</v>
      </c>
      <c r="P94" s="81">
        <f t="shared" si="60"/>
        <v>87.833333333333329</v>
      </c>
      <c r="Q94" s="81">
        <f t="shared" si="61"/>
        <v>1054</v>
      </c>
      <c r="R94" s="64" t="s">
        <v>87</v>
      </c>
      <c r="S94" s="63">
        <f t="shared" si="62"/>
        <v>289</v>
      </c>
      <c r="T94" s="63">
        <f t="shared" si="63"/>
        <v>402</v>
      </c>
      <c r="U94" s="63">
        <f t="shared" si="64"/>
        <v>25809</v>
      </c>
      <c r="V94" s="80">
        <f t="shared" si="65"/>
        <v>89.3044982698962</v>
      </c>
    </row>
    <row r="95" spans="1:22" ht="18" x14ac:dyDescent="0.25">
      <c r="A95" s="64" t="s">
        <v>88</v>
      </c>
      <c r="B95" s="141">
        <v>142</v>
      </c>
      <c r="C95" s="102">
        <v>174</v>
      </c>
      <c r="D95" s="141">
        <v>11260</v>
      </c>
      <c r="E95" s="86">
        <v>0</v>
      </c>
      <c r="F95" s="142">
        <v>0</v>
      </c>
      <c r="G95" s="158">
        <f t="shared" si="59"/>
        <v>79.295774647887328</v>
      </c>
      <c r="H95" s="159">
        <f t="shared" si="66"/>
        <v>11260</v>
      </c>
      <c r="I95" s="135"/>
      <c r="J95" s="143"/>
      <c r="K95" s="88">
        <v>2</v>
      </c>
      <c r="L95" s="87">
        <v>5</v>
      </c>
      <c r="M95" s="87">
        <v>352</v>
      </c>
      <c r="N95" s="80">
        <v>0</v>
      </c>
      <c r="O95" s="81">
        <v>0</v>
      </c>
      <c r="P95" s="81">
        <f t="shared" si="60"/>
        <v>176</v>
      </c>
      <c r="Q95" s="81">
        <f t="shared" si="61"/>
        <v>352</v>
      </c>
      <c r="R95" s="64" t="s">
        <v>88</v>
      </c>
      <c r="S95" s="63">
        <f t="shared" si="62"/>
        <v>144</v>
      </c>
      <c r="T95" s="63">
        <f t="shared" si="63"/>
        <v>179</v>
      </c>
      <c r="U95" s="63">
        <f t="shared" si="64"/>
        <v>11612</v>
      </c>
      <c r="V95" s="80">
        <f t="shared" si="65"/>
        <v>80.638888888888886</v>
      </c>
    </row>
    <row r="96" spans="1:22" ht="18" x14ac:dyDescent="0.25">
      <c r="A96" s="64" t="s">
        <v>89</v>
      </c>
      <c r="B96" s="141">
        <v>345</v>
      </c>
      <c r="C96" s="102">
        <v>489</v>
      </c>
      <c r="D96" s="141">
        <v>31015</v>
      </c>
      <c r="E96" s="86">
        <v>0</v>
      </c>
      <c r="F96" s="142">
        <v>-66</v>
      </c>
      <c r="G96" s="158">
        <f t="shared" si="59"/>
        <v>89.898550724637687</v>
      </c>
      <c r="H96" s="159">
        <f t="shared" si="66"/>
        <v>30949</v>
      </c>
      <c r="I96" s="135"/>
      <c r="J96" s="143"/>
      <c r="K96" s="88">
        <v>11</v>
      </c>
      <c r="L96" s="87">
        <v>14</v>
      </c>
      <c r="M96" s="87">
        <v>823</v>
      </c>
      <c r="N96" s="80">
        <v>0</v>
      </c>
      <c r="O96" s="81">
        <v>0</v>
      </c>
      <c r="P96" s="81">
        <f t="shared" si="60"/>
        <v>74.818181818181813</v>
      </c>
      <c r="Q96" s="81">
        <f t="shared" si="61"/>
        <v>823</v>
      </c>
      <c r="R96" s="64" t="s">
        <v>89</v>
      </c>
      <c r="S96" s="63">
        <f t="shared" si="62"/>
        <v>356</v>
      </c>
      <c r="T96" s="63">
        <f t="shared" si="63"/>
        <v>503</v>
      </c>
      <c r="U96" s="63">
        <f t="shared" si="64"/>
        <v>31772</v>
      </c>
      <c r="V96" s="80">
        <f t="shared" si="65"/>
        <v>89.247191011235955</v>
      </c>
    </row>
    <row r="97" spans="1:22" ht="18" x14ac:dyDescent="0.25">
      <c r="A97" s="64" t="s">
        <v>90</v>
      </c>
      <c r="B97" s="141">
        <v>89</v>
      </c>
      <c r="C97" s="102">
        <v>146</v>
      </c>
      <c r="D97" s="141">
        <v>10696</v>
      </c>
      <c r="E97" s="86">
        <v>0</v>
      </c>
      <c r="F97" s="142">
        <v>-81</v>
      </c>
      <c r="G97" s="158">
        <f t="shared" si="59"/>
        <v>120.17977528089888</v>
      </c>
      <c r="H97" s="159">
        <f t="shared" si="66"/>
        <v>10615</v>
      </c>
      <c r="I97" s="135"/>
      <c r="J97" s="143"/>
      <c r="K97" s="88">
        <v>4</v>
      </c>
      <c r="L97" s="87">
        <v>4</v>
      </c>
      <c r="M97" s="87">
        <v>256</v>
      </c>
      <c r="N97" s="80">
        <v>0</v>
      </c>
      <c r="O97" s="81">
        <v>0</v>
      </c>
      <c r="P97" s="81">
        <f t="shared" si="60"/>
        <v>64</v>
      </c>
      <c r="Q97" s="81">
        <f t="shared" si="61"/>
        <v>256</v>
      </c>
      <c r="R97" s="64" t="s">
        <v>90</v>
      </c>
      <c r="S97" s="63">
        <f t="shared" si="62"/>
        <v>93</v>
      </c>
      <c r="T97" s="63">
        <f t="shared" si="63"/>
        <v>150</v>
      </c>
      <c r="U97" s="63">
        <f t="shared" si="64"/>
        <v>10871</v>
      </c>
      <c r="V97" s="80">
        <f t="shared" si="65"/>
        <v>116.89247311827957</v>
      </c>
    </row>
    <row r="98" spans="1:22" ht="18" x14ac:dyDescent="0.25">
      <c r="A98" s="64" t="s">
        <v>91</v>
      </c>
      <c r="B98" s="141">
        <v>1209</v>
      </c>
      <c r="C98" s="102">
        <v>1814</v>
      </c>
      <c r="D98" s="141">
        <v>122124</v>
      </c>
      <c r="E98" s="86">
        <v>0</v>
      </c>
      <c r="F98" s="142">
        <v>-101</v>
      </c>
      <c r="G98" s="158">
        <f t="shared" si="59"/>
        <v>101.01240694789082</v>
      </c>
      <c r="H98" s="159">
        <f t="shared" si="66"/>
        <v>122023</v>
      </c>
      <c r="I98" s="135"/>
      <c r="J98" s="143"/>
      <c r="K98" s="88">
        <v>48</v>
      </c>
      <c r="L98" s="87">
        <v>92</v>
      </c>
      <c r="M98" s="87">
        <v>5956</v>
      </c>
      <c r="N98" s="80">
        <v>0</v>
      </c>
      <c r="O98" s="81">
        <v>0</v>
      </c>
      <c r="P98" s="81">
        <f t="shared" si="60"/>
        <v>124.08333333333333</v>
      </c>
      <c r="Q98" s="81">
        <f t="shared" si="61"/>
        <v>5956</v>
      </c>
      <c r="R98" s="64" t="s">
        <v>91</v>
      </c>
      <c r="S98" s="63">
        <f t="shared" si="62"/>
        <v>1257</v>
      </c>
      <c r="T98" s="63">
        <f t="shared" si="63"/>
        <v>1906</v>
      </c>
      <c r="U98" s="63">
        <f t="shared" si="64"/>
        <v>127979</v>
      </c>
      <c r="V98" s="80">
        <f t="shared" si="65"/>
        <v>101.81304693715195</v>
      </c>
    </row>
    <row r="99" spans="1:22" ht="18.75" customHeight="1" x14ac:dyDescent="0.25">
      <c r="A99" s="109" t="s">
        <v>92</v>
      </c>
      <c r="B99" s="141">
        <v>391</v>
      </c>
      <c r="C99" s="102">
        <v>583</v>
      </c>
      <c r="D99" s="141">
        <v>39121</v>
      </c>
      <c r="E99" s="86">
        <v>0</v>
      </c>
      <c r="F99" s="142">
        <v>-39</v>
      </c>
      <c r="G99" s="158">
        <f t="shared" si="59"/>
        <v>100.0537084398977</v>
      </c>
      <c r="H99" s="159">
        <f t="shared" si="66"/>
        <v>39082</v>
      </c>
      <c r="I99" s="135"/>
      <c r="J99" s="143"/>
      <c r="K99" s="88">
        <v>9</v>
      </c>
      <c r="L99" s="87">
        <v>12</v>
      </c>
      <c r="M99" s="87">
        <v>665</v>
      </c>
      <c r="N99" s="80">
        <v>0</v>
      </c>
      <c r="O99" s="81">
        <v>0</v>
      </c>
      <c r="P99" s="81">
        <f t="shared" si="60"/>
        <v>73.888888888888886</v>
      </c>
      <c r="Q99" s="81">
        <f t="shared" si="61"/>
        <v>665</v>
      </c>
      <c r="R99" s="109" t="s">
        <v>92</v>
      </c>
      <c r="S99" s="63">
        <f t="shared" si="62"/>
        <v>400</v>
      </c>
      <c r="T99" s="63">
        <f t="shared" si="63"/>
        <v>595</v>
      </c>
      <c r="U99" s="63">
        <f t="shared" si="64"/>
        <v>39747</v>
      </c>
      <c r="V99" s="80">
        <f t="shared" si="65"/>
        <v>99.367500000000007</v>
      </c>
    </row>
    <row r="100" spans="1:22" ht="18.75" thickBot="1" x14ac:dyDescent="0.3">
      <c r="A100" s="64" t="s">
        <v>93</v>
      </c>
      <c r="B100" s="161">
        <v>566</v>
      </c>
      <c r="C100" s="164">
        <v>729</v>
      </c>
      <c r="D100" s="161">
        <v>48242</v>
      </c>
      <c r="E100" s="107">
        <v>0</v>
      </c>
      <c r="F100" s="153">
        <v>-9</v>
      </c>
      <c r="G100" s="158">
        <f t="shared" si="59"/>
        <v>85.233215547703182</v>
      </c>
      <c r="H100" s="159">
        <f t="shared" si="66"/>
        <v>48233</v>
      </c>
      <c r="I100" s="147"/>
      <c r="J100" s="148"/>
      <c r="K100" s="91">
        <v>10</v>
      </c>
      <c r="L100" s="90">
        <v>16</v>
      </c>
      <c r="M100" s="90">
        <v>1044</v>
      </c>
      <c r="N100" s="187">
        <v>0</v>
      </c>
      <c r="O100" s="75">
        <v>0</v>
      </c>
      <c r="P100" s="81">
        <f t="shared" si="60"/>
        <v>104.4</v>
      </c>
      <c r="Q100" s="75">
        <f t="shared" si="61"/>
        <v>1044</v>
      </c>
      <c r="R100" s="89" t="s">
        <v>93</v>
      </c>
      <c r="S100" s="69">
        <f t="shared" si="62"/>
        <v>576</v>
      </c>
      <c r="T100" s="69">
        <f t="shared" si="63"/>
        <v>745</v>
      </c>
      <c r="U100" s="69">
        <f t="shared" si="64"/>
        <v>49277</v>
      </c>
      <c r="V100" s="187">
        <f t="shared" si="65"/>
        <v>85.550347222222229</v>
      </c>
    </row>
    <row r="101" spans="1:22" ht="18.75" thickBot="1" x14ac:dyDescent="0.3">
      <c r="A101" s="70" t="s">
        <v>48</v>
      </c>
      <c r="B101" s="94">
        <f>SUM(B92:B100)</f>
        <v>3835</v>
      </c>
      <c r="C101" s="94">
        <f>SUM(C92:C100)</f>
        <v>5401</v>
      </c>
      <c r="D101" s="94">
        <f>SUM(D92:D100)</f>
        <v>359412</v>
      </c>
      <c r="E101" s="94">
        <f>SUM(E92:E100)</f>
        <v>0</v>
      </c>
      <c r="F101" s="94">
        <f>SUM(F92:F100)</f>
        <v>-346</v>
      </c>
      <c r="G101" s="72">
        <f t="shared" si="59"/>
        <v>93.718904823989575</v>
      </c>
      <c r="H101" s="150">
        <f t="shared" ref="H101:Q101" si="67">SUM(H92:H100)</f>
        <v>359066</v>
      </c>
      <c r="I101" s="166">
        <f t="shared" si="67"/>
        <v>0</v>
      </c>
      <c r="J101" s="72">
        <f t="shared" si="67"/>
        <v>0</v>
      </c>
      <c r="K101" s="196">
        <f t="shared" si="67"/>
        <v>111</v>
      </c>
      <c r="L101" s="186">
        <f t="shared" si="67"/>
        <v>180</v>
      </c>
      <c r="M101" s="186">
        <f t="shared" si="67"/>
        <v>11464</v>
      </c>
      <c r="N101" s="186">
        <f t="shared" si="67"/>
        <v>0</v>
      </c>
      <c r="O101" s="186">
        <f t="shared" si="67"/>
        <v>0</v>
      </c>
      <c r="P101" s="186">
        <f t="shared" si="67"/>
        <v>881.35707070707076</v>
      </c>
      <c r="Q101" s="188">
        <f t="shared" si="67"/>
        <v>11464</v>
      </c>
      <c r="R101" s="192" t="s">
        <v>48</v>
      </c>
      <c r="S101" s="175">
        <f>SUM(S92:S100)</f>
        <v>3946</v>
      </c>
      <c r="T101" s="175">
        <f>SUM(T92:T100)</f>
        <v>5581</v>
      </c>
      <c r="U101" s="175">
        <f>SUM(U92:U100)</f>
        <v>370530</v>
      </c>
      <c r="V101" s="72">
        <f>U101/S101</f>
        <v>93.900152052711604</v>
      </c>
    </row>
    <row r="102" spans="1:22" ht="18.75" thickBot="1" x14ac:dyDescent="0.3">
      <c r="A102" s="104"/>
      <c r="B102" s="105"/>
      <c r="C102" s="105"/>
      <c r="D102" s="105"/>
      <c r="E102" s="105"/>
      <c r="F102" s="105"/>
      <c r="G102" s="106"/>
      <c r="H102" s="105"/>
      <c r="I102" s="75"/>
      <c r="J102" s="75"/>
      <c r="K102" s="75"/>
      <c r="L102" s="96"/>
      <c r="M102" s="96"/>
      <c r="N102" s="75"/>
      <c r="O102" s="75"/>
      <c r="P102" s="75"/>
      <c r="Q102" s="75"/>
      <c r="R102" s="191"/>
      <c r="S102" s="96"/>
      <c r="T102" s="96"/>
      <c r="U102" s="96"/>
      <c r="V102" s="75"/>
    </row>
    <row r="103" spans="1:22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8"/>
      <c r="I103" s="97"/>
      <c r="J103" s="97"/>
      <c r="K103" s="195"/>
      <c r="L103" s="97"/>
      <c r="M103" s="97"/>
      <c r="N103" s="97"/>
      <c r="O103" s="97"/>
      <c r="P103" s="97"/>
      <c r="Q103" s="98"/>
      <c r="R103" s="76" t="s">
        <v>94</v>
      </c>
      <c r="S103" s="97"/>
      <c r="T103" s="97"/>
      <c r="U103" s="97"/>
      <c r="V103" s="98"/>
    </row>
    <row r="104" spans="1:22" ht="18" x14ac:dyDescent="0.25">
      <c r="A104" s="110" t="s">
        <v>95</v>
      </c>
      <c r="B104" s="170">
        <v>292</v>
      </c>
      <c r="C104" s="171">
        <v>382</v>
      </c>
      <c r="D104" s="170">
        <v>26054</v>
      </c>
      <c r="E104" s="201">
        <v>0</v>
      </c>
      <c r="F104" s="202">
        <v>0</v>
      </c>
      <c r="G104" s="177">
        <f t="shared" ref="G104:G118" si="68">D104/B104</f>
        <v>89.226027397260268</v>
      </c>
      <c r="H104" s="159">
        <f>SUM(D104:F104)</f>
        <v>26054</v>
      </c>
      <c r="I104" s="132"/>
      <c r="J104" s="133"/>
      <c r="K104" s="81">
        <v>5</v>
      </c>
      <c r="L104" s="85">
        <v>11</v>
      </c>
      <c r="M104" s="85">
        <v>625</v>
      </c>
      <c r="N104" s="62">
        <v>0</v>
      </c>
      <c r="O104" s="81">
        <v>0</v>
      </c>
      <c r="P104" s="81">
        <f t="shared" ref="P104:P117" si="69">M104/K104</f>
        <v>125</v>
      </c>
      <c r="Q104" s="81">
        <f t="shared" ref="Q104:Q117" si="70">SUM(M104:N104)</f>
        <v>625</v>
      </c>
      <c r="R104" s="110" t="s">
        <v>95</v>
      </c>
      <c r="S104" s="59">
        <f t="shared" ref="S104:S117" si="71">B104+K104</f>
        <v>297</v>
      </c>
      <c r="T104" s="59">
        <f t="shared" ref="T104:T117" si="72">C104+L104</f>
        <v>393</v>
      </c>
      <c r="U104" s="59">
        <f t="shared" ref="U104:U117" si="73">H104+Q104</f>
        <v>26679</v>
      </c>
      <c r="V104" s="62">
        <f t="shared" ref="V104:V117" si="74">U104/S104</f>
        <v>89.828282828282823</v>
      </c>
    </row>
    <row r="105" spans="1:22" ht="18" x14ac:dyDescent="0.25">
      <c r="A105" s="111" t="s">
        <v>96</v>
      </c>
      <c r="B105" s="141">
        <v>366</v>
      </c>
      <c r="C105" s="142">
        <v>485</v>
      </c>
      <c r="D105" s="141">
        <v>33374</v>
      </c>
      <c r="E105" s="86">
        <v>0</v>
      </c>
      <c r="F105" s="142">
        <v>0</v>
      </c>
      <c r="G105" s="158">
        <f t="shared" si="68"/>
        <v>91.185792349726782</v>
      </c>
      <c r="H105" s="159">
        <f t="shared" ref="H105:H117" si="75">SUM(D105:F105)</f>
        <v>33374</v>
      </c>
      <c r="I105" s="135"/>
      <c r="J105" s="143"/>
      <c r="K105" s="88">
        <v>19</v>
      </c>
      <c r="L105" s="87">
        <v>25</v>
      </c>
      <c r="M105" s="87">
        <v>1707</v>
      </c>
      <c r="N105" s="80">
        <v>0</v>
      </c>
      <c r="O105" s="81">
        <v>0</v>
      </c>
      <c r="P105" s="81">
        <f t="shared" si="69"/>
        <v>89.84210526315789</v>
      </c>
      <c r="Q105" s="81">
        <f t="shared" si="70"/>
        <v>1707</v>
      </c>
      <c r="R105" s="111" t="s">
        <v>96</v>
      </c>
      <c r="S105" s="63">
        <f t="shared" si="71"/>
        <v>385</v>
      </c>
      <c r="T105" s="63">
        <f t="shared" si="72"/>
        <v>510</v>
      </c>
      <c r="U105" s="63">
        <f t="shared" si="73"/>
        <v>35081</v>
      </c>
      <c r="V105" s="80">
        <f t="shared" si="74"/>
        <v>91.119480519480518</v>
      </c>
    </row>
    <row r="106" spans="1:22" ht="18" x14ac:dyDescent="0.25">
      <c r="A106" s="111" t="s">
        <v>97</v>
      </c>
      <c r="B106" s="138">
        <v>50</v>
      </c>
      <c r="C106" s="163">
        <v>69</v>
      </c>
      <c r="D106" s="138">
        <v>4526</v>
      </c>
      <c r="E106" s="84">
        <v>0</v>
      </c>
      <c r="F106" s="139">
        <v>0</v>
      </c>
      <c r="G106" s="158">
        <f t="shared" si="68"/>
        <v>90.52</v>
      </c>
      <c r="H106" s="159">
        <f t="shared" si="75"/>
        <v>4526</v>
      </c>
      <c r="I106" s="135"/>
      <c r="J106" s="143"/>
      <c r="K106" s="88">
        <v>1</v>
      </c>
      <c r="L106" s="87">
        <v>1</v>
      </c>
      <c r="M106" s="87">
        <v>164</v>
      </c>
      <c r="N106" s="80">
        <v>0</v>
      </c>
      <c r="O106" s="81">
        <v>0</v>
      </c>
      <c r="P106" s="81">
        <f t="shared" si="69"/>
        <v>164</v>
      </c>
      <c r="Q106" s="81">
        <f t="shared" si="70"/>
        <v>164</v>
      </c>
      <c r="R106" s="111" t="s">
        <v>97</v>
      </c>
      <c r="S106" s="63">
        <f t="shared" si="71"/>
        <v>51</v>
      </c>
      <c r="T106" s="63">
        <f t="shared" si="72"/>
        <v>70</v>
      </c>
      <c r="U106" s="63">
        <f t="shared" si="73"/>
        <v>4690</v>
      </c>
      <c r="V106" s="80">
        <f t="shared" si="74"/>
        <v>91.960784313725483</v>
      </c>
    </row>
    <row r="107" spans="1:22" ht="18" x14ac:dyDescent="0.25">
      <c r="A107" s="111" t="s">
        <v>98</v>
      </c>
      <c r="B107" s="141">
        <v>505</v>
      </c>
      <c r="C107" s="102">
        <v>630</v>
      </c>
      <c r="D107" s="141">
        <v>41257</v>
      </c>
      <c r="E107" s="86">
        <v>0</v>
      </c>
      <c r="F107" s="142">
        <v>0</v>
      </c>
      <c r="G107" s="158">
        <f t="shared" si="68"/>
        <v>81.697029702970298</v>
      </c>
      <c r="H107" s="159">
        <f t="shared" si="75"/>
        <v>41257</v>
      </c>
      <c r="I107" s="135"/>
      <c r="J107" s="143"/>
      <c r="K107" s="88">
        <v>19</v>
      </c>
      <c r="L107" s="87">
        <v>32</v>
      </c>
      <c r="M107" s="87">
        <v>2064</v>
      </c>
      <c r="N107" s="80">
        <v>0</v>
      </c>
      <c r="O107" s="81">
        <v>0</v>
      </c>
      <c r="P107" s="81">
        <f t="shared" si="69"/>
        <v>108.63157894736842</v>
      </c>
      <c r="Q107" s="81">
        <f t="shared" si="70"/>
        <v>2064</v>
      </c>
      <c r="R107" s="111" t="s">
        <v>98</v>
      </c>
      <c r="S107" s="63">
        <f t="shared" si="71"/>
        <v>524</v>
      </c>
      <c r="T107" s="63">
        <f t="shared" si="72"/>
        <v>662</v>
      </c>
      <c r="U107" s="63">
        <f t="shared" si="73"/>
        <v>43321</v>
      </c>
      <c r="V107" s="80">
        <f t="shared" si="74"/>
        <v>82.67366412213741</v>
      </c>
    </row>
    <row r="108" spans="1:22" ht="18" x14ac:dyDescent="0.25">
      <c r="A108" s="64" t="s">
        <v>99</v>
      </c>
      <c r="B108" s="141">
        <v>360</v>
      </c>
      <c r="C108" s="102">
        <v>470</v>
      </c>
      <c r="D108" s="141">
        <v>30716</v>
      </c>
      <c r="E108" s="86">
        <v>0</v>
      </c>
      <c r="F108" s="142">
        <v>0</v>
      </c>
      <c r="G108" s="158">
        <f t="shared" si="68"/>
        <v>85.322222222222223</v>
      </c>
      <c r="H108" s="159">
        <f t="shared" si="75"/>
        <v>30716</v>
      </c>
      <c r="I108" s="135"/>
      <c r="J108" s="143"/>
      <c r="K108" s="88">
        <v>12</v>
      </c>
      <c r="L108" s="87">
        <v>17</v>
      </c>
      <c r="M108" s="87">
        <v>1097</v>
      </c>
      <c r="N108" s="80">
        <v>0</v>
      </c>
      <c r="O108" s="81">
        <v>0</v>
      </c>
      <c r="P108" s="81">
        <f t="shared" si="69"/>
        <v>91.416666666666671</v>
      </c>
      <c r="Q108" s="81">
        <f t="shared" si="70"/>
        <v>1097</v>
      </c>
      <c r="R108" s="64" t="s">
        <v>99</v>
      </c>
      <c r="S108" s="63">
        <f t="shared" si="71"/>
        <v>372</v>
      </c>
      <c r="T108" s="63">
        <f t="shared" si="72"/>
        <v>487</v>
      </c>
      <c r="U108" s="63">
        <f t="shared" si="73"/>
        <v>31813</v>
      </c>
      <c r="V108" s="80">
        <f t="shared" si="74"/>
        <v>85.518817204301072</v>
      </c>
    </row>
    <row r="109" spans="1:22" ht="18" x14ac:dyDescent="0.25">
      <c r="A109" s="64" t="s">
        <v>100</v>
      </c>
      <c r="B109" s="141">
        <v>418</v>
      </c>
      <c r="C109" s="102">
        <v>580</v>
      </c>
      <c r="D109" s="141">
        <v>42694</v>
      </c>
      <c r="E109" s="86">
        <v>0</v>
      </c>
      <c r="F109" s="142">
        <v>-21</v>
      </c>
      <c r="G109" s="158">
        <f t="shared" si="68"/>
        <v>102.13875598086125</v>
      </c>
      <c r="H109" s="159">
        <f t="shared" si="75"/>
        <v>42673</v>
      </c>
      <c r="I109" s="135"/>
      <c r="J109" s="143"/>
      <c r="K109" s="88">
        <v>9</v>
      </c>
      <c r="L109" s="87">
        <v>27</v>
      </c>
      <c r="M109" s="87">
        <v>2000</v>
      </c>
      <c r="N109" s="80">
        <v>0</v>
      </c>
      <c r="O109" s="81">
        <v>0</v>
      </c>
      <c r="P109" s="81">
        <f t="shared" si="69"/>
        <v>222.22222222222223</v>
      </c>
      <c r="Q109" s="81">
        <f t="shared" si="70"/>
        <v>2000</v>
      </c>
      <c r="R109" s="64" t="s">
        <v>100</v>
      </c>
      <c r="S109" s="63">
        <f t="shared" si="71"/>
        <v>427</v>
      </c>
      <c r="T109" s="63">
        <f t="shared" si="72"/>
        <v>607</v>
      </c>
      <c r="U109" s="63">
        <f t="shared" si="73"/>
        <v>44673</v>
      </c>
      <c r="V109" s="80">
        <f t="shared" si="74"/>
        <v>104.62060889929742</v>
      </c>
    </row>
    <row r="110" spans="1:22" ht="18" x14ac:dyDescent="0.25">
      <c r="A110" s="64" t="s">
        <v>101</v>
      </c>
      <c r="B110" s="141">
        <v>579</v>
      </c>
      <c r="C110" s="102">
        <v>820</v>
      </c>
      <c r="D110" s="141">
        <v>54464</v>
      </c>
      <c r="E110" s="86">
        <v>0</v>
      </c>
      <c r="F110" s="142">
        <v>0</v>
      </c>
      <c r="G110" s="158">
        <f t="shared" si="68"/>
        <v>94.065630397236617</v>
      </c>
      <c r="H110" s="159">
        <f t="shared" si="75"/>
        <v>54464</v>
      </c>
      <c r="I110" s="135"/>
      <c r="J110" s="143"/>
      <c r="K110" s="88">
        <v>21</v>
      </c>
      <c r="L110" s="87">
        <v>37</v>
      </c>
      <c r="M110" s="87">
        <v>2771</v>
      </c>
      <c r="N110" s="80">
        <v>0</v>
      </c>
      <c r="O110" s="81">
        <v>-30</v>
      </c>
      <c r="P110" s="81">
        <f t="shared" si="69"/>
        <v>131.95238095238096</v>
      </c>
      <c r="Q110" s="81">
        <f t="shared" si="70"/>
        <v>2771</v>
      </c>
      <c r="R110" s="64" t="s">
        <v>101</v>
      </c>
      <c r="S110" s="63">
        <f t="shared" si="71"/>
        <v>600</v>
      </c>
      <c r="T110" s="63">
        <f t="shared" si="72"/>
        <v>857</v>
      </c>
      <c r="U110" s="63">
        <f t="shared" si="73"/>
        <v>57235</v>
      </c>
      <c r="V110" s="80">
        <f t="shared" si="74"/>
        <v>95.391666666666666</v>
      </c>
    </row>
    <row r="111" spans="1:22" ht="18" x14ac:dyDescent="0.25">
      <c r="A111" s="64" t="s">
        <v>102</v>
      </c>
      <c r="B111" s="141">
        <v>530</v>
      </c>
      <c r="C111" s="102">
        <v>752</v>
      </c>
      <c r="D111" s="141">
        <v>52261</v>
      </c>
      <c r="E111" s="86">
        <v>0</v>
      </c>
      <c r="F111" s="142">
        <v>-14</v>
      </c>
      <c r="G111" s="158">
        <f t="shared" si="68"/>
        <v>98.60566037735849</v>
      </c>
      <c r="H111" s="159">
        <f t="shared" si="75"/>
        <v>52247</v>
      </c>
      <c r="I111" s="135"/>
      <c r="J111" s="143"/>
      <c r="K111" s="88">
        <v>10</v>
      </c>
      <c r="L111" s="87">
        <v>14</v>
      </c>
      <c r="M111" s="87">
        <v>1026</v>
      </c>
      <c r="N111" s="80">
        <v>0</v>
      </c>
      <c r="O111" s="81">
        <v>0</v>
      </c>
      <c r="P111" s="81">
        <f t="shared" si="69"/>
        <v>102.6</v>
      </c>
      <c r="Q111" s="81">
        <f t="shared" si="70"/>
        <v>1026</v>
      </c>
      <c r="R111" s="64" t="s">
        <v>102</v>
      </c>
      <c r="S111" s="63">
        <f t="shared" si="71"/>
        <v>540</v>
      </c>
      <c r="T111" s="63">
        <f t="shared" si="72"/>
        <v>766</v>
      </c>
      <c r="U111" s="63">
        <f t="shared" si="73"/>
        <v>53273</v>
      </c>
      <c r="V111" s="80">
        <f t="shared" si="74"/>
        <v>98.653703703703698</v>
      </c>
    </row>
    <row r="112" spans="1:22" ht="18" x14ac:dyDescent="0.25">
      <c r="A112" s="64" t="s">
        <v>103</v>
      </c>
      <c r="B112" s="141">
        <v>472</v>
      </c>
      <c r="C112" s="102">
        <v>709</v>
      </c>
      <c r="D112" s="141">
        <v>46318</v>
      </c>
      <c r="E112" s="86">
        <v>0</v>
      </c>
      <c r="F112" s="142">
        <v>-8</v>
      </c>
      <c r="G112" s="158">
        <f t="shared" si="68"/>
        <v>98.131355932203391</v>
      </c>
      <c r="H112" s="159">
        <f t="shared" si="75"/>
        <v>46310</v>
      </c>
      <c r="I112" s="135"/>
      <c r="J112" s="143"/>
      <c r="K112" s="88">
        <v>11</v>
      </c>
      <c r="L112" s="87">
        <v>16</v>
      </c>
      <c r="M112" s="87">
        <v>1171</v>
      </c>
      <c r="N112" s="80">
        <v>0</v>
      </c>
      <c r="O112" s="81">
        <v>0</v>
      </c>
      <c r="P112" s="81">
        <f t="shared" si="69"/>
        <v>106.45454545454545</v>
      </c>
      <c r="Q112" s="81">
        <f t="shared" si="70"/>
        <v>1171</v>
      </c>
      <c r="R112" s="64" t="s">
        <v>103</v>
      </c>
      <c r="S112" s="63">
        <f t="shared" si="71"/>
        <v>483</v>
      </c>
      <c r="T112" s="63">
        <f t="shared" si="72"/>
        <v>725</v>
      </c>
      <c r="U112" s="63">
        <f t="shared" si="73"/>
        <v>47481</v>
      </c>
      <c r="V112" s="80">
        <f t="shared" si="74"/>
        <v>98.304347826086953</v>
      </c>
    </row>
    <row r="113" spans="1:22" ht="18" x14ac:dyDescent="0.25">
      <c r="A113" s="64" t="s">
        <v>104</v>
      </c>
      <c r="B113" s="141">
        <v>554</v>
      </c>
      <c r="C113" s="102">
        <v>753</v>
      </c>
      <c r="D113" s="141">
        <v>49696</v>
      </c>
      <c r="E113" s="86">
        <v>0</v>
      </c>
      <c r="F113" s="142">
        <v>-14</v>
      </c>
      <c r="G113" s="158">
        <f t="shared" si="68"/>
        <v>89.70397111913357</v>
      </c>
      <c r="H113" s="159">
        <f t="shared" si="75"/>
        <v>49682</v>
      </c>
      <c r="I113" s="135"/>
      <c r="J113" s="143"/>
      <c r="K113" s="88">
        <v>18</v>
      </c>
      <c r="L113" s="87">
        <v>26</v>
      </c>
      <c r="M113" s="87">
        <v>1768</v>
      </c>
      <c r="N113" s="80">
        <v>0</v>
      </c>
      <c r="O113" s="81">
        <v>0</v>
      </c>
      <c r="P113" s="81">
        <f t="shared" si="69"/>
        <v>98.222222222222229</v>
      </c>
      <c r="Q113" s="81">
        <f t="shared" si="70"/>
        <v>1768</v>
      </c>
      <c r="R113" s="64" t="s">
        <v>104</v>
      </c>
      <c r="S113" s="63">
        <f t="shared" si="71"/>
        <v>572</v>
      </c>
      <c r="T113" s="63">
        <f t="shared" si="72"/>
        <v>779</v>
      </c>
      <c r="U113" s="63">
        <f t="shared" si="73"/>
        <v>51450</v>
      </c>
      <c r="V113" s="80">
        <f t="shared" si="74"/>
        <v>89.947552447552454</v>
      </c>
    </row>
    <row r="114" spans="1:22" ht="18" x14ac:dyDescent="0.25">
      <c r="A114" s="64" t="s">
        <v>105</v>
      </c>
      <c r="B114" s="141">
        <v>633</v>
      </c>
      <c r="C114" s="102">
        <v>866</v>
      </c>
      <c r="D114" s="141">
        <v>57213</v>
      </c>
      <c r="E114" s="86">
        <v>0</v>
      </c>
      <c r="F114" s="142">
        <v>-39</v>
      </c>
      <c r="G114" s="158">
        <f t="shared" si="68"/>
        <v>90.383886255924168</v>
      </c>
      <c r="H114" s="159">
        <f t="shared" si="75"/>
        <v>57174</v>
      </c>
      <c r="I114" s="135"/>
      <c r="J114" s="143"/>
      <c r="K114" s="88">
        <v>19</v>
      </c>
      <c r="L114" s="87">
        <v>30</v>
      </c>
      <c r="M114" s="87">
        <v>1907</v>
      </c>
      <c r="N114" s="80">
        <v>0</v>
      </c>
      <c r="O114" s="81">
        <v>0</v>
      </c>
      <c r="P114" s="81">
        <f t="shared" si="69"/>
        <v>100.36842105263158</v>
      </c>
      <c r="Q114" s="81">
        <f t="shared" si="70"/>
        <v>1907</v>
      </c>
      <c r="R114" s="64" t="s">
        <v>105</v>
      </c>
      <c r="S114" s="63">
        <f t="shared" si="71"/>
        <v>652</v>
      </c>
      <c r="T114" s="63">
        <f t="shared" si="72"/>
        <v>896</v>
      </c>
      <c r="U114" s="63">
        <f t="shared" si="73"/>
        <v>59081</v>
      </c>
      <c r="V114" s="80">
        <f t="shared" si="74"/>
        <v>90.615030674846622</v>
      </c>
    </row>
    <row r="115" spans="1:22" ht="18" x14ac:dyDescent="0.25">
      <c r="A115" s="64" t="s">
        <v>106</v>
      </c>
      <c r="B115" s="141">
        <v>1465</v>
      </c>
      <c r="C115" s="102">
        <v>2024</v>
      </c>
      <c r="D115" s="141">
        <v>134919</v>
      </c>
      <c r="E115" s="86">
        <v>0</v>
      </c>
      <c r="F115" s="142">
        <v>0</v>
      </c>
      <c r="G115" s="158">
        <f t="shared" si="68"/>
        <v>92.094880546075089</v>
      </c>
      <c r="H115" s="159">
        <f t="shared" si="75"/>
        <v>134919</v>
      </c>
      <c r="I115" s="135"/>
      <c r="J115" s="143"/>
      <c r="K115" s="88">
        <v>62</v>
      </c>
      <c r="L115" s="87">
        <v>87</v>
      </c>
      <c r="M115" s="87">
        <v>5829</v>
      </c>
      <c r="N115" s="80">
        <v>0</v>
      </c>
      <c r="O115" s="81">
        <v>0</v>
      </c>
      <c r="P115" s="81">
        <f t="shared" si="69"/>
        <v>94.016129032258064</v>
      </c>
      <c r="Q115" s="81">
        <f t="shared" si="70"/>
        <v>5829</v>
      </c>
      <c r="R115" s="64" t="s">
        <v>106</v>
      </c>
      <c r="S115" s="63">
        <f t="shared" si="71"/>
        <v>1527</v>
      </c>
      <c r="T115" s="63">
        <f t="shared" si="72"/>
        <v>2111</v>
      </c>
      <c r="U115" s="63">
        <f t="shared" si="73"/>
        <v>140748</v>
      </c>
      <c r="V115" s="80">
        <f t="shared" si="74"/>
        <v>92.172888015717092</v>
      </c>
    </row>
    <row r="116" spans="1:22" ht="18" x14ac:dyDescent="0.25">
      <c r="A116" s="64" t="s">
        <v>107</v>
      </c>
      <c r="B116" s="141">
        <v>309</v>
      </c>
      <c r="C116" s="102">
        <v>402</v>
      </c>
      <c r="D116" s="141">
        <v>26238</v>
      </c>
      <c r="E116" s="86">
        <v>0</v>
      </c>
      <c r="F116" s="142">
        <v>-14</v>
      </c>
      <c r="G116" s="158">
        <f t="shared" si="68"/>
        <v>84.912621359223294</v>
      </c>
      <c r="H116" s="159">
        <f t="shared" si="75"/>
        <v>26224</v>
      </c>
      <c r="I116" s="135"/>
      <c r="J116" s="143"/>
      <c r="K116" s="88">
        <v>4</v>
      </c>
      <c r="L116" s="87">
        <v>5</v>
      </c>
      <c r="M116" s="87">
        <v>337</v>
      </c>
      <c r="N116" s="80">
        <v>0</v>
      </c>
      <c r="O116" s="81">
        <v>0</v>
      </c>
      <c r="P116" s="81">
        <f t="shared" si="69"/>
        <v>84.25</v>
      </c>
      <c r="Q116" s="81">
        <f t="shared" si="70"/>
        <v>337</v>
      </c>
      <c r="R116" s="64" t="s">
        <v>107</v>
      </c>
      <c r="S116" s="63">
        <f t="shared" si="71"/>
        <v>313</v>
      </c>
      <c r="T116" s="63">
        <f t="shared" si="72"/>
        <v>407</v>
      </c>
      <c r="U116" s="63">
        <f t="shared" si="73"/>
        <v>26561</v>
      </c>
      <c r="V116" s="80">
        <f t="shared" si="74"/>
        <v>84.859424920127793</v>
      </c>
    </row>
    <row r="117" spans="1:22" ht="18.75" thickBot="1" x14ac:dyDescent="0.3">
      <c r="A117" s="64" t="s">
        <v>108</v>
      </c>
      <c r="B117" s="161">
        <v>603</v>
      </c>
      <c r="C117" s="164">
        <v>777</v>
      </c>
      <c r="D117" s="161">
        <v>52006</v>
      </c>
      <c r="E117" s="107">
        <v>0</v>
      </c>
      <c r="F117" s="153">
        <v>-42</v>
      </c>
      <c r="G117" s="158">
        <f t="shared" si="68"/>
        <v>86.245439469320061</v>
      </c>
      <c r="H117" s="159">
        <f t="shared" si="75"/>
        <v>51964</v>
      </c>
      <c r="I117" s="147"/>
      <c r="J117" s="148"/>
      <c r="K117" s="91">
        <v>13</v>
      </c>
      <c r="L117" s="90">
        <v>19</v>
      </c>
      <c r="M117" s="90">
        <v>1285</v>
      </c>
      <c r="N117" s="187">
        <v>0</v>
      </c>
      <c r="O117" s="75">
        <v>0</v>
      </c>
      <c r="P117" s="81">
        <f t="shared" si="69"/>
        <v>98.84615384615384</v>
      </c>
      <c r="Q117" s="75">
        <f t="shared" si="70"/>
        <v>1285</v>
      </c>
      <c r="R117" s="89" t="s">
        <v>108</v>
      </c>
      <c r="S117" s="69">
        <f t="shared" si="71"/>
        <v>616</v>
      </c>
      <c r="T117" s="69">
        <f t="shared" si="72"/>
        <v>796</v>
      </c>
      <c r="U117" s="69">
        <f t="shared" si="73"/>
        <v>53249</v>
      </c>
      <c r="V117" s="187">
        <f t="shared" si="74"/>
        <v>86.443181818181813</v>
      </c>
    </row>
    <row r="118" spans="1:22" ht="18.75" thickBot="1" x14ac:dyDescent="0.3">
      <c r="A118" s="70" t="s">
        <v>48</v>
      </c>
      <c r="B118" s="94">
        <f>SUM(B104:B117)</f>
        <v>7136</v>
      </c>
      <c r="C118" s="94">
        <f>SUM(C104:C117)</f>
        <v>9719</v>
      </c>
      <c r="D118" s="94">
        <f>SUM(D104:D117)</f>
        <v>651736</v>
      </c>
      <c r="E118" s="94">
        <f>SUM(E104:E117)</f>
        <v>0</v>
      </c>
      <c r="F118" s="94">
        <f>SUM(F104:F117)</f>
        <v>-152</v>
      </c>
      <c r="G118" s="72">
        <f t="shared" si="68"/>
        <v>91.330717488789233</v>
      </c>
      <c r="H118" s="150">
        <f t="shared" ref="H118:Q118" si="76">SUM(H104:H117)</f>
        <v>651584</v>
      </c>
      <c r="I118" s="166">
        <f t="shared" si="76"/>
        <v>0</v>
      </c>
      <c r="J118" s="72">
        <f t="shared" si="76"/>
        <v>0</v>
      </c>
      <c r="K118" s="196">
        <f t="shared" si="76"/>
        <v>223</v>
      </c>
      <c r="L118" s="186">
        <f t="shared" si="76"/>
        <v>347</v>
      </c>
      <c r="M118" s="186">
        <f t="shared" si="76"/>
        <v>23751</v>
      </c>
      <c r="N118" s="186">
        <f t="shared" si="76"/>
        <v>0</v>
      </c>
      <c r="O118" s="186">
        <f t="shared" si="76"/>
        <v>-30</v>
      </c>
      <c r="P118" s="186">
        <f t="shared" si="76"/>
        <v>1617.8224256596072</v>
      </c>
      <c r="Q118" s="188">
        <f t="shared" si="76"/>
        <v>23751</v>
      </c>
      <c r="R118" s="192" t="s">
        <v>48</v>
      </c>
      <c r="S118" s="175">
        <f>SUM(S104:S117)</f>
        <v>7359</v>
      </c>
      <c r="T118" s="175">
        <f>SUM(T104:T117)</f>
        <v>10066</v>
      </c>
      <c r="U118" s="175">
        <f>SUM(U104:U117)</f>
        <v>675335</v>
      </c>
      <c r="V118" s="72">
        <f>U118/S118</f>
        <v>91.769941568147843</v>
      </c>
    </row>
    <row r="119" spans="1:22" ht="18.75" thickBot="1" x14ac:dyDescent="0.3">
      <c r="A119" s="104"/>
      <c r="B119" s="105"/>
      <c r="C119" s="105"/>
      <c r="D119" s="105"/>
      <c r="E119" s="105"/>
      <c r="F119" s="105"/>
      <c r="G119" s="106"/>
      <c r="H119" s="105"/>
      <c r="I119" s="75"/>
      <c r="J119" s="75"/>
      <c r="K119" s="75"/>
      <c r="L119" s="96"/>
      <c r="M119" s="96"/>
      <c r="N119" s="75"/>
      <c r="O119" s="75"/>
      <c r="P119" s="75"/>
      <c r="Q119" s="75"/>
      <c r="R119" s="191"/>
      <c r="S119" s="96"/>
      <c r="T119" s="96"/>
      <c r="U119" s="96"/>
      <c r="V119" s="75"/>
    </row>
    <row r="120" spans="1:22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8"/>
      <c r="I120" s="97"/>
      <c r="J120" s="97"/>
      <c r="K120" s="195"/>
      <c r="L120" s="97"/>
      <c r="M120" s="97"/>
      <c r="N120" s="97"/>
      <c r="O120" s="97"/>
      <c r="P120" s="97"/>
      <c r="Q120" s="98"/>
      <c r="R120" s="53" t="s">
        <v>109</v>
      </c>
      <c r="S120" s="97"/>
      <c r="T120" s="97"/>
      <c r="U120" s="97"/>
      <c r="V120" s="98"/>
    </row>
    <row r="121" spans="1:22" ht="18" x14ac:dyDescent="0.25">
      <c r="A121" s="56" t="s">
        <v>110</v>
      </c>
      <c r="B121" s="156">
        <v>214</v>
      </c>
      <c r="C121" s="100">
        <v>353</v>
      </c>
      <c r="D121" s="100">
        <v>24818</v>
      </c>
      <c r="E121" s="84">
        <v>0</v>
      </c>
      <c r="F121" s="139">
        <v>-62</v>
      </c>
      <c r="G121" s="177">
        <f t="shared" ref="G121:G130" si="77">D121/B121</f>
        <v>115.97196261682242</v>
      </c>
      <c r="H121" s="159">
        <f>SUM(D121:F121)</f>
        <v>24756</v>
      </c>
      <c r="I121" s="132"/>
      <c r="J121" s="133"/>
      <c r="K121" s="81">
        <v>13</v>
      </c>
      <c r="L121" s="85">
        <v>26</v>
      </c>
      <c r="M121" s="85">
        <v>1718</v>
      </c>
      <c r="N121" s="62">
        <v>0</v>
      </c>
      <c r="O121" s="81">
        <v>0</v>
      </c>
      <c r="P121" s="81">
        <f t="shared" ref="P121:P129" si="78">M121/K121</f>
        <v>132.15384615384616</v>
      </c>
      <c r="Q121" s="81">
        <f t="shared" ref="Q121:Q129" si="79">SUM(M121:N121)</f>
        <v>1718</v>
      </c>
      <c r="R121" s="56" t="s">
        <v>110</v>
      </c>
      <c r="S121" s="59">
        <f t="shared" ref="S121:S129" si="80">B121+K121</f>
        <v>227</v>
      </c>
      <c r="T121" s="59">
        <f t="shared" ref="T121:T129" si="81">C121+L121</f>
        <v>379</v>
      </c>
      <c r="U121" s="59">
        <f t="shared" ref="U121:U129" si="82">H121+Q121</f>
        <v>26474</v>
      </c>
      <c r="V121" s="62">
        <f t="shared" ref="V121:V129" si="83">U121/S121</f>
        <v>116.62555066079295</v>
      </c>
    </row>
    <row r="122" spans="1:22" ht="18" x14ac:dyDescent="0.25">
      <c r="A122" s="64" t="s">
        <v>111</v>
      </c>
      <c r="B122" s="138">
        <v>387</v>
      </c>
      <c r="C122" s="163">
        <v>520</v>
      </c>
      <c r="D122" s="138">
        <v>34356</v>
      </c>
      <c r="E122" s="84">
        <v>0</v>
      </c>
      <c r="F122" s="139">
        <v>0</v>
      </c>
      <c r="G122" s="158">
        <f t="shared" si="77"/>
        <v>88.775193798449607</v>
      </c>
      <c r="H122" s="159">
        <f t="shared" ref="H122:H129" si="84">SUM(D122:F122)</f>
        <v>34356</v>
      </c>
      <c r="I122" s="135"/>
      <c r="J122" s="143"/>
      <c r="K122" s="81">
        <v>15</v>
      </c>
      <c r="L122" s="85">
        <v>18</v>
      </c>
      <c r="M122" s="85">
        <v>1297</v>
      </c>
      <c r="N122" s="80">
        <v>0</v>
      </c>
      <c r="O122" s="81">
        <v>0</v>
      </c>
      <c r="P122" s="81">
        <f t="shared" si="78"/>
        <v>86.466666666666669</v>
      </c>
      <c r="Q122" s="81">
        <f t="shared" si="79"/>
        <v>1297</v>
      </c>
      <c r="R122" s="64" t="s">
        <v>111</v>
      </c>
      <c r="S122" s="63">
        <f t="shared" si="80"/>
        <v>402</v>
      </c>
      <c r="T122" s="63">
        <f t="shared" si="81"/>
        <v>538</v>
      </c>
      <c r="U122" s="63">
        <f t="shared" si="82"/>
        <v>35653</v>
      </c>
      <c r="V122" s="80">
        <f t="shared" si="83"/>
        <v>88.689054726368155</v>
      </c>
    </row>
    <row r="123" spans="1:22" ht="18" x14ac:dyDescent="0.25">
      <c r="A123" s="64" t="s">
        <v>112</v>
      </c>
      <c r="B123" s="141">
        <v>198</v>
      </c>
      <c r="C123" s="102">
        <v>288</v>
      </c>
      <c r="D123" s="141">
        <v>18385</v>
      </c>
      <c r="E123" s="86">
        <v>0</v>
      </c>
      <c r="F123" s="142">
        <v>-44</v>
      </c>
      <c r="G123" s="158">
        <f t="shared" si="77"/>
        <v>92.853535353535349</v>
      </c>
      <c r="H123" s="159">
        <f t="shared" si="84"/>
        <v>18341</v>
      </c>
      <c r="I123" s="135"/>
      <c r="J123" s="143"/>
      <c r="K123" s="81">
        <v>12</v>
      </c>
      <c r="L123" s="85">
        <v>24</v>
      </c>
      <c r="M123" s="85">
        <v>1602</v>
      </c>
      <c r="N123" s="80">
        <v>0</v>
      </c>
      <c r="O123" s="81">
        <v>-20</v>
      </c>
      <c r="P123" s="81">
        <f t="shared" si="78"/>
        <v>133.5</v>
      </c>
      <c r="Q123" s="81">
        <f t="shared" si="79"/>
        <v>1602</v>
      </c>
      <c r="R123" s="64" t="s">
        <v>112</v>
      </c>
      <c r="S123" s="63">
        <f t="shared" si="80"/>
        <v>210</v>
      </c>
      <c r="T123" s="63">
        <f t="shared" si="81"/>
        <v>312</v>
      </c>
      <c r="U123" s="63">
        <f t="shared" si="82"/>
        <v>19943</v>
      </c>
      <c r="V123" s="80">
        <f t="shared" si="83"/>
        <v>94.966666666666669</v>
      </c>
    </row>
    <row r="124" spans="1:22" ht="18" x14ac:dyDescent="0.25">
      <c r="A124" s="64" t="s">
        <v>113</v>
      </c>
      <c r="B124" s="141">
        <v>410</v>
      </c>
      <c r="C124" s="102">
        <v>536</v>
      </c>
      <c r="D124" s="141">
        <v>37265</v>
      </c>
      <c r="E124" s="86">
        <v>0</v>
      </c>
      <c r="F124" s="142">
        <v>0</v>
      </c>
      <c r="G124" s="158">
        <f t="shared" si="77"/>
        <v>90.890243902439025</v>
      </c>
      <c r="H124" s="159">
        <f t="shared" si="84"/>
        <v>37265</v>
      </c>
      <c r="I124" s="135"/>
      <c r="J124" s="143"/>
      <c r="K124" s="88">
        <v>15</v>
      </c>
      <c r="L124" s="87">
        <v>17</v>
      </c>
      <c r="M124" s="87">
        <v>1297</v>
      </c>
      <c r="N124" s="80">
        <v>0</v>
      </c>
      <c r="O124" s="81">
        <v>0</v>
      </c>
      <c r="P124" s="81">
        <f t="shared" si="78"/>
        <v>86.466666666666669</v>
      </c>
      <c r="Q124" s="81">
        <f t="shared" si="79"/>
        <v>1297</v>
      </c>
      <c r="R124" s="64" t="s">
        <v>113</v>
      </c>
      <c r="S124" s="63">
        <f t="shared" si="80"/>
        <v>425</v>
      </c>
      <c r="T124" s="63">
        <f t="shared" si="81"/>
        <v>553</v>
      </c>
      <c r="U124" s="63">
        <f t="shared" si="82"/>
        <v>38562</v>
      </c>
      <c r="V124" s="80">
        <f t="shared" si="83"/>
        <v>90.734117647058824</v>
      </c>
    </row>
    <row r="125" spans="1:22" ht="18" x14ac:dyDescent="0.25">
      <c r="A125" s="64" t="s">
        <v>114</v>
      </c>
      <c r="B125" s="141">
        <v>760</v>
      </c>
      <c r="C125" s="102">
        <v>1096</v>
      </c>
      <c r="D125" s="141">
        <v>74692</v>
      </c>
      <c r="E125" s="86">
        <v>0</v>
      </c>
      <c r="F125" s="142">
        <v>-48</v>
      </c>
      <c r="G125" s="158">
        <f t="shared" si="77"/>
        <v>98.278947368421058</v>
      </c>
      <c r="H125" s="159">
        <f t="shared" si="84"/>
        <v>74644</v>
      </c>
      <c r="I125" s="135"/>
      <c r="J125" s="143"/>
      <c r="K125" s="88">
        <v>28</v>
      </c>
      <c r="L125" s="87">
        <v>35</v>
      </c>
      <c r="M125" s="87">
        <v>2587</v>
      </c>
      <c r="N125" s="80">
        <v>0</v>
      </c>
      <c r="O125" s="81">
        <v>0</v>
      </c>
      <c r="P125" s="81">
        <f t="shared" si="78"/>
        <v>92.392857142857139</v>
      </c>
      <c r="Q125" s="81">
        <f t="shared" si="79"/>
        <v>2587</v>
      </c>
      <c r="R125" s="64" t="s">
        <v>114</v>
      </c>
      <c r="S125" s="63">
        <f t="shared" si="80"/>
        <v>788</v>
      </c>
      <c r="T125" s="63">
        <f t="shared" si="81"/>
        <v>1131</v>
      </c>
      <c r="U125" s="63">
        <f t="shared" si="82"/>
        <v>77231</v>
      </c>
      <c r="V125" s="80">
        <f t="shared" si="83"/>
        <v>98.008883248730967</v>
      </c>
    </row>
    <row r="126" spans="1:22" ht="18" x14ac:dyDescent="0.25">
      <c r="A126" s="64" t="s">
        <v>115</v>
      </c>
      <c r="B126" s="141">
        <v>1153</v>
      </c>
      <c r="C126" s="102">
        <v>1835</v>
      </c>
      <c r="D126" s="141">
        <v>122359</v>
      </c>
      <c r="E126" s="86">
        <v>0</v>
      </c>
      <c r="F126" s="142">
        <v>-60</v>
      </c>
      <c r="G126" s="158">
        <f t="shared" si="77"/>
        <v>106.122289679098</v>
      </c>
      <c r="H126" s="159">
        <f t="shared" si="84"/>
        <v>122299</v>
      </c>
      <c r="I126" s="135"/>
      <c r="J126" s="143"/>
      <c r="K126" s="88">
        <v>40</v>
      </c>
      <c r="L126" s="87">
        <v>80</v>
      </c>
      <c r="M126" s="87">
        <v>5348</v>
      </c>
      <c r="N126" s="80">
        <v>0</v>
      </c>
      <c r="O126" s="81">
        <v>0</v>
      </c>
      <c r="P126" s="81">
        <f t="shared" si="78"/>
        <v>133.69999999999999</v>
      </c>
      <c r="Q126" s="81">
        <f t="shared" si="79"/>
        <v>5348</v>
      </c>
      <c r="R126" s="64" t="s">
        <v>115</v>
      </c>
      <c r="S126" s="63">
        <f t="shared" si="80"/>
        <v>1193</v>
      </c>
      <c r="T126" s="63">
        <f t="shared" si="81"/>
        <v>1915</v>
      </c>
      <c r="U126" s="63">
        <f t="shared" si="82"/>
        <v>127647</v>
      </c>
      <c r="V126" s="80">
        <f t="shared" si="83"/>
        <v>106.99664710813076</v>
      </c>
    </row>
    <row r="127" spans="1:22" ht="18" x14ac:dyDescent="0.25">
      <c r="A127" s="64" t="s">
        <v>116</v>
      </c>
      <c r="B127" s="141">
        <v>1007</v>
      </c>
      <c r="C127" s="102">
        <v>1638</v>
      </c>
      <c r="D127" s="141">
        <v>113433</v>
      </c>
      <c r="E127" s="86">
        <v>0</v>
      </c>
      <c r="F127" s="142">
        <v>-7</v>
      </c>
      <c r="G127" s="158">
        <f t="shared" si="77"/>
        <v>112.64448857994041</v>
      </c>
      <c r="H127" s="159">
        <f t="shared" si="84"/>
        <v>113426</v>
      </c>
      <c r="I127" s="135"/>
      <c r="J127" s="143"/>
      <c r="K127" s="88">
        <v>36</v>
      </c>
      <c r="L127" s="87">
        <v>68</v>
      </c>
      <c r="M127" s="87">
        <v>4729</v>
      </c>
      <c r="N127" s="80">
        <v>0</v>
      </c>
      <c r="O127" s="81">
        <v>0</v>
      </c>
      <c r="P127" s="81">
        <f t="shared" si="78"/>
        <v>131.36111111111111</v>
      </c>
      <c r="Q127" s="81">
        <f t="shared" si="79"/>
        <v>4729</v>
      </c>
      <c r="R127" s="64" t="s">
        <v>116</v>
      </c>
      <c r="S127" s="63">
        <f t="shared" si="80"/>
        <v>1043</v>
      </c>
      <c r="T127" s="63">
        <f t="shared" si="81"/>
        <v>1706</v>
      </c>
      <c r="U127" s="63">
        <f t="shared" si="82"/>
        <v>118155</v>
      </c>
      <c r="V127" s="80">
        <f t="shared" si="83"/>
        <v>113.28379674017258</v>
      </c>
    </row>
    <row r="128" spans="1:22" ht="18" x14ac:dyDescent="0.25">
      <c r="A128" s="64" t="s">
        <v>117</v>
      </c>
      <c r="B128" s="141">
        <v>764</v>
      </c>
      <c r="C128" s="102">
        <v>1163</v>
      </c>
      <c r="D128" s="141">
        <v>76949</v>
      </c>
      <c r="E128" s="86">
        <v>0</v>
      </c>
      <c r="F128" s="142">
        <v>0</v>
      </c>
      <c r="G128" s="158">
        <f t="shared" si="77"/>
        <v>100.71858638743456</v>
      </c>
      <c r="H128" s="159">
        <f t="shared" si="84"/>
        <v>76949</v>
      </c>
      <c r="I128" s="135"/>
      <c r="J128" s="143"/>
      <c r="K128" s="88">
        <v>28</v>
      </c>
      <c r="L128" s="87">
        <v>62</v>
      </c>
      <c r="M128" s="87">
        <v>3966</v>
      </c>
      <c r="N128" s="80">
        <v>0</v>
      </c>
      <c r="O128" s="81">
        <v>0</v>
      </c>
      <c r="P128" s="81">
        <f t="shared" si="78"/>
        <v>141.64285714285714</v>
      </c>
      <c r="Q128" s="81">
        <f t="shared" si="79"/>
        <v>3966</v>
      </c>
      <c r="R128" s="64" t="s">
        <v>117</v>
      </c>
      <c r="S128" s="63">
        <f t="shared" si="80"/>
        <v>792</v>
      </c>
      <c r="T128" s="63">
        <f t="shared" si="81"/>
        <v>1225</v>
      </c>
      <c r="U128" s="63">
        <f t="shared" si="82"/>
        <v>80915</v>
      </c>
      <c r="V128" s="80">
        <f t="shared" si="83"/>
        <v>102.16540404040404</v>
      </c>
    </row>
    <row r="129" spans="1:22" ht="19.5" customHeight="1" thickBot="1" x14ac:dyDescent="0.3">
      <c r="A129" s="109" t="s">
        <v>118</v>
      </c>
      <c r="B129" s="161">
        <v>1388</v>
      </c>
      <c r="C129" s="164">
        <v>2218</v>
      </c>
      <c r="D129" s="161">
        <v>153818</v>
      </c>
      <c r="E129" s="107">
        <v>0</v>
      </c>
      <c r="F129" s="153">
        <v>-6</v>
      </c>
      <c r="G129" s="158">
        <f t="shared" si="77"/>
        <v>110.81988472622479</v>
      </c>
      <c r="H129" s="159">
        <f t="shared" si="84"/>
        <v>153812</v>
      </c>
      <c r="I129" s="147"/>
      <c r="J129" s="148"/>
      <c r="K129" s="91">
        <v>49</v>
      </c>
      <c r="L129" s="90">
        <v>85</v>
      </c>
      <c r="M129" s="90">
        <v>6384</v>
      </c>
      <c r="N129" s="187">
        <v>0</v>
      </c>
      <c r="O129" s="75">
        <v>0</v>
      </c>
      <c r="P129" s="81">
        <f t="shared" si="78"/>
        <v>130.28571428571428</v>
      </c>
      <c r="Q129" s="75">
        <f t="shared" si="79"/>
        <v>6384</v>
      </c>
      <c r="R129" s="190" t="s">
        <v>118</v>
      </c>
      <c r="S129" s="69">
        <f t="shared" si="80"/>
        <v>1437</v>
      </c>
      <c r="T129" s="69">
        <f t="shared" si="81"/>
        <v>2303</v>
      </c>
      <c r="U129" s="69">
        <f t="shared" si="82"/>
        <v>160196</v>
      </c>
      <c r="V129" s="187">
        <f t="shared" si="83"/>
        <v>111.4794711203897</v>
      </c>
    </row>
    <row r="130" spans="1:22" ht="18.75" thickBot="1" x14ac:dyDescent="0.3">
      <c r="A130" s="70" t="s">
        <v>48</v>
      </c>
      <c r="B130" s="94">
        <f>SUM(B121:B129)</f>
        <v>6281</v>
      </c>
      <c r="C130" s="94">
        <f>SUM(C121:C129)</f>
        <v>9647</v>
      </c>
      <c r="D130" s="94">
        <f>SUM(D121:D129)</f>
        <v>656075</v>
      </c>
      <c r="E130" s="94">
        <f>SUM(E121:E129)</f>
        <v>0</v>
      </c>
      <c r="F130" s="94">
        <f>SUM(F121:F129)</f>
        <v>-227</v>
      </c>
      <c r="G130" s="72">
        <f t="shared" si="77"/>
        <v>104.45390861327814</v>
      </c>
      <c r="H130" s="150">
        <f t="shared" ref="H130:Q130" si="85">SUM(H121:H129)</f>
        <v>655848</v>
      </c>
      <c r="I130" s="166">
        <f t="shared" si="85"/>
        <v>0</v>
      </c>
      <c r="J130" s="72">
        <f t="shared" si="85"/>
        <v>0</v>
      </c>
      <c r="K130" s="196">
        <f t="shared" si="85"/>
        <v>236</v>
      </c>
      <c r="L130" s="186">
        <f t="shared" si="85"/>
        <v>415</v>
      </c>
      <c r="M130" s="186">
        <f t="shared" si="85"/>
        <v>28928</v>
      </c>
      <c r="N130" s="186">
        <f t="shared" si="85"/>
        <v>0</v>
      </c>
      <c r="O130" s="186">
        <f t="shared" si="85"/>
        <v>-20</v>
      </c>
      <c r="P130" s="186">
        <f t="shared" si="85"/>
        <v>1067.9697191697189</v>
      </c>
      <c r="Q130" s="188">
        <f t="shared" si="85"/>
        <v>28928</v>
      </c>
      <c r="R130" s="192" t="s">
        <v>48</v>
      </c>
      <c r="S130" s="175">
        <f>SUM(S121:S129)</f>
        <v>6517</v>
      </c>
      <c r="T130" s="175">
        <f>SUM(T121:T129)</f>
        <v>10062</v>
      </c>
      <c r="U130" s="175">
        <f>SUM(U121:U129)</f>
        <v>684776</v>
      </c>
      <c r="V130" s="72">
        <f>U130/S130</f>
        <v>105.0753414147614</v>
      </c>
    </row>
    <row r="131" spans="1:22" ht="18.75" thickBot="1" x14ac:dyDescent="0.3">
      <c r="A131" s="104"/>
      <c r="B131" s="105"/>
      <c r="C131" s="105"/>
      <c r="D131" s="105"/>
      <c r="E131" s="105"/>
      <c r="F131" s="105"/>
      <c r="G131" s="106"/>
      <c r="H131" s="105"/>
      <c r="I131" s="75"/>
      <c r="J131" s="75"/>
      <c r="K131" s="75"/>
      <c r="L131" s="96"/>
      <c r="M131" s="96"/>
      <c r="N131" s="75"/>
      <c r="O131" s="75"/>
      <c r="P131" s="75"/>
      <c r="Q131" s="75"/>
      <c r="R131" s="191"/>
      <c r="S131" s="96"/>
      <c r="T131" s="96"/>
      <c r="U131" s="96"/>
      <c r="V131" s="75"/>
    </row>
    <row r="132" spans="1:22" ht="18.75" thickBot="1" x14ac:dyDescent="0.3">
      <c r="A132" s="112" t="s">
        <v>119</v>
      </c>
      <c r="B132" s="103">
        <f>SUM(B130+B118+B101+B89+B76+B67+B57+B47+B32+B16)</f>
        <v>51362</v>
      </c>
      <c r="C132" s="103">
        <f>SUM(C130+C118+C101+C89+C76+C67+C57+C47+C32+C16)</f>
        <v>74762</v>
      </c>
      <c r="D132" s="103">
        <f>SUM(D130+D118+D101+D89+D76+D67+D57+D47+D32+D16)</f>
        <v>5086351</v>
      </c>
      <c r="E132" s="103">
        <f>SUM(E130+E118+E101+E89+E76+E67+E57+E47+E32+E16)</f>
        <v>0</v>
      </c>
      <c r="F132" s="103">
        <f>SUM(F130+F118+F101+F89+F76+F67+F57+F47+F32+F16)</f>
        <v>-2548</v>
      </c>
      <c r="G132" s="103">
        <f>D132/B132</f>
        <v>99.029457575639583</v>
      </c>
      <c r="H132" s="150">
        <f>SUM(H130+H118+H101+H89+H76+H67+H57+H47+H32+H16)</f>
        <v>5083803</v>
      </c>
      <c r="I132" s="94">
        <f>SUM(I130+I118+I101+I89+I76+I67+I57+I47+I32+I16)</f>
        <v>0</v>
      </c>
      <c r="J132" s="174">
        <f>SUM(J130+J118+J101+J89+J76+J67+J57+J47+J32+J16)</f>
        <v>0</v>
      </c>
      <c r="K132" s="155">
        <f>SUM(K130+K118+K101+K89+K76+K67+K57+K47+K32+K16)</f>
        <v>1737</v>
      </c>
      <c r="L132" s="175">
        <f t="shared" ref="L132:V132" si="86">SUM(L130+L118+L101+L89+L76+L67+L57+L47+L32+L16)</f>
        <v>2994</v>
      </c>
      <c r="M132" s="175">
        <f t="shared" si="86"/>
        <v>205602</v>
      </c>
      <c r="N132" s="175">
        <f t="shared" si="86"/>
        <v>0</v>
      </c>
      <c r="O132" s="175">
        <f t="shared" si="86"/>
        <v>-109</v>
      </c>
      <c r="P132" s="175" t="e">
        <f t="shared" si="86"/>
        <v>#DIV/0!</v>
      </c>
      <c r="Q132" s="169">
        <f t="shared" si="86"/>
        <v>205602</v>
      </c>
      <c r="R132" s="189" t="s">
        <v>119</v>
      </c>
      <c r="S132" s="175">
        <f t="shared" si="86"/>
        <v>53099</v>
      </c>
      <c r="T132" s="175">
        <f t="shared" si="86"/>
        <v>77756</v>
      </c>
      <c r="U132" s="175">
        <f t="shared" si="86"/>
        <v>5289405</v>
      </c>
      <c r="V132" s="174">
        <f t="shared" si="86"/>
        <v>999.17555632258018</v>
      </c>
    </row>
    <row r="135" spans="1:22" x14ac:dyDescent="0.2">
      <c r="B135" s="176"/>
    </row>
  </sheetData>
  <mergeCells count="11">
    <mergeCell ref="P4:S4"/>
    <mergeCell ref="C5:F5"/>
    <mergeCell ref="K5:N5"/>
    <mergeCell ref="D1:F1"/>
    <mergeCell ref="K1:N1"/>
    <mergeCell ref="C2:F2"/>
    <mergeCell ref="K2:N2"/>
    <mergeCell ref="C3:F3"/>
    <mergeCell ref="K3:N3"/>
    <mergeCell ref="C4:F4"/>
    <mergeCell ref="K4:N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workbookViewId="0">
      <pane xSplit="1" ySplit="6" topLeftCell="M28" activePane="bottomRight" state="frozen"/>
      <selection pane="topRight" activeCell="B1" sqref="B1"/>
      <selection pane="bottomLeft" activeCell="A7" sqref="A7"/>
      <selection pane="bottomRight" activeCell="B132" sqref="B132:D132"/>
    </sheetView>
  </sheetViews>
  <sheetFormatPr defaultRowHeight="14.25" x14ac:dyDescent="0.2"/>
  <cols>
    <col min="1" max="1" width="18.7109375" style="42" bestFit="1" customWidth="1"/>
    <col min="2" max="2" width="10.42578125" style="42" customWidth="1"/>
    <col min="3" max="3" width="11.28515625" style="42" customWidth="1"/>
    <col min="4" max="4" width="14.28515625" style="42" customWidth="1"/>
    <col min="5" max="5" width="13.5703125" style="42" customWidth="1"/>
    <col min="6" max="6" width="19.28515625" style="42" bestFit="1" customWidth="1"/>
    <col min="7" max="7" width="19.28515625" style="42" customWidth="1"/>
    <col min="8" max="8" width="12.42578125" style="42" customWidth="1"/>
    <col min="9" max="9" width="11.28515625" style="42" bestFit="1" customWidth="1"/>
    <col min="10" max="10" width="12.42578125" style="42" customWidth="1"/>
    <col min="11" max="12" width="12" style="42" customWidth="1"/>
    <col min="13" max="13" width="19.28515625" style="42" bestFit="1" customWidth="1"/>
    <col min="14" max="14" width="19.28515625" style="42" customWidth="1"/>
    <col min="15" max="15" width="14.7109375" style="42" customWidth="1"/>
    <col min="16" max="16" width="17" style="42" customWidth="1"/>
    <col min="17" max="17" width="11.28515625" style="42" customWidth="1"/>
    <col min="18" max="18" width="9.5703125" style="42" customWidth="1"/>
    <col min="19" max="19" width="11.42578125" style="42" bestFit="1" customWidth="1"/>
    <col min="20" max="20" width="11.28515625" style="42" bestFit="1" customWidth="1"/>
    <col min="21" max="21" width="13.5703125" style="42" bestFit="1" customWidth="1"/>
    <col min="22" max="22" width="11.42578125" style="42" bestFit="1" customWidth="1"/>
    <col min="23" max="261" width="9.140625" style="42"/>
    <col min="262" max="262" width="18.7109375" style="42" bestFit="1" customWidth="1"/>
    <col min="263" max="263" width="9.140625" style="42"/>
    <col min="264" max="264" width="10.28515625" style="42" customWidth="1"/>
    <col min="265" max="265" width="12.7109375" style="42" bestFit="1" customWidth="1"/>
    <col min="266" max="266" width="10.85546875" style="42" customWidth="1"/>
    <col min="267" max="267" width="19.140625" style="42" bestFit="1" customWidth="1"/>
    <col min="268" max="268" width="9.140625" style="42"/>
    <col min="269" max="269" width="9.42578125" style="42" customWidth="1"/>
    <col min="270" max="270" width="11.140625" style="42" customWidth="1"/>
    <col min="271" max="271" width="10.42578125" style="42" bestFit="1" customWidth="1"/>
    <col min="272" max="272" width="19.140625" style="42" bestFit="1" customWidth="1"/>
    <col min="273" max="273" width="9.140625" style="42"/>
    <col min="274" max="274" width="9.5703125" style="42" customWidth="1"/>
    <col min="275" max="275" width="9.140625" style="42"/>
    <col min="276" max="276" width="10.42578125" style="42" bestFit="1" customWidth="1"/>
    <col min="277" max="517" width="9.140625" style="42"/>
    <col min="518" max="518" width="18.7109375" style="42" bestFit="1" customWidth="1"/>
    <col min="519" max="519" width="9.140625" style="42"/>
    <col min="520" max="520" width="10.28515625" style="42" customWidth="1"/>
    <col min="521" max="521" width="12.7109375" style="42" bestFit="1" customWidth="1"/>
    <col min="522" max="522" width="10.85546875" style="42" customWidth="1"/>
    <col min="523" max="523" width="19.140625" style="42" bestFit="1" customWidth="1"/>
    <col min="524" max="524" width="9.140625" style="42"/>
    <col min="525" max="525" width="9.42578125" style="42" customWidth="1"/>
    <col min="526" max="526" width="11.140625" style="42" customWidth="1"/>
    <col min="527" max="527" width="10.42578125" style="42" bestFit="1" customWidth="1"/>
    <col min="528" max="528" width="19.140625" style="42" bestFit="1" customWidth="1"/>
    <col min="529" max="529" width="9.140625" style="42"/>
    <col min="530" max="530" width="9.5703125" style="42" customWidth="1"/>
    <col min="531" max="531" width="9.140625" style="42"/>
    <col min="532" max="532" width="10.42578125" style="42" bestFit="1" customWidth="1"/>
    <col min="533" max="773" width="9.140625" style="42"/>
    <col min="774" max="774" width="18.7109375" style="42" bestFit="1" customWidth="1"/>
    <col min="775" max="775" width="9.140625" style="42"/>
    <col min="776" max="776" width="10.28515625" style="42" customWidth="1"/>
    <col min="777" max="777" width="12.7109375" style="42" bestFit="1" customWidth="1"/>
    <col min="778" max="778" width="10.85546875" style="42" customWidth="1"/>
    <col min="779" max="779" width="19.140625" style="42" bestFit="1" customWidth="1"/>
    <col min="780" max="780" width="9.140625" style="42"/>
    <col min="781" max="781" width="9.42578125" style="42" customWidth="1"/>
    <col min="782" max="782" width="11.140625" style="42" customWidth="1"/>
    <col min="783" max="783" width="10.42578125" style="42" bestFit="1" customWidth="1"/>
    <col min="784" max="784" width="19.140625" style="42" bestFit="1" customWidth="1"/>
    <col min="785" max="785" width="9.140625" style="42"/>
    <col min="786" max="786" width="9.5703125" style="42" customWidth="1"/>
    <col min="787" max="787" width="9.140625" style="42"/>
    <col min="788" max="788" width="10.42578125" style="42" bestFit="1" customWidth="1"/>
    <col min="789" max="1029" width="9.140625" style="42"/>
    <col min="1030" max="1030" width="18.7109375" style="42" bestFit="1" customWidth="1"/>
    <col min="1031" max="1031" width="9.140625" style="42"/>
    <col min="1032" max="1032" width="10.28515625" style="42" customWidth="1"/>
    <col min="1033" max="1033" width="12.7109375" style="42" bestFit="1" customWidth="1"/>
    <col min="1034" max="1034" width="10.85546875" style="42" customWidth="1"/>
    <col min="1035" max="1035" width="19.140625" style="42" bestFit="1" customWidth="1"/>
    <col min="1036" max="1036" width="9.140625" style="42"/>
    <col min="1037" max="1037" width="9.42578125" style="42" customWidth="1"/>
    <col min="1038" max="1038" width="11.140625" style="42" customWidth="1"/>
    <col min="1039" max="1039" width="10.42578125" style="42" bestFit="1" customWidth="1"/>
    <col min="1040" max="1040" width="19.140625" style="42" bestFit="1" customWidth="1"/>
    <col min="1041" max="1041" width="9.140625" style="42"/>
    <col min="1042" max="1042" width="9.5703125" style="42" customWidth="1"/>
    <col min="1043" max="1043" width="9.140625" style="42"/>
    <col min="1044" max="1044" width="10.42578125" style="42" bestFit="1" customWidth="1"/>
    <col min="1045" max="1285" width="9.140625" style="42"/>
    <col min="1286" max="1286" width="18.7109375" style="42" bestFit="1" customWidth="1"/>
    <col min="1287" max="1287" width="9.140625" style="42"/>
    <col min="1288" max="1288" width="10.28515625" style="42" customWidth="1"/>
    <col min="1289" max="1289" width="12.7109375" style="42" bestFit="1" customWidth="1"/>
    <col min="1290" max="1290" width="10.85546875" style="42" customWidth="1"/>
    <col min="1291" max="1291" width="19.140625" style="42" bestFit="1" customWidth="1"/>
    <col min="1292" max="1292" width="9.140625" style="42"/>
    <col min="1293" max="1293" width="9.42578125" style="42" customWidth="1"/>
    <col min="1294" max="1294" width="11.140625" style="42" customWidth="1"/>
    <col min="1295" max="1295" width="10.42578125" style="42" bestFit="1" customWidth="1"/>
    <col min="1296" max="1296" width="19.140625" style="42" bestFit="1" customWidth="1"/>
    <col min="1297" max="1297" width="9.140625" style="42"/>
    <col min="1298" max="1298" width="9.5703125" style="42" customWidth="1"/>
    <col min="1299" max="1299" width="9.140625" style="42"/>
    <col min="1300" max="1300" width="10.42578125" style="42" bestFit="1" customWidth="1"/>
    <col min="1301" max="1541" width="9.140625" style="42"/>
    <col min="1542" max="1542" width="18.7109375" style="42" bestFit="1" customWidth="1"/>
    <col min="1543" max="1543" width="9.140625" style="42"/>
    <col min="1544" max="1544" width="10.28515625" style="42" customWidth="1"/>
    <col min="1545" max="1545" width="12.7109375" style="42" bestFit="1" customWidth="1"/>
    <col min="1546" max="1546" width="10.85546875" style="42" customWidth="1"/>
    <col min="1547" max="1547" width="19.140625" style="42" bestFit="1" customWidth="1"/>
    <col min="1548" max="1548" width="9.140625" style="42"/>
    <col min="1549" max="1549" width="9.42578125" style="42" customWidth="1"/>
    <col min="1550" max="1550" width="11.140625" style="42" customWidth="1"/>
    <col min="1551" max="1551" width="10.42578125" style="42" bestFit="1" customWidth="1"/>
    <col min="1552" max="1552" width="19.140625" style="42" bestFit="1" customWidth="1"/>
    <col min="1553" max="1553" width="9.140625" style="42"/>
    <col min="1554" max="1554" width="9.5703125" style="42" customWidth="1"/>
    <col min="1555" max="1555" width="9.140625" style="42"/>
    <col min="1556" max="1556" width="10.42578125" style="42" bestFit="1" customWidth="1"/>
    <col min="1557" max="1797" width="9.140625" style="42"/>
    <col min="1798" max="1798" width="18.7109375" style="42" bestFit="1" customWidth="1"/>
    <col min="1799" max="1799" width="9.140625" style="42"/>
    <col min="1800" max="1800" width="10.28515625" style="42" customWidth="1"/>
    <col min="1801" max="1801" width="12.7109375" style="42" bestFit="1" customWidth="1"/>
    <col min="1802" max="1802" width="10.85546875" style="42" customWidth="1"/>
    <col min="1803" max="1803" width="19.140625" style="42" bestFit="1" customWidth="1"/>
    <col min="1804" max="1804" width="9.140625" style="42"/>
    <col min="1805" max="1805" width="9.42578125" style="42" customWidth="1"/>
    <col min="1806" max="1806" width="11.140625" style="42" customWidth="1"/>
    <col min="1807" max="1807" width="10.42578125" style="42" bestFit="1" customWidth="1"/>
    <col min="1808" max="1808" width="19.140625" style="42" bestFit="1" customWidth="1"/>
    <col min="1809" max="1809" width="9.140625" style="42"/>
    <col min="1810" max="1810" width="9.5703125" style="42" customWidth="1"/>
    <col min="1811" max="1811" width="9.140625" style="42"/>
    <col min="1812" max="1812" width="10.42578125" style="42" bestFit="1" customWidth="1"/>
    <col min="1813" max="2053" width="9.140625" style="42"/>
    <col min="2054" max="2054" width="18.7109375" style="42" bestFit="1" customWidth="1"/>
    <col min="2055" max="2055" width="9.140625" style="42"/>
    <col min="2056" max="2056" width="10.28515625" style="42" customWidth="1"/>
    <col min="2057" max="2057" width="12.7109375" style="42" bestFit="1" customWidth="1"/>
    <col min="2058" max="2058" width="10.85546875" style="42" customWidth="1"/>
    <col min="2059" max="2059" width="19.140625" style="42" bestFit="1" customWidth="1"/>
    <col min="2060" max="2060" width="9.140625" style="42"/>
    <col min="2061" max="2061" width="9.42578125" style="42" customWidth="1"/>
    <col min="2062" max="2062" width="11.140625" style="42" customWidth="1"/>
    <col min="2063" max="2063" width="10.42578125" style="42" bestFit="1" customWidth="1"/>
    <col min="2064" max="2064" width="19.140625" style="42" bestFit="1" customWidth="1"/>
    <col min="2065" max="2065" width="9.140625" style="42"/>
    <col min="2066" max="2066" width="9.5703125" style="42" customWidth="1"/>
    <col min="2067" max="2067" width="9.140625" style="42"/>
    <col min="2068" max="2068" width="10.42578125" style="42" bestFit="1" customWidth="1"/>
    <col min="2069" max="2309" width="9.140625" style="42"/>
    <col min="2310" max="2310" width="18.7109375" style="42" bestFit="1" customWidth="1"/>
    <col min="2311" max="2311" width="9.140625" style="42"/>
    <col min="2312" max="2312" width="10.28515625" style="42" customWidth="1"/>
    <col min="2313" max="2313" width="12.7109375" style="42" bestFit="1" customWidth="1"/>
    <col min="2314" max="2314" width="10.85546875" style="42" customWidth="1"/>
    <col min="2315" max="2315" width="19.140625" style="42" bestFit="1" customWidth="1"/>
    <col min="2316" max="2316" width="9.140625" style="42"/>
    <col min="2317" max="2317" width="9.42578125" style="42" customWidth="1"/>
    <col min="2318" max="2318" width="11.140625" style="42" customWidth="1"/>
    <col min="2319" max="2319" width="10.42578125" style="42" bestFit="1" customWidth="1"/>
    <col min="2320" max="2320" width="19.140625" style="42" bestFit="1" customWidth="1"/>
    <col min="2321" max="2321" width="9.140625" style="42"/>
    <col min="2322" max="2322" width="9.5703125" style="42" customWidth="1"/>
    <col min="2323" max="2323" width="9.140625" style="42"/>
    <col min="2324" max="2324" width="10.42578125" style="42" bestFit="1" customWidth="1"/>
    <col min="2325" max="2565" width="9.140625" style="42"/>
    <col min="2566" max="2566" width="18.7109375" style="42" bestFit="1" customWidth="1"/>
    <col min="2567" max="2567" width="9.140625" style="42"/>
    <col min="2568" max="2568" width="10.28515625" style="42" customWidth="1"/>
    <col min="2569" max="2569" width="12.7109375" style="42" bestFit="1" customWidth="1"/>
    <col min="2570" max="2570" width="10.85546875" style="42" customWidth="1"/>
    <col min="2571" max="2571" width="19.140625" style="42" bestFit="1" customWidth="1"/>
    <col min="2572" max="2572" width="9.140625" style="42"/>
    <col min="2573" max="2573" width="9.42578125" style="42" customWidth="1"/>
    <col min="2574" max="2574" width="11.140625" style="42" customWidth="1"/>
    <col min="2575" max="2575" width="10.42578125" style="42" bestFit="1" customWidth="1"/>
    <col min="2576" max="2576" width="19.140625" style="42" bestFit="1" customWidth="1"/>
    <col min="2577" max="2577" width="9.140625" style="42"/>
    <col min="2578" max="2578" width="9.5703125" style="42" customWidth="1"/>
    <col min="2579" max="2579" width="9.140625" style="42"/>
    <col min="2580" max="2580" width="10.42578125" style="42" bestFit="1" customWidth="1"/>
    <col min="2581" max="2821" width="9.140625" style="42"/>
    <col min="2822" max="2822" width="18.7109375" style="42" bestFit="1" customWidth="1"/>
    <col min="2823" max="2823" width="9.140625" style="42"/>
    <col min="2824" max="2824" width="10.28515625" style="42" customWidth="1"/>
    <col min="2825" max="2825" width="12.7109375" style="42" bestFit="1" customWidth="1"/>
    <col min="2826" max="2826" width="10.85546875" style="42" customWidth="1"/>
    <col min="2827" max="2827" width="19.140625" style="42" bestFit="1" customWidth="1"/>
    <col min="2828" max="2828" width="9.140625" style="42"/>
    <col min="2829" max="2829" width="9.42578125" style="42" customWidth="1"/>
    <col min="2830" max="2830" width="11.140625" style="42" customWidth="1"/>
    <col min="2831" max="2831" width="10.42578125" style="42" bestFit="1" customWidth="1"/>
    <col min="2832" max="2832" width="19.140625" style="42" bestFit="1" customWidth="1"/>
    <col min="2833" max="2833" width="9.140625" style="42"/>
    <col min="2834" max="2834" width="9.5703125" style="42" customWidth="1"/>
    <col min="2835" max="2835" width="9.140625" style="42"/>
    <col min="2836" max="2836" width="10.42578125" style="42" bestFit="1" customWidth="1"/>
    <col min="2837" max="3077" width="9.140625" style="42"/>
    <col min="3078" max="3078" width="18.7109375" style="42" bestFit="1" customWidth="1"/>
    <col min="3079" max="3079" width="9.140625" style="42"/>
    <col min="3080" max="3080" width="10.28515625" style="42" customWidth="1"/>
    <col min="3081" max="3081" width="12.7109375" style="42" bestFit="1" customWidth="1"/>
    <col min="3082" max="3082" width="10.85546875" style="42" customWidth="1"/>
    <col min="3083" max="3083" width="19.140625" style="42" bestFit="1" customWidth="1"/>
    <col min="3084" max="3084" width="9.140625" style="42"/>
    <col min="3085" max="3085" width="9.42578125" style="42" customWidth="1"/>
    <col min="3086" max="3086" width="11.140625" style="42" customWidth="1"/>
    <col min="3087" max="3087" width="10.42578125" style="42" bestFit="1" customWidth="1"/>
    <col min="3088" max="3088" width="19.140625" style="42" bestFit="1" customWidth="1"/>
    <col min="3089" max="3089" width="9.140625" style="42"/>
    <col min="3090" max="3090" width="9.5703125" style="42" customWidth="1"/>
    <col min="3091" max="3091" width="9.140625" style="42"/>
    <col min="3092" max="3092" width="10.42578125" style="42" bestFit="1" customWidth="1"/>
    <col min="3093" max="3333" width="9.140625" style="42"/>
    <col min="3334" max="3334" width="18.7109375" style="42" bestFit="1" customWidth="1"/>
    <col min="3335" max="3335" width="9.140625" style="42"/>
    <col min="3336" max="3336" width="10.28515625" style="42" customWidth="1"/>
    <col min="3337" max="3337" width="12.7109375" style="42" bestFit="1" customWidth="1"/>
    <col min="3338" max="3338" width="10.85546875" style="42" customWidth="1"/>
    <col min="3339" max="3339" width="19.140625" style="42" bestFit="1" customWidth="1"/>
    <col min="3340" max="3340" width="9.140625" style="42"/>
    <col min="3341" max="3341" width="9.42578125" style="42" customWidth="1"/>
    <col min="3342" max="3342" width="11.140625" style="42" customWidth="1"/>
    <col min="3343" max="3343" width="10.42578125" style="42" bestFit="1" customWidth="1"/>
    <col min="3344" max="3344" width="19.140625" style="42" bestFit="1" customWidth="1"/>
    <col min="3345" max="3345" width="9.140625" style="42"/>
    <col min="3346" max="3346" width="9.5703125" style="42" customWidth="1"/>
    <col min="3347" max="3347" width="9.140625" style="42"/>
    <col min="3348" max="3348" width="10.42578125" style="42" bestFit="1" customWidth="1"/>
    <col min="3349" max="3589" width="9.140625" style="42"/>
    <col min="3590" max="3590" width="18.7109375" style="42" bestFit="1" customWidth="1"/>
    <col min="3591" max="3591" width="9.140625" style="42"/>
    <col min="3592" max="3592" width="10.28515625" style="42" customWidth="1"/>
    <col min="3593" max="3593" width="12.7109375" style="42" bestFit="1" customWidth="1"/>
    <col min="3594" max="3594" width="10.85546875" style="42" customWidth="1"/>
    <col min="3595" max="3595" width="19.140625" style="42" bestFit="1" customWidth="1"/>
    <col min="3596" max="3596" width="9.140625" style="42"/>
    <col min="3597" max="3597" width="9.42578125" style="42" customWidth="1"/>
    <col min="3598" max="3598" width="11.140625" style="42" customWidth="1"/>
    <col min="3599" max="3599" width="10.42578125" style="42" bestFit="1" customWidth="1"/>
    <col min="3600" max="3600" width="19.140625" style="42" bestFit="1" customWidth="1"/>
    <col min="3601" max="3601" width="9.140625" style="42"/>
    <col min="3602" max="3602" width="9.5703125" style="42" customWidth="1"/>
    <col min="3603" max="3603" width="9.140625" style="42"/>
    <col min="3604" max="3604" width="10.42578125" style="42" bestFit="1" customWidth="1"/>
    <col min="3605" max="3845" width="9.140625" style="42"/>
    <col min="3846" max="3846" width="18.7109375" style="42" bestFit="1" customWidth="1"/>
    <col min="3847" max="3847" width="9.140625" style="42"/>
    <col min="3848" max="3848" width="10.28515625" style="42" customWidth="1"/>
    <col min="3849" max="3849" width="12.7109375" style="42" bestFit="1" customWidth="1"/>
    <col min="3850" max="3850" width="10.85546875" style="42" customWidth="1"/>
    <col min="3851" max="3851" width="19.140625" style="42" bestFit="1" customWidth="1"/>
    <col min="3852" max="3852" width="9.140625" style="42"/>
    <col min="3853" max="3853" width="9.42578125" style="42" customWidth="1"/>
    <col min="3854" max="3854" width="11.140625" style="42" customWidth="1"/>
    <col min="3855" max="3855" width="10.42578125" style="42" bestFit="1" customWidth="1"/>
    <col min="3856" max="3856" width="19.140625" style="42" bestFit="1" customWidth="1"/>
    <col min="3857" max="3857" width="9.140625" style="42"/>
    <col min="3858" max="3858" width="9.5703125" style="42" customWidth="1"/>
    <col min="3859" max="3859" width="9.140625" style="42"/>
    <col min="3860" max="3860" width="10.42578125" style="42" bestFit="1" customWidth="1"/>
    <col min="3861" max="4101" width="9.140625" style="42"/>
    <col min="4102" max="4102" width="18.7109375" style="42" bestFit="1" customWidth="1"/>
    <col min="4103" max="4103" width="9.140625" style="42"/>
    <col min="4104" max="4104" width="10.28515625" style="42" customWidth="1"/>
    <col min="4105" max="4105" width="12.7109375" style="42" bestFit="1" customWidth="1"/>
    <col min="4106" max="4106" width="10.85546875" style="42" customWidth="1"/>
    <col min="4107" max="4107" width="19.140625" style="42" bestFit="1" customWidth="1"/>
    <col min="4108" max="4108" width="9.140625" style="42"/>
    <col min="4109" max="4109" width="9.42578125" style="42" customWidth="1"/>
    <col min="4110" max="4110" width="11.140625" style="42" customWidth="1"/>
    <col min="4111" max="4111" width="10.42578125" style="42" bestFit="1" customWidth="1"/>
    <col min="4112" max="4112" width="19.140625" style="42" bestFit="1" customWidth="1"/>
    <col min="4113" max="4113" width="9.140625" style="42"/>
    <col min="4114" max="4114" width="9.5703125" style="42" customWidth="1"/>
    <col min="4115" max="4115" width="9.140625" style="42"/>
    <col min="4116" max="4116" width="10.42578125" style="42" bestFit="1" customWidth="1"/>
    <col min="4117" max="4357" width="9.140625" style="42"/>
    <col min="4358" max="4358" width="18.7109375" style="42" bestFit="1" customWidth="1"/>
    <col min="4359" max="4359" width="9.140625" style="42"/>
    <col min="4360" max="4360" width="10.28515625" style="42" customWidth="1"/>
    <col min="4361" max="4361" width="12.7109375" style="42" bestFit="1" customWidth="1"/>
    <col min="4362" max="4362" width="10.85546875" style="42" customWidth="1"/>
    <col min="4363" max="4363" width="19.140625" style="42" bestFit="1" customWidth="1"/>
    <col min="4364" max="4364" width="9.140625" style="42"/>
    <col min="4365" max="4365" width="9.42578125" style="42" customWidth="1"/>
    <col min="4366" max="4366" width="11.140625" style="42" customWidth="1"/>
    <col min="4367" max="4367" width="10.42578125" style="42" bestFit="1" customWidth="1"/>
    <col min="4368" max="4368" width="19.140625" style="42" bestFit="1" customWidth="1"/>
    <col min="4369" max="4369" width="9.140625" style="42"/>
    <col min="4370" max="4370" width="9.5703125" style="42" customWidth="1"/>
    <col min="4371" max="4371" width="9.140625" style="42"/>
    <col min="4372" max="4372" width="10.42578125" style="42" bestFit="1" customWidth="1"/>
    <col min="4373" max="4613" width="9.140625" style="42"/>
    <col min="4614" max="4614" width="18.7109375" style="42" bestFit="1" customWidth="1"/>
    <col min="4615" max="4615" width="9.140625" style="42"/>
    <col min="4616" max="4616" width="10.28515625" style="42" customWidth="1"/>
    <col min="4617" max="4617" width="12.7109375" style="42" bestFit="1" customWidth="1"/>
    <col min="4618" max="4618" width="10.85546875" style="42" customWidth="1"/>
    <col min="4619" max="4619" width="19.140625" style="42" bestFit="1" customWidth="1"/>
    <col min="4620" max="4620" width="9.140625" style="42"/>
    <col min="4621" max="4621" width="9.42578125" style="42" customWidth="1"/>
    <col min="4622" max="4622" width="11.140625" style="42" customWidth="1"/>
    <col min="4623" max="4623" width="10.42578125" style="42" bestFit="1" customWidth="1"/>
    <col min="4624" max="4624" width="19.140625" style="42" bestFit="1" customWidth="1"/>
    <col min="4625" max="4625" width="9.140625" style="42"/>
    <col min="4626" max="4626" width="9.5703125" style="42" customWidth="1"/>
    <col min="4627" max="4627" width="9.140625" style="42"/>
    <col min="4628" max="4628" width="10.42578125" style="42" bestFit="1" customWidth="1"/>
    <col min="4629" max="4869" width="9.140625" style="42"/>
    <col min="4870" max="4870" width="18.7109375" style="42" bestFit="1" customWidth="1"/>
    <col min="4871" max="4871" width="9.140625" style="42"/>
    <col min="4872" max="4872" width="10.28515625" style="42" customWidth="1"/>
    <col min="4873" max="4873" width="12.7109375" style="42" bestFit="1" customWidth="1"/>
    <col min="4874" max="4874" width="10.85546875" style="42" customWidth="1"/>
    <col min="4875" max="4875" width="19.140625" style="42" bestFit="1" customWidth="1"/>
    <col min="4876" max="4876" width="9.140625" style="42"/>
    <col min="4877" max="4877" width="9.42578125" style="42" customWidth="1"/>
    <col min="4878" max="4878" width="11.140625" style="42" customWidth="1"/>
    <col min="4879" max="4879" width="10.42578125" style="42" bestFit="1" customWidth="1"/>
    <col min="4880" max="4880" width="19.140625" style="42" bestFit="1" customWidth="1"/>
    <col min="4881" max="4881" width="9.140625" style="42"/>
    <col min="4882" max="4882" width="9.5703125" style="42" customWidth="1"/>
    <col min="4883" max="4883" width="9.140625" style="42"/>
    <col min="4884" max="4884" width="10.42578125" style="42" bestFit="1" customWidth="1"/>
    <col min="4885" max="5125" width="9.140625" style="42"/>
    <col min="5126" max="5126" width="18.7109375" style="42" bestFit="1" customWidth="1"/>
    <col min="5127" max="5127" width="9.140625" style="42"/>
    <col min="5128" max="5128" width="10.28515625" style="42" customWidth="1"/>
    <col min="5129" max="5129" width="12.7109375" style="42" bestFit="1" customWidth="1"/>
    <col min="5130" max="5130" width="10.85546875" style="42" customWidth="1"/>
    <col min="5131" max="5131" width="19.140625" style="42" bestFit="1" customWidth="1"/>
    <col min="5132" max="5132" width="9.140625" style="42"/>
    <col min="5133" max="5133" width="9.42578125" style="42" customWidth="1"/>
    <col min="5134" max="5134" width="11.140625" style="42" customWidth="1"/>
    <col min="5135" max="5135" width="10.42578125" style="42" bestFit="1" customWidth="1"/>
    <col min="5136" max="5136" width="19.140625" style="42" bestFit="1" customWidth="1"/>
    <col min="5137" max="5137" width="9.140625" style="42"/>
    <col min="5138" max="5138" width="9.5703125" style="42" customWidth="1"/>
    <col min="5139" max="5139" width="9.140625" style="42"/>
    <col min="5140" max="5140" width="10.42578125" style="42" bestFit="1" customWidth="1"/>
    <col min="5141" max="5381" width="9.140625" style="42"/>
    <col min="5382" max="5382" width="18.7109375" style="42" bestFit="1" customWidth="1"/>
    <col min="5383" max="5383" width="9.140625" style="42"/>
    <col min="5384" max="5384" width="10.28515625" style="42" customWidth="1"/>
    <col min="5385" max="5385" width="12.7109375" style="42" bestFit="1" customWidth="1"/>
    <col min="5386" max="5386" width="10.85546875" style="42" customWidth="1"/>
    <col min="5387" max="5387" width="19.140625" style="42" bestFit="1" customWidth="1"/>
    <col min="5388" max="5388" width="9.140625" style="42"/>
    <col min="5389" max="5389" width="9.42578125" style="42" customWidth="1"/>
    <col min="5390" max="5390" width="11.140625" style="42" customWidth="1"/>
    <col min="5391" max="5391" width="10.42578125" style="42" bestFit="1" customWidth="1"/>
    <col min="5392" max="5392" width="19.140625" style="42" bestFit="1" customWidth="1"/>
    <col min="5393" max="5393" width="9.140625" style="42"/>
    <col min="5394" max="5394" width="9.5703125" style="42" customWidth="1"/>
    <col min="5395" max="5395" width="9.140625" style="42"/>
    <col min="5396" max="5396" width="10.42578125" style="42" bestFit="1" customWidth="1"/>
    <col min="5397" max="5637" width="9.140625" style="42"/>
    <col min="5638" max="5638" width="18.7109375" style="42" bestFit="1" customWidth="1"/>
    <col min="5639" max="5639" width="9.140625" style="42"/>
    <col min="5640" max="5640" width="10.28515625" style="42" customWidth="1"/>
    <col min="5641" max="5641" width="12.7109375" style="42" bestFit="1" customWidth="1"/>
    <col min="5642" max="5642" width="10.85546875" style="42" customWidth="1"/>
    <col min="5643" max="5643" width="19.140625" style="42" bestFit="1" customWidth="1"/>
    <col min="5644" max="5644" width="9.140625" style="42"/>
    <col min="5645" max="5645" width="9.42578125" style="42" customWidth="1"/>
    <col min="5646" max="5646" width="11.140625" style="42" customWidth="1"/>
    <col min="5647" max="5647" width="10.42578125" style="42" bestFit="1" customWidth="1"/>
    <col min="5648" max="5648" width="19.140625" style="42" bestFit="1" customWidth="1"/>
    <col min="5649" max="5649" width="9.140625" style="42"/>
    <col min="5650" max="5650" width="9.5703125" style="42" customWidth="1"/>
    <col min="5651" max="5651" width="9.140625" style="42"/>
    <col min="5652" max="5652" width="10.42578125" style="42" bestFit="1" customWidth="1"/>
    <col min="5653" max="5893" width="9.140625" style="42"/>
    <col min="5894" max="5894" width="18.7109375" style="42" bestFit="1" customWidth="1"/>
    <col min="5895" max="5895" width="9.140625" style="42"/>
    <col min="5896" max="5896" width="10.28515625" style="42" customWidth="1"/>
    <col min="5897" max="5897" width="12.7109375" style="42" bestFit="1" customWidth="1"/>
    <col min="5898" max="5898" width="10.85546875" style="42" customWidth="1"/>
    <col min="5899" max="5899" width="19.140625" style="42" bestFit="1" customWidth="1"/>
    <col min="5900" max="5900" width="9.140625" style="42"/>
    <col min="5901" max="5901" width="9.42578125" style="42" customWidth="1"/>
    <col min="5902" max="5902" width="11.140625" style="42" customWidth="1"/>
    <col min="5903" max="5903" width="10.42578125" style="42" bestFit="1" customWidth="1"/>
    <col min="5904" max="5904" width="19.140625" style="42" bestFit="1" customWidth="1"/>
    <col min="5905" max="5905" width="9.140625" style="42"/>
    <col min="5906" max="5906" width="9.5703125" style="42" customWidth="1"/>
    <col min="5907" max="5907" width="9.140625" style="42"/>
    <col min="5908" max="5908" width="10.42578125" style="42" bestFit="1" customWidth="1"/>
    <col min="5909" max="6149" width="9.140625" style="42"/>
    <col min="6150" max="6150" width="18.7109375" style="42" bestFit="1" customWidth="1"/>
    <col min="6151" max="6151" width="9.140625" style="42"/>
    <col min="6152" max="6152" width="10.28515625" style="42" customWidth="1"/>
    <col min="6153" max="6153" width="12.7109375" style="42" bestFit="1" customWidth="1"/>
    <col min="6154" max="6154" width="10.85546875" style="42" customWidth="1"/>
    <col min="6155" max="6155" width="19.140625" style="42" bestFit="1" customWidth="1"/>
    <col min="6156" max="6156" width="9.140625" style="42"/>
    <col min="6157" max="6157" width="9.42578125" style="42" customWidth="1"/>
    <col min="6158" max="6158" width="11.140625" style="42" customWidth="1"/>
    <col min="6159" max="6159" width="10.42578125" style="42" bestFit="1" customWidth="1"/>
    <col min="6160" max="6160" width="19.140625" style="42" bestFit="1" customWidth="1"/>
    <col min="6161" max="6161" width="9.140625" style="42"/>
    <col min="6162" max="6162" width="9.5703125" style="42" customWidth="1"/>
    <col min="6163" max="6163" width="9.140625" style="42"/>
    <col min="6164" max="6164" width="10.42578125" style="42" bestFit="1" customWidth="1"/>
    <col min="6165" max="6405" width="9.140625" style="42"/>
    <col min="6406" max="6406" width="18.7109375" style="42" bestFit="1" customWidth="1"/>
    <col min="6407" max="6407" width="9.140625" style="42"/>
    <col min="6408" max="6408" width="10.28515625" style="42" customWidth="1"/>
    <col min="6409" max="6409" width="12.7109375" style="42" bestFit="1" customWidth="1"/>
    <col min="6410" max="6410" width="10.85546875" style="42" customWidth="1"/>
    <col min="6411" max="6411" width="19.140625" style="42" bestFit="1" customWidth="1"/>
    <col min="6412" max="6412" width="9.140625" style="42"/>
    <col min="6413" max="6413" width="9.42578125" style="42" customWidth="1"/>
    <col min="6414" max="6414" width="11.140625" style="42" customWidth="1"/>
    <col min="6415" max="6415" width="10.42578125" style="42" bestFit="1" customWidth="1"/>
    <col min="6416" max="6416" width="19.140625" style="42" bestFit="1" customWidth="1"/>
    <col min="6417" max="6417" width="9.140625" style="42"/>
    <col min="6418" max="6418" width="9.5703125" style="42" customWidth="1"/>
    <col min="6419" max="6419" width="9.140625" style="42"/>
    <col min="6420" max="6420" width="10.42578125" style="42" bestFit="1" customWidth="1"/>
    <col min="6421" max="6661" width="9.140625" style="42"/>
    <col min="6662" max="6662" width="18.7109375" style="42" bestFit="1" customWidth="1"/>
    <col min="6663" max="6663" width="9.140625" style="42"/>
    <col min="6664" max="6664" width="10.28515625" style="42" customWidth="1"/>
    <col min="6665" max="6665" width="12.7109375" style="42" bestFit="1" customWidth="1"/>
    <col min="6666" max="6666" width="10.85546875" style="42" customWidth="1"/>
    <col min="6667" max="6667" width="19.140625" style="42" bestFit="1" customWidth="1"/>
    <col min="6668" max="6668" width="9.140625" style="42"/>
    <col min="6669" max="6669" width="9.42578125" style="42" customWidth="1"/>
    <col min="6670" max="6670" width="11.140625" style="42" customWidth="1"/>
    <col min="6671" max="6671" width="10.42578125" style="42" bestFit="1" customWidth="1"/>
    <col min="6672" max="6672" width="19.140625" style="42" bestFit="1" customWidth="1"/>
    <col min="6673" max="6673" width="9.140625" style="42"/>
    <col min="6674" max="6674" width="9.5703125" style="42" customWidth="1"/>
    <col min="6675" max="6675" width="9.140625" style="42"/>
    <col min="6676" max="6676" width="10.42578125" style="42" bestFit="1" customWidth="1"/>
    <col min="6677" max="6917" width="9.140625" style="42"/>
    <col min="6918" max="6918" width="18.7109375" style="42" bestFit="1" customWidth="1"/>
    <col min="6919" max="6919" width="9.140625" style="42"/>
    <col min="6920" max="6920" width="10.28515625" style="42" customWidth="1"/>
    <col min="6921" max="6921" width="12.7109375" style="42" bestFit="1" customWidth="1"/>
    <col min="6922" max="6922" width="10.85546875" style="42" customWidth="1"/>
    <col min="6923" max="6923" width="19.140625" style="42" bestFit="1" customWidth="1"/>
    <col min="6924" max="6924" width="9.140625" style="42"/>
    <col min="6925" max="6925" width="9.42578125" style="42" customWidth="1"/>
    <col min="6926" max="6926" width="11.140625" style="42" customWidth="1"/>
    <col min="6927" max="6927" width="10.42578125" style="42" bestFit="1" customWidth="1"/>
    <col min="6928" max="6928" width="19.140625" style="42" bestFit="1" customWidth="1"/>
    <col min="6929" max="6929" width="9.140625" style="42"/>
    <col min="6930" max="6930" width="9.5703125" style="42" customWidth="1"/>
    <col min="6931" max="6931" width="9.140625" style="42"/>
    <col min="6932" max="6932" width="10.42578125" style="42" bestFit="1" customWidth="1"/>
    <col min="6933" max="7173" width="9.140625" style="42"/>
    <col min="7174" max="7174" width="18.7109375" style="42" bestFit="1" customWidth="1"/>
    <col min="7175" max="7175" width="9.140625" style="42"/>
    <col min="7176" max="7176" width="10.28515625" style="42" customWidth="1"/>
    <col min="7177" max="7177" width="12.7109375" style="42" bestFit="1" customWidth="1"/>
    <col min="7178" max="7178" width="10.85546875" style="42" customWidth="1"/>
    <col min="7179" max="7179" width="19.140625" style="42" bestFit="1" customWidth="1"/>
    <col min="7180" max="7180" width="9.140625" style="42"/>
    <col min="7181" max="7181" width="9.42578125" style="42" customWidth="1"/>
    <col min="7182" max="7182" width="11.140625" style="42" customWidth="1"/>
    <col min="7183" max="7183" width="10.42578125" style="42" bestFit="1" customWidth="1"/>
    <col min="7184" max="7184" width="19.140625" style="42" bestFit="1" customWidth="1"/>
    <col min="7185" max="7185" width="9.140625" style="42"/>
    <col min="7186" max="7186" width="9.5703125" style="42" customWidth="1"/>
    <col min="7187" max="7187" width="9.140625" style="42"/>
    <col min="7188" max="7188" width="10.42578125" style="42" bestFit="1" customWidth="1"/>
    <col min="7189" max="7429" width="9.140625" style="42"/>
    <col min="7430" max="7430" width="18.7109375" style="42" bestFit="1" customWidth="1"/>
    <col min="7431" max="7431" width="9.140625" style="42"/>
    <col min="7432" max="7432" width="10.28515625" style="42" customWidth="1"/>
    <col min="7433" max="7433" width="12.7109375" style="42" bestFit="1" customWidth="1"/>
    <col min="7434" max="7434" width="10.85546875" style="42" customWidth="1"/>
    <col min="7435" max="7435" width="19.140625" style="42" bestFit="1" customWidth="1"/>
    <col min="7436" max="7436" width="9.140625" style="42"/>
    <col min="7437" max="7437" width="9.42578125" style="42" customWidth="1"/>
    <col min="7438" max="7438" width="11.140625" style="42" customWidth="1"/>
    <col min="7439" max="7439" width="10.42578125" style="42" bestFit="1" customWidth="1"/>
    <col min="7440" max="7440" width="19.140625" style="42" bestFit="1" customWidth="1"/>
    <col min="7441" max="7441" width="9.140625" style="42"/>
    <col min="7442" max="7442" width="9.5703125" style="42" customWidth="1"/>
    <col min="7443" max="7443" width="9.140625" style="42"/>
    <col min="7444" max="7444" width="10.42578125" style="42" bestFit="1" customWidth="1"/>
    <col min="7445" max="7685" width="9.140625" style="42"/>
    <col min="7686" max="7686" width="18.7109375" style="42" bestFit="1" customWidth="1"/>
    <col min="7687" max="7687" width="9.140625" style="42"/>
    <col min="7688" max="7688" width="10.28515625" style="42" customWidth="1"/>
    <col min="7689" max="7689" width="12.7109375" style="42" bestFit="1" customWidth="1"/>
    <col min="7690" max="7690" width="10.85546875" style="42" customWidth="1"/>
    <col min="7691" max="7691" width="19.140625" style="42" bestFit="1" customWidth="1"/>
    <col min="7692" max="7692" width="9.140625" style="42"/>
    <col min="7693" max="7693" width="9.42578125" style="42" customWidth="1"/>
    <col min="7694" max="7694" width="11.140625" style="42" customWidth="1"/>
    <col min="7695" max="7695" width="10.42578125" style="42" bestFit="1" customWidth="1"/>
    <col min="7696" max="7696" width="19.140625" style="42" bestFit="1" customWidth="1"/>
    <col min="7697" max="7697" width="9.140625" style="42"/>
    <col min="7698" max="7698" width="9.5703125" style="42" customWidth="1"/>
    <col min="7699" max="7699" width="9.140625" style="42"/>
    <col min="7700" max="7700" width="10.42578125" style="42" bestFit="1" customWidth="1"/>
    <col min="7701" max="7941" width="9.140625" style="42"/>
    <col min="7942" max="7942" width="18.7109375" style="42" bestFit="1" customWidth="1"/>
    <col min="7943" max="7943" width="9.140625" style="42"/>
    <col min="7944" max="7944" width="10.28515625" style="42" customWidth="1"/>
    <col min="7945" max="7945" width="12.7109375" style="42" bestFit="1" customWidth="1"/>
    <col min="7946" max="7946" width="10.85546875" style="42" customWidth="1"/>
    <col min="7947" max="7947" width="19.140625" style="42" bestFit="1" customWidth="1"/>
    <col min="7948" max="7948" width="9.140625" style="42"/>
    <col min="7949" max="7949" width="9.42578125" style="42" customWidth="1"/>
    <col min="7950" max="7950" width="11.140625" style="42" customWidth="1"/>
    <col min="7951" max="7951" width="10.42578125" style="42" bestFit="1" customWidth="1"/>
    <col min="7952" max="7952" width="19.140625" style="42" bestFit="1" customWidth="1"/>
    <col min="7953" max="7953" width="9.140625" style="42"/>
    <col min="7954" max="7954" width="9.5703125" style="42" customWidth="1"/>
    <col min="7955" max="7955" width="9.140625" style="42"/>
    <col min="7956" max="7956" width="10.42578125" style="42" bestFit="1" customWidth="1"/>
    <col min="7957" max="8197" width="9.140625" style="42"/>
    <col min="8198" max="8198" width="18.7109375" style="42" bestFit="1" customWidth="1"/>
    <col min="8199" max="8199" width="9.140625" style="42"/>
    <col min="8200" max="8200" width="10.28515625" style="42" customWidth="1"/>
    <col min="8201" max="8201" width="12.7109375" style="42" bestFit="1" customWidth="1"/>
    <col min="8202" max="8202" width="10.85546875" style="42" customWidth="1"/>
    <col min="8203" max="8203" width="19.140625" style="42" bestFit="1" customWidth="1"/>
    <col min="8204" max="8204" width="9.140625" style="42"/>
    <col min="8205" max="8205" width="9.42578125" style="42" customWidth="1"/>
    <col min="8206" max="8206" width="11.140625" style="42" customWidth="1"/>
    <col min="8207" max="8207" width="10.42578125" style="42" bestFit="1" customWidth="1"/>
    <col min="8208" max="8208" width="19.140625" style="42" bestFit="1" customWidth="1"/>
    <col min="8209" max="8209" width="9.140625" style="42"/>
    <col min="8210" max="8210" width="9.5703125" style="42" customWidth="1"/>
    <col min="8211" max="8211" width="9.140625" style="42"/>
    <col min="8212" max="8212" width="10.42578125" style="42" bestFit="1" customWidth="1"/>
    <col min="8213" max="8453" width="9.140625" style="42"/>
    <col min="8454" max="8454" width="18.7109375" style="42" bestFit="1" customWidth="1"/>
    <col min="8455" max="8455" width="9.140625" style="42"/>
    <col min="8456" max="8456" width="10.28515625" style="42" customWidth="1"/>
    <col min="8457" max="8457" width="12.7109375" style="42" bestFit="1" customWidth="1"/>
    <col min="8458" max="8458" width="10.85546875" style="42" customWidth="1"/>
    <col min="8459" max="8459" width="19.140625" style="42" bestFit="1" customWidth="1"/>
    <col min="8460" max="8460" width="9.140625" style="42"/>
    <col min="8461" max="8461" width="9.42578125" style="42" customWidth="1"/>
    <col min="8462" max="8462" width="11.140625" style="42" customWidth="1"/>
    <col min="8463" max="8463" width="10.42578125" style="42" bestFit="1" customWidth="1"/>
    <col min="8464" max="8464" width="19.140625" style="42" bestFit="1" customWidth="1"/>
    <col min="8465" max="8465" width="9.140625" style="42"/>
    <col min="8466" max="8466" width="9.5703125" style="42" customWidth="1"/>
    <col min="8467" max="8467" width="9.140625" style="42"/>
    <col min="8468" max="8468" width="10.42578125" style="42" bestFit="1" customWidth="1"/>
    <col min="8469" max="8709" width="9.140625" style="42"/>
    <col min="8710" max="8710" width="18.7109375" style="42" bestFit="1" customWidth="1"/>
    <col min="8711" max="8711" width="9.140625" style="42"/>
    <col min="8712" max="8712" width="10.28515625" style="42" customWidth="1"/>
    <col min="8713" max="8713" width="12.7109375" style="42" bestFit="1" customWidth="1"/>
    <col min="8714" max="8714" width="10.85546875" style="42" customWidth="1"/>
    <col min="8715" max="8715" width="19.140625" style="42" bestFit="1" customWidth="1"/>
    <col min="8716" max="8716" width="9.140625" style="42"/>
    <col min="8717" max="8717" width="9.42578125" style="42" customWidth="1"/>
    <col min="8718" max="8718" width="11.140625" style="42" customWidth="1"/>
    <col min="8719" max="8719" width="10.42578125" style="42" bestFit="1" customWidth="1"/>
    <col min="8720" max="8720" width="19.140625" style="42" bestFit="1" customWidth="1"/>
    <col min="8721" max="8721" width="9.140625" style="42"/>
    <col min="8722" max="8722" width="9.5703125" style="42" customWidth="1"/>
    <col min="8723" max="8723" width="9.140625" style="42"/>
    <col min="8724" max="8724" width="10.42578125" style="42" bestFit="1" customWidth="1"/>
    <col min="8725" max="8965" width="9.140625" style="42"/>
    <col min="8966" max="8966" width="18.7109375" style="42" bestFit="1" customWidth="1"/>
    <col min="8967" max="8967" width="9.140625" style="42"/>
    <col min="8968" max="8968" width="10.28515625" style="42" customWidth="1"/>
    <col min="8969" max="8969" width="12.7109375" style="42" bestFit="1" customWidth="1"/>
    <col min="8970" max="8970" width="10.85546875" style="42" customWidth="1"/>
    <col min="8971" max="8971" width="19.140625" style="42" bestFit="1" customWidth="1"/>
    <col min="8972" max="8972" width="9.140625" style="42"/>
    <col min="8973" max="8973" width="9.42578125" style="42" customWidth="1"/>
    <col min="8974" max="8974" width="11.140625" style="42" customWidth="1"/>
    <col min="8975" max="8975" width="10.42578125" style="42" bestFit="1" customWidth="1"/>
    <col min="8976" max="8976" width="19.140625" style="42" bestFit="1" customWidth="1"/>
    <col min="8977" max="8977" width="9.140625" style="42"/>
    <col min="8978" max="8978" width="9.5703125" style="42" customWidth="1"/>
    <col min="8979" max="8979" width="9.140625" style="42"/>
    <col min="8980" max="8980" width="10.42578125" style="42" bestFit="1" customWidth="1"/>
    <col min="8981" max="9221" width="9.140625" style="42"/>
    <col min="9222" max="9222" width="18.7109375" style="42" bestFit="1" customWidth="1"/>
    <col min="9223" max="9223" width="9.140625" style="42"/>
    <col min="9224" max="9224" width="10.28515625" style="42" customWidth="1"/>
    <col min="9225" max="9225" width="12.7109375" style="42" bestFit="1" customWidth="1"/>
    <col min="9226" max="9226" width="10.85546875" style="42" customWidth="1"/>
    <col min="9227" max="9227" width="19.140625" style="42" bestFit="1" customWidth="1"/>
    <col min="9228" max="9228" width="9.140625" style="42"/>
    <col min="9229" max="9229" width="9.42578125" style="42" customWidth="1"/>
    <col min="9230" max="9230" width="11.140625" style="42" customWidth="1"/>
    <col min="9231" max="9231" width="10.42578125" style="42" bestFit="1" customWidth="1"/>
    <col min="9232" max="9232" width="19.140625" style="42" bestFit="1" customWidth="1"/>
    <col min="9233" max="9233" width="9.140625" style="42"/>
    <col min="9234" max="9234" width="9.5703125" style="42" customWidth="1"/>
    <col min="9235" max="9235" width="9.140625" style="42"/>
    <col min="9236" max="9236" width="10.42578125" style="42" bestFit="1" customWidth="1"/>
    <col min="9237" max="9477" width="9.140625" style="42"/>
    <col min="9478" max="9478" width="18.7109375" style="42" bestFit="1" customWidth="1"/>
    <col min="9479" max="9479" width="9.140625" style="42"/>
    <col min="9480" max="9480" width="10.28515625" style="42" customWidth="1"/>
    <col min="9481" max="9481" width="12.7109375" style="42" bestFit="1" customWidth="1"/>
    <col min="9482" max="9482" width="10.85546875" style="42" customWidth="1"/>
    <col min="9483" max="9483" width="19.140625" style="42" bestFit="1" customWidth="1"/>
    <col min="9484" max="9484" width="9.140625" style="42"/>
    <col min="9485" max="9485" width="9.42578125" style="42" customWidth="1"/>
    <col min="9486" max="9486" width="11.140625" style="42" customWidth="1"/>
    <col min="9487" max="9487" width="10.42578125" style="42" bestFit="1" customWidth="1"/>
    <col min="9488" max="9488" width="19.140625" style="42" bestFit="1" customWidth="1"/>
    <col min="9489" max="9489" width="9.140625" style="42"/>
    <col min="9490" max="9490" width="9.5703125" style="42" customWidth="1"/>
    <col min="9491" max="9491" width="9.140625" style="42"/>
    <col min="9492" max="9492" width="10.42578125" style="42" bestFit="1" customWidth="1"/>
    <col min="9493" max="9733" width="9.140625" style="42"/>
    <col min="9734" max="9734" width="18.7109375" style="42" bestFit="1" customWidth="1"/>
    <col min="9735" max="9735" width="9.140625" style="42"/>
    <col min="9736" max="9736" width="10.28515625" style="42" customWidth="1"/>
    <col min="9737" max="9737" width="12.7109375" style="42" bestFit="1" customWidth="1"/>
    <col min="9738" max="9738" width="10.85546875" style="42" customWidth="1"/>
    <col min="9739" max="9739" width="19.140625" style="42" bestFit="1" customWidth="1"/>
    <col min="9740" max="9740" width="9.140625" style="42"/>
    <col min="9741" max="9741" width="9.42578125" style="42" customWidth="1"/>
    <col min="9742" max="9742" width="11.140625" style="42" customWidth="1"/>
    <col min="9743" max="9743" width="10.42578125" style="42" bestFit="1" customWidth="1"/>
    <col min="9744" max="9744" width="19.140625" style="42" bestFit="1" customWidth="1"/>
    <col min="9745" max="9745" width="9.140625" style="42"/>
    <col min="9746" max="9746" width="9.5703125" style="42" customWidth="1"/>
    <col min="9747" max="9747" width="9.140625" style="42"/>
    <col min="9748" max="9748" width="10.42578125" style="42" bestFit="1" customWidth="1"/>
    <col min="9749" max="9989" width="9.140625" style="42"/>
    <col min="9990" max="9990" width="18.7109375" style="42" bestFit="1" customWidth="1"/>
    <col min="9991" max="9991" width="9.140625" style="42"/>
    <col min="9992" max="9992" width="10.28515625" style="42" customWidth="1"/>
    <col min="9993" max="9993" width="12.7109375" style="42" bestFit="1" customWidth="1"/>
    <col min="9994" max="9994" width="10.85546875" style="42" customWidth="1"/>
    <col min="9995" max="9995" width="19.140625" style="42" bestFit="1" customWidth="1"/>
    <col min="9996" max="9996" width="9.140625" style="42"/>
    <col min="9997" max="9997" width="9.42578125" style="42" customWidth="1"/>
    <col min="9998" max="9998" width="11.140625" style="42" customWidth="1"/>
    <col min="9999" max="9999" width="10.42578125" style="42" bestFit="1" customWidth="1"/>
    <col min="10000" max="10000" width="19.140625" style="42" bestFit="1" customWidth="1"/>
    <col min="10001" max="10001" width="9.140625" style="42"/>
    <col min="10002" max="10002" width="9.5703125" style="42" customWidth="1"/>
    <col min="10003" max="10003" width="9.140625" style="42"/>
    <col min="10004" max="10004" width="10.42578125" style="42" bestFit="1" customWidth="1"/>
    <col min="10005" max="10245" width="9.140625" style="42"/>
    <col min="10246" max="10246" width="18.7109375" style="42" bestFit="1" customWidth="1"/>
    <col min="10247" max="10247" width="9.140625" style="42"/>
    <col min="10248" max="10248" width="10.28515625" style="42" customWidth="1"/>
    <col min="10249" max="10249" width="12.7109375" style="42" bestFit="1" customWidth="1"/>
    <col min="10250" max="10250" width="10.85546875" style="42" customWidth="1"/>
    <col min="10251" max="10251" width="19.140625" style="42" bestFit="1" customWidth="1"/>
    <col min="10252" max="10252" width="9.140625" style="42"/>
    <col min="10253" max="10253" width="9.42578125" style="42" customWidth="1"/>
    <col min="10254" max="10254" width="11.140625" style="42" customWidth="1"/>
    <col min="10255" max="10255" width="10.42578125" style="42" bestFit="1" customWidth="1"/>
    <col min="10256" max="10256" width="19.140625" style="42" bestFit="1" customWidth="1"/>
    <col min="10257" max="10257" width="9.140625" style="42"/>
    <col min="10258" max="10258" width="9.5703125" style="42" customWidth="1"/>
    <col min="10259" max="10259" width="9.140625" style="42"/>
    <col min="10260" max="10260" width="10.42578125" style="42" bestFit="1" customWidth="1"/>
    <col min="10261" max="10501" width="9.140625" style="42"/>
    <col min="10502" max="10502" width="18.7109375" style="42" bestFit="1" customWidth="1"/>
    <col min="10503" max="10503" width="9.140625" style="42"/>
    <col min="10504" max="10504" width="10.28515625" style="42" customWidth="1"/>
    <col min="10505" max="10505" width="12.7109375" style="42" bestFit="1" customWidth="1"/>
    <col min="10506" max="10506" width="10.85546875" style="42" customWidth="1"/>
    <col min="10507" max="10507" width="19.140625" style="42" bestFit="1" customWidth="1"/>
    <col min="10508" max="10508" width="9.140625" style="42"/>
    <col min="10509" max="10509" width="9.42578125" style="42" customWidth="1"/>
    <col min="10510" max="10510" width="11.140625" style="42" customWidth="1"/>
    <col min="10511" max="10511" width="10.42578125" style="42" bestFit="1" customWidth="1"/>
    <col min="10512" max="10512" width="19.140625" style="42" bestFit="1" customWidth="1"/>
    <col min="10513" max="10513" width="9.140625" style="42"/>
    <col min="10514" max="10514" width="9.5703125" style="42" customWidth="1"/>
    <col min="10515" max="10515" width="9.140625" style="42"/>
    <col min="10516" max="10516" width="10.42578125" style="42" bestFit="1" customWidth="1"/>
    <col min="10517" max="10757" width="9.140625" style="42"/>
    <col min="10758" max="10758" width="18.7109375" style="42" bestFit="1" customWidth="1"/>
    <col min="10759" max="10759" width="9.140625" style="42"/>
    <col min="10760" max="10760" width="10.28515625" style="42" customWidth="1"/>
    <col min="10761" max="10761" width="12.7109375" style="42" bestFit="1" customWidth="1"/>
    <col min="10762" max="10762" width="10.85546875" style="42" customWidth="1"/>
    <col min="10763" max="10763" width="19.140625" style="42" bestFit="1" customWidth="1"/>
    <col min="10764" max="10764" width="9.140625" style="42"/>
    <col min="10765" max="10765" width="9.42578125" style="42" customWidth="1"/>
    <col min="10766" max="10766" width="11.140625" style="42" customWidth="1"/>
    <col min="10767" max="10767" width="10.42578125" style="42" bestFit="1" customWidth="1"/>
    <col min="10768" max="10768" width="19.140625" style="42" bestFit="1" customWidth="1"/>
    <col min="10769" max="10769" width="9.140625" style="42"/>
    <col min="10770" max="10770" width="9.5703125" style="42" customWidth="1"/>
    <col min="10771" max="10771" width="9.140625" style="42"/>
    <col min="10772" max="10772" width="10.42578125" style="42" bestFit="1" customWidth="1"/>
    <col min="10773" max="11013" width="9.140625" style="42"/>
    <col min="11014" max="11014" width="18.7109375" style="42" bestFit="1" customWidth="1"/>
    <col min="11015" max="11015" width="9.140625" style="42"/>
    <col min="11016" max="11016" width="10.28515625" style="42" customWidth="1"/>
    <col min="11017" max="11017" width="12.7109375" style="42" bestFit="1" customWidth="1"/>
    <col min="11018" max="11018" width="10.85546875" style="42" customWidth="1"/>
    <col min="11019" max="11019" width="19.140625" style="42" bestFit="1" customWidth="1"/>
    <col min="11020" max="11020" width="9.140625" style="42"/>
    <col min="11021" max="11021" width="9.42578125" style="42" customWidth="1"/>
    <col min="11022" max="11022" width="11.140625" style="42" customWidth="1"/>
    <col min="11023" max="11023" width="10.42578125" style="42" bestFit="1" customWidth="1"/>
    <col min="11024" max="11024" width="19.140625" style="42" bestFit="1" customWidth="1"/>
    <col min="11025" max="11025" width="9.140625" style="42"/>
    <col min="11026" max="11026" width="9.5703125" style="42" customWidth="1"/>
    <col min="11027" max="11027" width="9.140625" style="42"/>
    <col min="11028" max="11028" width="10.42578125" style="42" bestFit="1" customWidth="1"/>
    <col min="11029" max="11269" width="9.140625" style="42"/>
    <col min="11270" max="11270" width="18.7109375" style="42" bestFit="1" customWidth="1"/>
    <col min="11271" max="11271" width="9.140625" style="42"/>
    <col min="11272" max="11272" width="10.28515625" style="42" customWidth="1"/>
    <col min="11273" max="11273" width="12.7109375" style="42" bestFit="1" customWidth="1"/>
    <col min="11274" max="11274" width="10.85546875" style="42" customWidth="1"/>
    <col min="11275" max="11275" width="19.140625" style="42" bestFit="1" customWidth="1"/>
    <col min="11276" max="11276" width="9.140625" style="42"/>
    <col min="11277" max="11277" width="9.42578125" style="42" customWidth="1"/>
    <col min="11278" max="11278" width="11.140625" style="42" customWidth="1"/>
    <col min="11279" max="11279" width="10.42578125" style="42" bestFit="1" customWidth="1"/>
    <col min="11280" max="11280" width="19.140625" style="42" bestFit="1" customWidth="1"/>
    <col min="11281" max="11281" width="9.140625" style="42"/>
    <col min="11282" max="11282" width="9.5703125" style="42" customWidth="1"/>
    <col min="11283" max="11283" width="9.140625" style="42"/>
    <col min="11284" max="11284" width="10.42578125" style="42" bestFit="1" customWidth="1"/>
    <col min="11285" max="11525" width="9.140625" style="42"/>
    <col min="11526" max="11526" width="18.7109375" style="42" bestFit="1" customWidth="1"/>
    <col min="11527" max="11527" width="9.140625" style="42"/>
    <col min="11528" max="11528" width="10.28515625" style="42" customWidth="1"/>
    <col min="11529" max="11529" width="12.7109375" style="42" bestFit="1" customWidth="1"/>
    <col min="11530" max="11530" width="10.85546875" style="42" customWidth="1"/>
    <col min="11531" max="11531" width="19.140625" style="42" bestFit="1" customWidth="1"/>
    <col min="11532" max="11532" width="9.140625" style="42"/>
    <col min="11533" max="11533" width="9.42578125" style="42" customWidth="1"/>
    <col min="11534" max="11534" width="11.140625" style="42" customWidth="1"/>
    <col min="11535" max="11535" width="10.42578125" style="42" bestFit="1" customWidth="1"/>
    <col min="11536" max="11536" width="19.140625" style="42" bestFit="1" customWidth="1"/>
    <col min="11537" max="11537" width="9.140625" style="42"/>
    <col min="11538" max="11538" width="9.5703125" style="42" customWidth="1"/>
    <col min="11539" max="11539" width="9.140625" style="42"/>
    <col min="11540" max="11540" width="10.42578125" style="42" bestFit="1" customWidth="1"/>
    <col min="11541" max="11781" width="9.140625" style="42"/>
    <col min="11782" max="11782" width="18.7109375" style="42" bestFit="1" customWidth="1"/>
    <col min="11783" max="11783" width="9.140625" style="42"/>
    <col min="11784" max="11784" width="10.28515625" style="42" customWidth="1"/>
    <col min="11785" max="11785" width="12.7109375" style="42" bestFit="1" customWidth="1"/>
    <col min="11786" max="11786" width="10.85546875" style="42" customWidth="1"/>
    <col min="11787" max="11787" width="19.140625" style="42" bestFit="1" customWidth="1"/>
    <col min="11788" max="11788" width="9.140625" style="42"/>
    <col min="11789" max="11789" width="9.42578125" style="42" customWidth="1"/>
    <col min="11790" max="11790" width="11.140625" style="42" customWidth="1"/>
    <col min="11791" max="11791" width="10.42578125" style="42" bestFit="1" customWidth="1"/>
    <col min="11792" max="11792" width="19.140625" style="42" bestFit="1" customWidth="1"/>
    <col min="11793" max="11793" width="9.140625" style="42"/>
    <col min="11794" max="11794" width="9.5703125" style="42" customWidth="1"/>
    <col min="11795" max="11795" width="9.140625" style="42"/>
    <col min="11796" max="11796" width="10.42578125" style="42" bestFit="1" customWidth="1"/>
    <col min="11797" max="12037" width="9.140625" style="42"/>
    <col min="12038" max="12038" width="18.7109375" style="42" bestFit="1" customWidth="1"/>
    <col min="12039" max="12039" width="9.140625" style="42"/>
    <col min="12040" max="12040" width="10.28515625" style="42" customWidth="1"/>
    <col min="12041" max="12041" width="12.7109375" style="42" bestFit="1" customWidth="1"/>
    <col min="12042" max="12042" width="10.85546875" style="42" customWidth="1"/>
    <col min="12043" max="12043" width="19.140625" style="42" bestFit="1" customWidth="1"/>
    <col min="12044" max="12044" width="9.140625" style="42"/>
    <col min="12045" max="12045" width="9.42578125" style="42" customWidth="1"/>
    <col min="12046" max="12046" width="11.140625" style="42" customWidth="1"/>
    <col min="12047" max="12047" width="10.42578125" style="42" bestFit="1" customWidth="1"/>
    <col min="12048" max="12048" width="19.140625" style="42" bestFit="1" customWidth="1"/>
    <col min="12049" max="12049" width="9.140625" style="42"/>
    <col min="12050" max="12050" width="9.5703125" style="42" customWidth="1"/>
    <col min="12051" max="12051" width="9.140625" style="42"/>
    <col min="12052" max="12052" width="10.42578125" style="42" bestFit="1" customWidth="1"/>
    <col min="12053" max="12293" width="9.140625" style="42"/>
    <col min="12294" max="12294" width="18.7109375" style="42" bestFit="1" customWidth="1"/>
    <col min="12295" max="12295" width="9.140625" style="42"/>
    <col min="12296" max="12296" width="10.28515625" style="42" customWidth="1"/>
    <col min="12297" max="12297" width="12.7109375" style="42" bestFit="1" customWidth="1"/>
    <col min="12298" max="12298" width="10.85546875" style="42" customWidth="1"/>
    <col min="12299" max="12299" width="19.140625" style="42" bestFit="1" customWidth="1"/>
    <col min="12300" max="12300" width="9.140625" style="42"/>
    <col min="12301" max="12301" width="9.42578125" style="42" customWidth="1"/>
    <col min="12302" max="12302" width="11.140625" style="42" customWidth="1"/>
    <col min="12303" max="12303" width="10.42578125" style="42" bestFit="1" customWidth="1"/>
    <col min="12304" max="12304" width="19.140625" style="42" bestFit="1" customWidth="1"/>
    <col min="12305" max="12305" width="9.140625" style="42"/>
    <col min="12306" max="12306" width="9.5703125" style="42" customWidth="1"/>
    <col min="12307" max="12307" width="9.140625" style="42"/>
    <col min="12308" max="12308" width="10.42578125" style="42" bestFit="1" customWidth="1"/>
    <col min="12309" max="12549" width="9.140625" style="42"/>
    <col min="12550" max="12550" width="18.7109375" style="42" bestFit="1" customWidth="1"/>
    <col min="12551" max="12551" width="9.140625" style="42"/>
    <col min="12552" max="12552" width="10.28515625" style="42" customWidth="1"/>
    <col min="12553" max="12553" width="12.7109375" style="42" bestFit="1" customWidth="1"/>
    <col min="12554" max="12554" width="10.85546875" style="42" customWidth="1"/>
    <col min="12555" max="12555" width="19.140625" style="42" bestFit="1" customWidth="1"/>
    <col min="12556" max="12556" width="9.140625" style="42"/>
    <col min="12557" max="12557" width="9.42578125" style="42" customWidth="1"/>
    <col min="12558" max="12558" width="11.140625" style="42" customWidth="1"/>
    <col min="12559" max="12559" width="10.42578125" style="42" bestFit="1" customWidth="1"/>
    <col min="12560" max="12560" width="19.140625" style="42" bestFit="1" customWidth="1"/>
    <col min="12561" max="12561" width="9.140625" style="42"/>
    <col min="12562" max="12562" width="9.5703125" style="42" customWidth="1"/>
    <col min="12563" max="12563" width="9.140625" style="42"/>
    <col min="12564" max="12564" width="10.42578125" style="42" bestFit="1" customWidth="1"/>
    <col min="12565" max="12805" width="9.140625" style="42"/>
    <col min="12806" max="12806" width="18.7109375" style="42" bestFit="1" customWidth="1"/>
    <col min="12807" max="12807" width="9.140625" style="42"/>
    <col min="12808" max="12808" width="10.28515625" style="42" customWidth="1"/>
    <col min="12809" max="12809" width="12.7109375" style="42" bestFit="1" customWidth="1"/>
    <col min="12810" max="12810" width="10.85546875" style="42" customWidth="1"/>
    <col min="12811" max="12811" width="19.140625" style="42" bestFit="1" customWidth="1"/>
    <col min="12812" max="12812" width="9.140625" style="42"/>
    <col min="12813" max="12813" width="9.42578125" style="42" customWidth="1"/>
    <col min="12814" max="12814" width="11.140625" style="42" customWidth="1"/>
    <col min="12815" max="12815" width="10.42578125" style="42" bestFit="1" customWidth="1"/>
    <col min="12816" max="12816" width="19.140625" style="42" bestFit="1" customWidth="1"/>
    <col min="12817" max="12817" width="9.140625" style="42"/>
    <col min="12818" max="12818" width="9.5703125" style="42" customWidth="1"/>
    <col min="12819" max="12819" width="9.140625" style="42"/>
    <col min="12820" max="12820" width="10.42578125" style="42" bestFit="1" customWidth="1"/>
    <col min="12821" max="13061" width="9.140625" style="42"/>
    <col min="13062" max="13062" width="18.7109375" style="42" bestFit="1" customWidth="1"/>
    <col min="13063" max="13063" width="9.140625" style="42"/>
    <col min="13064" max="13064" width="10.28515625" style="42" customWidth="1"/>
    <col min="13065" max="13065" width="12.7109375" style="42" bestFit="1" customWidth="1"/>
    <col min="13066" max="13066" width="10.85546875" style="42" customWidth="1"/>
    <col min="13067" max="13067" width="19.140625" style="42" bestFit="1" customWidth="1"/>
    <col min="13068" max="13068" width="9.140625" style="42"/>
    <col min="13069" max="13069" width="9.42578125" style="42" customWidth="1"/>
    <col min="13070" max="13070" width="11.140625" style="42" customWidth="1"/>
    <col min="13071" max="13071" width="10.42578125" style="42" bestFit="1" customWidth="1"/>
    <col min="13072" max="13072" width="19.140625" style="42" bestFit="1" customWidth="1"/>
    <col min="13073" max="13073" width="9.140625" style="42"/>
    <col min="13074" max="13074" width="9.5703125" style="42" customWidth="1"/>
    <col min="13075" max="13075" width="9.140625" style="42"/>
    <col min="13076" max="13076" width="10.42578125" style="42" bestFit="1" customWidth="1"/>
    <col min="13077" max="13317" width="9.140625" style="42"/>
    <col min="13318" max="13318" width="18.7109375" style="42" bestFit="1" customWidth="1"/>
    <col min="13319" max="13319" width="9.140625" style="42"/>
    <col min="13320" max="13320" width="10.28515625" style="42" customWidth="1"/>
    <col min="13321" max="13321" width="12.7109375" style="42" bestFit="1" customWidth="1"/>
    <col min="13322" max="13322" width="10.85546875" style="42" customWidth="1"/>
    <col min="13323" max="13323" width="19.140625" style="42" bestFit="1" customWidth="1"/>
    <col min="13324" max="13324" width="9.140625" style="42"/>
    <col min="13325" max="13325" width="9.42578125" style="42" customWidth="1"/>
    <col min="13326" max="13326" width="11.140625" style="42" customWidth="1"/>
    <col min="13327" max="13327" width="10.42578125" style="42" bestFit="1" customWidth="1"/>
    <col min="13328" max="13328" width="19.140625" style="42" bestFit="1" customWidth="1"/>
    <col min="13329" max="13329" width="9.140625" style="42"/>
    <col min="13330" max="13330" width="9.5703125" style="42" customWidth="1"/>
    <col min="13331" max="13331" width="9.140625" style="42"/>
    <col min="13332" max="13332" width="10.42578125" style="42" bestFit="1" customWidth="1"/>
    <col min="13333" max="13573" width="9.140625" style="42"/>
    <col min="13574" max="13574" width="18.7109375" style="42" bestFit="1" customWidth="1"/>
    <col min="13575" max="13575" width="9.140625" style="42"/>
    <col min="13576" max="13576" width="10.28515625" style="42" customWidth="1"/>
    <col min="13577" max="13577" width="12.7109375" style="42" bestFit="1" customWidth="1"/>
    <col min="13578" max="13578" width="10.85546875" style="42" customWidth="1"/>
    <col min="13579" max="13579" width="19.140625" style="42" bestFit="1" customWidth="1"/>
    <col min="13580" max="13580" width="9.140625" style="42"/>
    <col min="13581" max="13581" width="9.42578125" style="42" customWidth="1"/>
    <col min="13582" max="13582" width="11.140625" style="42" customWidth="1"/>
    <col min="13583" max="13583" width="10.42578125" style="42" bestFit="1" customWidth="1"/>
    <col min="13584" max="13584" width="19.140625" style="42" bestFit="1" customWidth="1"/>
    <col min="13585" max="13585" width="9.140625" style="42"/>
    <col min="13586" max="13586" width="9.5703125" style="42" customWidth="1"/>
    <col min="13587" max="13587" width="9.140625" style="42"/>
    <col min="13588" max="13588" width="10.42578125" style="42" bestFit="1" customWidth="1"/>
    <col min="13589" max="13829" width="9.140625" style="42"/>
    <col min="13830" max="13830" width="18.7109375" style="42" bestFit="1" customWidth="1"/>
    <col min="13831" max="13831" width="9.140625" style="42"/>
    <col min="13832" max="13832" width="10.28515625" style="42" customWidth="1"/>
    <col min="13833" max="13833" width="12.7109375" style="42" bestFit="1" customWidth="1"/>
    <col min="13834" max="13834" width="10.85546875" style="42" customWidth="1"/>
    <col min="13835" max="13835" width="19.140625" style="42" bestFit="1" customWidth="1"/>
    <col min="13836" max="13836" width="9.140625" style="42"/>
    <col min="13837" max="13837" width="9.42578125" style="42" customWidth="1"/>
    <col min="13838" max="13838" width="11.140625" style="42" customWidth="1"/>
    <col min="13839" max="13839" width="10.42578125" style="42" bestFit="1" customWidth="1"/>
    <col min="13840" max="13840" width="19.140625" style="42" bestFit="1" customWidth="1"/>
    <col min="13841" max="13841" width="9.140625" style="42"/>
    <col min="13842" max="13842" width="9.5703125" style="42" customWidth="1"/>
    <col min="13843" max="13843" width="9.140625" style="42"/>
    <col min="13844" max="13844" width="10.42578125" style="42" bestFit="1" customWidth="1"/>
    <col min="13845" max="14085" width="9.140625" style="42"/>
    <col min="14086" max="14086" width="18.7109375" style="42" bestFit="1" customWidth="1"/>
    <col min="14087" max="14087" width="9.140625" style="42"/>
    <col min="14088" max="14088" width="10.28515625" style="42" customWidth="1"/>
    <col min="14089" max="14089" width="12.7109375" style="42" bestFit="1" customWidth="1"/>
    <col min="14090" max="14090" width="10.85546875" style="42" customWidth="1"/>
    <col min="14091" max="14091" width="19.140625" style="42" bestFit="1" customWidth="1"/>
    <col min="14092" max="14092" width="9.140625" style="42"/>
    <col min="14093" max="14093" width="9.42578125" style="42" customWidth="1"/>
    <col min="14094" max="14094" width="11.140625" style="42" customWidth="1"/>
    <col min="14095" max="14095" width="10.42578125" style="42" bestFit="1" customWidth="1"/>
    <col min="14096" max="14096" width="19.140625" style="42" bestFit="1" customWidth="1"/>
    <col min="14097" max="14097" width="9.140625" style="42"/>
    <col min="14098" max="14098" width="9.5703125" style="42" customWidth="1"/>
    <col min="14099" max="14099" width="9.140625" style="42"/>
    <col min="14100" max="14100" width="10.42578125" style="42" bestFit="1" customWidth="1"/>
    <col min="14101" max="14341" width="9.140625" style="42"/>
    <col min="14342" max="14342" width="18.7109375" style="42" bestFit="1" customWidth="1"/>
    <col min="14343" max="14343" width="9.140625" style="42"/>
    <col min="14344" max="14344" width="10.28515625" style="42" customWidth="1"/>
    <col min="14345" max="14345" width="12.7109375" style="42" bestFit="1" customWidth="1"/>
    <col min="14346" max="14346" width="10.85546875" style="42" customWidth="1"/>
    <col min="14347" max="14347" width="19.140625" style="42" bestFit="1" customWidth="1"/>
    <col min="14348" max="14348" width="9.140625" style="42"/>
    <col min="14349" max="14349" width="9.42578125" style="42" customWidth="1"/>
    <col min="14350" max="14350" width="11.140625" style="42" customWidth="1"/>
    <col min="14351" max="14351" width="10.42578125" style="42" bestFit="1" customWidth="1"/>
    <col min="14352" max="14352" width="19.140625" style="42" bestFit="1" customWidth="1"/>
    <col min="14353" max="14353" width="9.140625" style="42"/>
    <col min="14354" max="14354" width="9.5703125" style="42" customWidth="1"/>
    <col min="14355" max="14355" width="9.140625" style="42"/>
    <col min="14356" max="14356" width="10.42578125" style="42" bestFit="1" customWidth="1"/>
    <col min="14357" max="14597" width="9.140625" style="42"/>
    <col min="14598" max="14598" width="18.7109375" style="42" bestFit="1" customWidth="1"/>
    <col min="14599" max="14599" width="9.140625" style="42"/>
    <col min="14600" max="14600" width="10.28515625" style="42" customWidth="1"/>
    <col min="14601" max="14601" width="12.7109375" style="42" bestFit="1" customWidth="1"/>
    <col min="14602" max="14602" width="10.85546875" style="42" customWidth="1"/>
    <col min="14603" max="14603" width="19.140625" style="42" bestFit="1" customWidth="1"/>
    <col min="14604" max="14604" width="9.140625" style="42"/>
    <col min="14605" max="14605" width="9.42578125" style="42" customWidth="1"/>
    <col min="14606" max="14606" width="11.140625" style="42" customWidth="1"/>
    <col min="14607" max="14607" width="10.42578125" style="42" bestFit="1" customWidth="1"/>
    <col min="14608" max="14608" width="19.140625" style="42" bestFit="1" customWidth="1"/>
    <col min="14609" max="14609" width="9.140625" style="42"/>
    <col min="14610" max="14610" width="9.5703125" style="42" customWidth="1"/>
    <col min="14611" max="14611" width="9.140625" style="42"/>
    <col min="14612" max="14612" width="10.42578125" style="42" bestFit="1" customWidth="1"/>
    <col min="14613" max="14853" width="9.140625" style="42"/>
    <col min="14854" max="14854" width="18.7109375" style="42" bestFit="1" customWidth="1"/>
    <col min="14855" max="14855" width="9.140625" style="42"/>
    <col min="14856" max="14856" width="10.28515625" style="42" customWidth="1"/>
    <col min="14857" max="14857" width="12.7109375" style="42" bestFit="1" customWidth="1"/>
    <col min="14858" max="14858" width="10.85546875" style="42" customWidth="1"/>
    <col min="14859" max="14859" width="19.140625" style="42" bestFit="1" customWidth="1"/>
    <col min="14860" max="14860" width="9.140625" style="42"/>
    <col min="14861" max="14861" width="9.42578125" style="42" customWidth="1"/>
    <col min="14862" max="14862" width="11.140625" style="42" customWidth="1"/>
    <col min="14863" max="14863" width="10.42578125" style="42" bestFit="1" customWidth="1"/>
    <col min="14864" max="14864" width="19.140625" style="42" bestFit="1" customWidth="1"/>
    <col min="14865" max="14865" width="9.140625" style="42"/>
    <col min="14866" max="14866" width="9.5703125" style="42" customWidth="1"/>
    <col min="14867" max="14867" width="9.140625" style="42"/>
    <col min="14868" max="14868" width="10.42578125" style="42" bestFit="1" customWidth="1"/>
    <col min="14869" max="15109" width="9.140625" style="42"/>
    <col min="15110" max="15110" width="18.7109375" style="42" bestFit="1" customWidth="1"/>
    <col min="15111" max="15111" width="9.140625" style="42"/>
    <col min="15112" max="15112" width="10.28515625" style="42" customWidth="1"/>
    <col min="15113" max="15113" width="12.7109375" style="42" bestFit="1" customWidth="1"/>
    <col min="15114" max="15114" width="10.85546875" style="42" customWidth="1"/>
    <col min="15115" max="15115" width="19.140625" style="42" bestFit="1" customWidth="1"/>
    <col min="15116" max="15116" width="9.140625" style="42"/>
    <col min="15117" max="15117" width="9.42578125" style="42" customWidth="1"/>
    <col min="15118" max="15118" width="11.140625" style="42" customWidth="1"/>
    <col min="15119" max="15119" width="10.42578125" style="42" bestFit="1" customWidth="1"/>
    <col min="15120" max="15120" width="19.140625" style="42" bestFit="1" customWidth="1"/>
    <col min="15121" max="15121" width="9.140625" style="42"/>
    <col min="15122" max="15122" width="9.5703125" style="42" customWidth="1"/>
    <col min="15123" max="15123" width="9.140625" style="42"/>
    <col min="15124" max="15124" width="10.42578125" style="42" bestFit="1" customWidth="1"/>
    <col min="15125" max="15365" width="9.140625" style="42"/>
    <col min="15366" max="15366" width="18.7109375" style="42" bestFit="1" customWidth="1"/>
    <col min="15367" max="15367" width="9.140625" style="42"/>
    <col min="15368" max="15368" width="10.28515625" style="42" customWidth="1"/>
    <col min="15369" max="15369" width="12.7109375" style="42" bestFit="1" customWidth="1"/>
    <col min="15370" max="15370" width="10.85546875" style="42" customWidth="1"/>
    <col min="15371" max="15371" width="19.140625" style="42" bestFit="1" customWidth="1"/>
    <col min="15372" max="15372" width="9.140625" style="42"/>
    <col min="15373" max="15373" width="9.42578125" style="42" customWidth="1"/>
    <col min="15374" max="15374" width="11.140625" style="42" customWidth="1"/>
    <col min="15375" max="15375" width="10.42578125" style="42" bestFit="1" customWidth="1"/>
    <col min="15376" max="15376" width="19.140625" style="42" bestFit="1" customWidth="1"/>
    <col min="15377" max="15377" width="9.140625" style="42"/>
    <col min="15378" max="15378" width="9.5703125" style="42" customWidth="1"/>
    <col min="15379" max="15379" width="9.140625" style="42"/>
    <col min="15380" max="15380" width="10.42578125" style="42" bestFit="1" customWidth="1"/>
    <col min="15381" max="15621" width="9.140625" style="42"/>
    <col min="15622" max="15622" width="18.7109375" style="42" bestFit="1" customWidth="1"/>
    <col min="15623" max="15623" width="9.140625" style="42"/>
    <col min="15624" max="15624" width="10.28515625" style="42" customWidth="1"/>
    <col min="15625" max="15625" width="12.7109375" style="42" bestFit="1" customWidth="1"/>
    <col min="15626" max="15626" width="10.85546875" style="42" customWidth="1"/>
    <col min="15627" max="15627" width="19.140625" style="42" bestFit="1" customWidth="1"/>
    <col min="15628" max="15628" width="9.140625" style="42"/>
    <col min="15629" max="15629" width="9.42578125" style="42" customWidth="1"/>
    <col min="15630" max="15630" width="11.140625" style="42" customWidth="1"/>
    <col min="15631" max="15631" width="10.42578125" style="42" bestFit="1" customWidth="1"/>
    <col min="15632" max="15632" width="19.140625" style="42" bestFit="1" customWidth="1"/>
    <col min="15633" max="15633" width="9.140625" style="42"/>
    <col min="15634" max="15634" width="9.5703125" style="42" customWidth="1"/>
    <col min="15635" max="15635" width="9.140625" style="42"/>
    <col min="15636" max="15636" width="10.42578125" style="42" bestFit="1" customWidth="1"/>
    <col min="15637" max="15877" width="9.140625" style="42"/>
    <col min="15878" max="15878" width="18.7109375" style="42" bestFit="1" customWidth="1"/>
    <col min="15879" max="15879" width="9.140625" style="42"/>
    <col min="15880" max="15880" width="10.28515625" style="42" customWidth="1"/>
    <col min="15881" max="15881" width="12.7109375" style="42" bestFit="1" customWidth="1"/>
    <col min="15882" max="15882" width="10.85546875" style="42" customWidth="1"/>
    <col min="15883" max="15883" width="19.140625" style="42" bestFit="1" customWidth="1"/>
    <col min="15884" max="15884" width="9.140625" style="42"/>
    <col min="15885" max="15885" width="9.42578125" style="42" customWidth="1"/>
    <col min="15886" max="15886" width="11.140625" style="42" customWidth="1"/>
    <col min="15887" max="15887" width="10.42578125" style="42" bestFit="1" customWidth="1"/>
    <col min="15888" max="15888" width="19.140625" style="42" bestFit="1" customWidth="1"/>
    <col min="15889" max="15889" width="9.140625" style="42"/>
    <col min="15890" max="15890" width="9.5703125" style="42" customWidth="1"/>
    <col min="15891" max="15891" width="9.140625" style="42"/>
    <col min="15892" max="15892" width="10.42578125" style="42" bestFit="1" customWidth="1"/>
    <col min="15893" max="16133" width="9.140625" style="42"/>
    <col min="16134" max="16134" width="18.7109375" style="42" bestFit="1" customWidth="1"/>
    <col min="16135" max="16135" width="9.140625" style="42"/>
    <col min="16136" max="16136" width="10.28515625" style="42" customWidth="1"/>
    <col min="16137" max="16137" width="12.7109375" style="42" bestFit="1" customWidth="1"/>
    <col min="16138" max="16138" width="10.85546875" style="42" customWidth="1"/>
    <col min="16139" max="16139" width="19.140625" style="42" bestFit="1" customWidth="1"/>
    <col min="16140" max="16140" width="9.140625" style="42"/>
    <col min="16141" max="16141" width="9.42578125" style="42" customWidth="1"/>
    <col min="16142" max="16142" width="11.140625" style="42" customWidth="1"/>
    <col min="16143" max="16143" width="10.42578125" style="42" bestFit="1" customWidth="1"/>
    <col min="16144" max="16144" width="19.140625" style="42" bestFit="1" customWidth="1"/>
    <col min="16145" max="16145" width="9.140625" style="42"/>
    <col min="16146" max="16146" width="9.5703125" style="42" customWidth="1"/>
    <col min="16147" max="16147" width="9.140625" style="42"/>
    <col min="16148" max="16148" width="10.42578125" style="42" bestFit="1" customWidth="1"/>
    <col min="16149" max="16384" width="9.140625" style="42"/>
  </cols>
  <sheetData>
    <row r="1" spans="1:23" ht="18" x14ac:dyDescent="0.25">
      <c r="D1" s="272" t="s">
        <v>0</v>
      </c>
      <c r="E1" s="272"/>
      <c r="F1" s="272"/>
      <c r="G1" s="237"/>
      <c r="H1" s="41"/>
      <c r="I1" s="41"/>
      <c r="L1" s="272" t="s">
        <v>0</v>
      </c>
      <c r="M1" s="272"/>
      <c r="N1" s="272"/>
      <c r="O1" s="272"/>
      <c r="P1" s="239"/>
      <c r="R1" s="41"/>
      <c r="T1" s="41" t="s">
        <v>0</v>
      </c>
      <c r="U1" s="41"/>
      <c r="V1" s="41"/>
      <c r="W1" s="41"/>
    </row>
    <row r="2" spans="1:23" ht="18" x14ac:dyDescent="0.25">
      <c r="C2" s="272" t="s">
        <v>1</v>
      </c>
      <c r="D2" s="272"/>
      <c r="E2" s="272"/>
      <c r="F2" s="272"/>
      <c r="G2" s="237"/>
      <c r="H2" s="41"/>
      <c r="I2" s="41"/>
      <c r="L2" s="272" t="s">
        <v>1</v>
      </c>
      <c r="M2" s="272"/>
      <c r="N2" s="272"/>
      <c r="O2" s="272"/>
      <c r="P2" s="239"/>
      <c r="T2" s="41" t="s">
        <v>1</v>
      </c>
      <c r="U2" s="41"/>
      <c r="V2" s="41"/>
      <c r="W2" s="41"/>
    </row>
    <row r="3" spans="1:23" ht="15.75" x14ac:dyDescent="0.25">
      <c r="C3" s="276" t="s">
        <v>2</v>
      </c>
      <c r="D3" s="276"/>
      <c r="E3" s="276"/>
      <c r="F3" s="276"/>
      <c r="G3" s="238"/>
      <c r="H3" s="43"/>
      <c r="I3" s="43"/>
      <c r="L3" s="276" t="s">
        <v>2</v>
      </c>
      <c r="M3" s="276"/>
      <c r="N3" s="276"/>
      <c r="O3" s="276"/>
      <c r="P3" s="240"/>
      <c r="R3" s="43"/>
      <c r="T3" s="43" t="s">
        <v>2</v>
      </c>
      <c r="U3" s="43"/>
      <c r="V3" s="43"/>
      <c r="W3" s="43"/>
    </row>
    <row r="4" spans="1:23" ht="18" x14ac:dyDescent="0.25">
      <c r="C4" s="272" t="s">
        <v>125</v>
      </c>
      <c r="D4" s="272"/>
      <c r="E4" s="272"/>
      <c r="F4" s="272"/>
      <c r="G4" s="237"/>
      <c r="H4" s="41"/>
      <c r="I4" s="41"/>
      <c r="L4" s="272" t="s">
        <v>125</v>
      </c>
      <c r="M4" s="272"/>
      <c r="N4" s="272"/>
      <c r="O4" s="272"/>
      <c r="P4" s="239"/>
      <c r="R4" s="272" t="s">
        <v>125</v>
      </c>
      <c r="S4" s="272"/>
      <c r="T4" s="272"/>
      <c r="U4" s="272"/>
      <c r="V4" s="41"/>
      <c r="W4" s="41"/>
    </row>
    <row r="5" spans="1:23" ht="18.75" thickBot="1" x14ac:dyDescent="0.3">
      <c r="C5" s="277" t="s">
        <v>3</v>
      </c>
      <c r="D5" s="277"/>
      <c r="E5" s="277"/>
      <c r="F5" s="277"/>
      <c r="G5" s="218"/>
      <c r="H5" s="45"/>
      <c r="I5" s="45"/>
      <c r="L5" s="277" t="s">
        <v>4</v>
      </c>
      <c r="M5" s="277"/>
      <c r="N5" s="277"/>
      <c r="O5" s="277"/>
      <c r="P5" s="218"/>
      <c r="R5" s="181"/>
      <c r="T5" s="44" t="s">
        <v>5</v>
      </c>
      <c r="U5" s="45"/>
      <c r="V5" s="45"/>
      <c r="W5" s="45"/>
    </row>
    <row r="6" spans="1:23" ht="60" customHeight="1" thickBot="1" x14ac:dyDescent="0.3">
      <c r="A6" s="46"/>
      <c r="B6" s="47" t="s">
        <v>6</v>
      </c>
      <c r="C6" s="48" t="s">
        <v>7</v>
      </c>
      <c r="D6" s="113" t="s">
        <v>8</v>
      </c>
      <c r="E6" s="114" t="s">
        <v>130</v>
      </c>
      <c r="F6" s="50" t="s">
        <v>131</v>
      </c>
      <c r="G6" s="51" t="s">
        <v>142</v>
      </c>
      <c r="H6" s="114" t="s">
        <v>9</v>
      </c>
      <c r="I6" s="50" t="s">
        <v>136</v>
      </c>
      <c r="J6" s="51" t="s">
        <v>120</v>
      </c>
      <c r="K6" s="51" t="s">
        <v>121</v>
      </c>
      <c r="L6" s="194" t="s">
        <v>6</v>
      </c>
      <c r="M6" s="115" t="s">
        <v>138</v>
      </c>
      <c r="N6" s="48" t="s">
        <v>139</v>
      </c>
      <c r="O6" s="50" t="s">
        <v>130</v>
      </c>
      <c r="P6" s="51" t="s">
        <v>131</v>
      </c>
      <c r="Q6" s="51" t="s">
        <v>19</v>
      </c>
      <c r="R6" s="46"/>
      <c r="S6" s="47" t="s">
        <v>6</v>
      </c>
      <c r="T6" s="48" t="s">
        <v>7</v>
      </c>
      <c r="U6" s="48" t="s">
        <v>8</v>
      </c>
      <c r="V6" s="49" t="s">
        <v>9</v>
      </c>
      <c r="W6" s="52"/>
    </row>
    <row r="7" spans="1:23" ht="18.75" thickBot="1" x14ac:dyDescent="0.3">
      <c r="A7" s="53" t="s">
        <v>10</v>
      </c>
      <c r="B7" s="54"/>
      <c r="C7" s="54"/>
      <c r="D7" s="54"/>
      <c r="E7" s="116"/>
      <c r="F7" s="55"/>
      <c r="G7" s="55"/>
      <c r="H7" s="117"/>
      <c r="I7" s="55"/>
      <c r="J7" s="116"/>
      <c r="K7" s="54"/>
      <c r="L7" s="198"/>
      <c r="M7" s="199"/>
      <c r="N7" s="199"/>
      <c r="O7" s="199"/>
      <c r="P7" s="219"/>
      <c r="Q7" s="200"/>
      <c r="R7" s="53" t="s">
        <v>10</v>
      </c>
      <c r="S7" s="54"/>
      <c r="T7" s="54"/>
      <c r="U7" s="54"/>
      <c r="V7" s="55"/>
    </row>
    <row r="8" spans="1:23" ht="18" x14ac:dyDescent="0.25">
      <c r="A8" s="56" t="s">
        <v>11</v>
      </c>
      <c r="B8" s="57">
        <v>527</v>
      </c>
      <c r="C8" s="58">
        <v>693</v>
      </c>
      <c r="D8" s="60">
        <v>46201</v>
      </c>
      <c r="E8" s="118">
        <v>0</v>
      </c>
      <c r="F8" s="119">
        <v>-21</v>
      </c>
      <c r="G8" s="209">
        <v>0</v>
      </c>
      <c r="H8" s="120">
        <f t="shared" ref="H8:H16" si="0">D8/B8</f>
        <v>87.667931688804558</v>
      </c>
      <c r="I8" s="61">
        <f>D8+E8+F8</f>
        <v>46180</v>
      </c>
      <c r="J8" s="121"/>
      <c r="K8" s="122"/>
      <c r="L8" s="81">
        <v>14</v>
      </c>
      <c r="M8" s="58">
        <v>20</v>
      </c>
      <c r="N8" s="58">
        <v>1282</v>
      </c>
      <c r="O8" s="62">
        <v>0</v>
      </c>
      <c r="P8" s="81">
        <v>0</v>
      </c>
      <c r="Q8" s="81">
        <f>SUM(N8:O8)</f>
        <v>1282</v>
      </c>
      <c r="R8" s="56" t="s">
        <v>11</v>
      </c>
      <c r="S8" s="59">
        <f t="shared" ref="S8:T15" si="1">B8+L8</f>
        <v>541</v>
      </c>
      <c r="T8" s="59">
        <f t="shared" si="1"/>
        <v>713</v>
      </c>
      <c r="U8" s="59">
        <f>I8+Q8</f>
        <v>47462</v>
      </c>
      <c r="V8" s="62">
        <f>U8/S8</f>
        <v>87.73012939001849</v>
      </c>
    </row>
    <row r="9" spans="1:23" ht="18" x14ac:dyDescent="0.25">
      <c r="A9" s="64" t="s">
        <v>12</v>
      </c>
      <c r="B9" s="63">
        <v>560</v>
      </c>
      <c r="C9" s="65">
        <v>822</v>
      </c>
      <c r="D9" s="123">
        <v>55303</v>
      </c>
      <c r="E9" s="118">
        <v>0</v>
      </c>
      <c r="F9" s="119">
        <v>0</v>
      </c>
      <c r="G9" s="209">
        <v>0</v>
      </c>
      <c r="H9" s="124">
        <f t="shared" si="0"/>
        <v>98.755357142857136</v>
      </c>
      <c r="I9" s="61">
        <f t="shared" ref="I9:I15" si="2">D9+E9+F9</f>
        <v>55303</v>
      </c>
      <c r="J9" s="121"/>
      <c r="K9" s="122"/>
      <c r="L9" s="81">
        <v>12</v>
      </c>
      <c r="M9" s="65">
        <v>17</v>
      </c>
      <c r="N9" s="58">
        <v>1088</v>
      </c>
      <c r="O9" s="62">
        <v>0</v>
      </c>
      <c r="P9" s="81">
        <v>0</v>
      </c>
      <c r="Q9" s="81">
        <f t="shared" ref="Q9:Q15" si="3">SUM(N9:O9)</f>
        <v>1088</v>
      </c>
      <c r="R9" s="64" t="s">
        <v>12</v>
      </c>
      <c r="S9" s="63">
        <f t="shared" si="1"/>
        <v>572</v>
      </c>
      <c r="T9" s="63">
        <f t="shared" si="1"/>
        <v>839</v>
      </c>
      <c r="U9" s="63">
        <f t="shared" ref="U9:U15" si="4">I9+Q9</f>
        <v>56391</v>
      </c>
      <c r="V9" s="62">
        <f t="shared" ref="V9:V15" si="5">U9/S9</f>
        <v>98.585664335664333</v>
      </c>
    </row>
    <row r="10" spans="1:23" ht="18" x14ac:dyDescent="0.25">
      <c r="A10" s="64" t="s">
        <v>13</v>
      </c>
      <c r="B10" s="63">
        <v>706</v>
      </c>
      <c r="C10" s="65">
        <v>927</v>
      </c>
      <c r="D10" s="123">
        <v>64636</v>
      </c>
      <c r="E10" s="118">
        <v>0</v>
      </c>
      <c r="F10" s="119">
        <v>-54</v>
      </c>
      <c r="G10" s="209">
        <v>0</v>
      </c>
      <c r="H10" s="124">
        <f t="shared" si="0"/>
        <v>91.552407932011334</v>
      </c>
      <c r="I10" s="61">
        <f t="shared" si="2"/>
        <v>64582</v>
      </c>
      <c r="J10" s="121"/>
      <c r="K10" s="122"/>
      <c r="L10" s="81">
        <v>19</v>
      </c>
      <c r="M10" s="65">
        <v>32</v>
      </c>
      <c r="N10" s="58">
        <v>2149</v>
      </c>
      <c r="O10" s="62">
        <v>0</v>
      </c>
      <c r="P10" s="81">
        <v>0</v>
      </c>
      <c r="Q10" s="81">
        <f t="shared" si="3"/>
        <v>2149</v>
      </c>
      <c r="R10" s="64" t="s">
        <v>13</v>
      </c>
      <c r="S10" s="63">
        <f t="shared" si="1"/>
        <v>725</v>
      </c>
      <c r="T10" s="63">
        <f t="shared" si="1"/>
        <v>959</v>
      </c>
      <c r="U10" s="63">
        <f t="shared" si="4"/>
        <v>66731</v>
      </c>
      <c r="V10" s="62">
        <f t="shared" si="5"/>
        <v>92.042758620689654</v>
      </c>
    </row>
    <row r="11" spans="1:23" ht="18" x14ac:dyDescent="0.25">
      <c r="A11" s="64" t="s">
        <v>14</v>
      </c>
      <c r="B11" s="63">
        <v>749</v>
      </c>
      <c r="C11" s="65">
        <v>1045</v>
      </c>
      <c r="D11" s="123">
        <v>70768</v>
      </c>
      <c r="E11" s="118">
        <v>0</v>
      </c>
      <c r="F11" s="119">
        <v>-83</v>
      </c>
      <c r="G11" s="209">
        <v>0</v>
      </c>
      <c r="H11" s="124">
        <f t="shared" si="0"/>
        <v>94.483311081441926</v>
      </c>
      <c r="I11" s="61">
        <f t="shared" si="2"/>
        <v>70685</v>
      </c>
      <c r="J11" s="121"/>
      <c r="K11" s="122"/>
      <c r="L11" s="81">
        <v>27</v>
      </c>
      <c r="M11" s="65">
        <v>41</v>
      </c>
      <c r="N11" s="58">
        <v>2841</v>
      </c>
      <c r="O11" s="62">
        <v>0</v>
      </c>
      <c r="P11" s="81">
        <v>0</v>
      </c>
      <c r="Q11" s="81">
        <f t="shared" si="3"/>
        <v>2841</v>
      </c>
      <c r="R11" s="64" t="s">
        <v>14</v>
      </c>
      <c r="S11" s="63">
        <f t="shared" si="1"/>
        <v>776</v>
      </c>
      <c r="T11" s="63">
        <f t="shared" si="1"/>
        <v>1086</v>
      </c>
      <c r="U11" s="63">
        <f t="shared" si="4"/>
        <v>73526</v>
      </c>
      <c r="V11" s="62">
        <f t="shared" si="5"/>
        <v>94.75</v>
      </c>
    </row>
    <row r="12" spans="1:23" ht="18" x14ac:dyDescent="0.25">
      <c r="A12" s="64" t="s">
        <v>15</v>
      </c>
      <c r="B12" s="63">
        <v>162</v>
      </c>
      <c r="C12" s="65">
        <v>248</v>
      </c>
      <c r="D12" s="123">
        <v>16742</v>
      </c>
      <c r="E12" s="118">
        <v>0</v>
      </c>
      <c r="F12" s="119">
        <v>-10</v>
      </c>
      <c r="G12" s="209">
        <v>0</v>
      </c>
      <c r="H12" s="124">
        <f t="shared" si="0"/>
        <v>103.34567901234568</v>
      </c>
      <c r="I12" s="61">
        <f t="shared" si="2"/>
        <v>16732</v>
      </c>
      <c r="J12" s="121"/>
      <c r="K12" s="122"/>
      <c r="L12" s="81">
        <v>9</v>
      </c>
      <c r="M12" s="65">
        <v>20</v>
      </c>
      <c r="N12" s="58">
        <v>1616</v>
      </c>
      <c r="O12" s="62">
        <v>0</v>
      </c>
      <c r="P12" s="81">
        <v>0</v>
      </c>
      <c r="Q12" s="81">
        <f t="shared" si="3"/>
        <v>1616</v>
      </c>
      <c r="R12" s="64" t="s">
        <v>15</v>
      </c>
      <c r="S12" s="63">
        <f t="shared" si="1"/>
        <v>171</v>
      </c>
      <c r="T12" s="63">
        <f t="shared" si="1"/>
        <v>268</v>
      </c>
      <c r="U12" s="63">
        <f t="shared" si="4"/>
        <v>18348</v>
      </c>
      <c r="V12" s="62">
        <f t="shared" si="5"/>
        <v>107.29824561403508</v>
      </c>
    </row>
    <row r="13" spans="1:23" ht="18" x14ac:dyDescent="0.25">
      <c r="A13" s="64" t="s">
        <v>16</v>
      </c>
      <c r="B13" s="63">
        <v>627</v>
      </c>
      <c r="C13" s="65">
        <v>802</v>
      </c>
      <c r="D13" s="123">
        <v>56333</v>
      </c>
      <c r="E13" s="118">
        <v>0</v>
      </c>
      <c r="F13" s="119">
        <v>-13</v>
      </c>
      <c r="G13" s="209">
        <v>0</v>
      </c>
      <c r="H13" s="124">
        <f t="shared" si="0"/>
        <v>89.845295055821367</v>
      </c>
      <c r="I13" s="61">
        <f t="shared" si="2"/>
        <v>56320</v>
      </c>
      <c r="J13" s="121"/>
      <c r="K13" s="122"/>
      <c r="L13" s="81">
        <v>13</v>
      </c>
      <c r="M13" s="65">
        <v>19</v>
      </c>
      <c r="N13" s="58">
        <v>1361</v>
      </c>
      <c r="O13" s="62">
        <v>0</v>
      </c>
      <c r="P13" s="81">
        <v>0</v>
      </c>
      <c r="Q13" s="81">
        <f t="shared" si="3"/>
        <v>1361</v>
      </c>
      <c r="R13" s="64" t="s">
        <v>16</v>
      </c>
      <c r="S13" s="63">
        <f t="shared" si="1"/>
        <v>640</v>
      </c>
      <c r="T13" s="63">
        <f t="shared" si="1"/>
        <v>821</v>
      </c>
      <c r="U13" s="63">
        <f t="shared" si="4"/>
        <v>57681</v>
      </c>
      <c r="V13" s="62">
        <f t="shared" si="5"/>
        <v>90.126562500000006</v>
      </c>
    </row>
    <row r="14" spans="1:23" ht="18" x14ac:dyDescent="0.25">
      <c r="A14" s="64" t="s">
        <v>17</v>
      </c>
      <c r="B14" s="63">
        <v>223</v>
      </c>
      <c r="C14" s="65">
        <v>303</v>
      </c>
      <c r="D14" s="123">
        <v>20047</v>
      </c>
      <c r="E14" s="118">
        <v>0</v>
      </c>
      <c r="F14" s="119">
        <v>-20</v>
      </c>
      <c r="G14" s="209">
        <v>0</v>
      </c>
      <c r="H14" s="124">
        <f t="shared" si="0"/>
        <v>89.896860986547082</v>
      </c>
      <c r="I14" s="61">
        <f t="shared" si="2"/>
        <v>20027</v>
      </c>
      <c r="J14" s="121"/>
      <c r="K14" s="122"/>
      <c r="L14" s="81">
        <v>5</v>
      </c>
      <c r="M14" s="65">
        <v>10</v>
      </c>
      <c r="N14" s="58">
        <v>706</v>
      </c>
      <c r="O14" s="62">
        <v>0</v>
      </c>
      <c r="P14" s="81">
        <v>0</v>
      </c>
      <c r="Q14" s="81">
        <f t="shared" si="3"/>
        <v>706</v>
      </c>
      <c r="R14" s="64" t="s">
        <v>17</v>
      </c>
      <c r="S14" s="63">
        <f t="shared" si="1"/>
        <v>228</v>
      </c>
      <c r="T14" s="63">
        <f t="shared" si="1"/>
        <v>313</v>
      </c>
      <c r="U14" s="63">
        <f t="shared" si="4"/>
        <v>20733</v>
      </c>
      <c r="V14" s="62">
        <f t="shared" si="5"/>
        <v>90.934210526315795</v>
      </c>
    </row>
    <row r="15" spans="1:23" ht="18.75" thickBot="1" x14ac:dyDescent="0.3">
      <c r="A15" s="66" t="s">
        <v>18</v>
      </c>
      <c r="B15" s="67">
        <v>692</v>
      </c>
      <c r="C15" s="68">
        <v>972</v>
      </c>
      <c r="D15" s="125">
        <v>70389</v>
      </c>
      <c r="E15" s="126">
        <v>0</v>
      </c>
      <c r="F15" s="127">
        <v>-6</v>
      </c>
      <c r="G15" s="241">
        <v>0</v>
      </c>
      <c r="H15" s="128">
        <f t="shared" si="0"/>
        <v>101.71820809248555</v>
      </c>
      <c r="I15" s="61">
        <f t="shared" si="2"/>
        <v>70383</v>
      </c>
      <c r="J15" s="172"/>
      <c r="K15" s="173"/>
      <c r="L15" s="75">
        <v>40</v>
      </c>
      <c r="M15" s="68">
        <v>59</v>
      </c>
      <c r="N15" s="180">
        <v>4618</v>
      </c>
      <c r="O15" s="185">
        <v>0</v>
      </c>
      <c r="P15" s="75">
        <v>0</v>
      </c>
      <c r="Q15" s="81">
        <f t="shared" si="3"/>
        <v>4618</v>
      </c>
      <c r="R15" s="89" t="s">
        <v>18</v>
      </c>
      <c r="S15" s="69">
        <f t="shared" si="1"/>
        <v>732</v>
      </c>
      <c r="T15" s="69">
        <f t="shared" si="1"/>
        <v>1031</v>
      </c>
      <c r="U15" s="69">
        <f t="shared" si="4"/>
        <v>75001</v>
      </c>
      <c r="V15" s="185">
        <f t="shared" si="5"/>
        <v>102.4603825136612</v>
      </c>
    </row>
    <row r="16" spans="1:23" ht="18.75" thickBot="1" x14ac:dyDescent="0.3">
      <c r="A16" s="70" t="s">
        <v>19</v>
      </c>
      <c r="B16" s="71">
        <f t="shared" ref="B16:G16" si="6">SUM(B8:B15)</f>
        <v>4246</v>
      </c>
      <c r="C16" s="71">
        <f t="shared" si="6"/>
        <v>5812</v>
      </c>
      <c r="D16" s="129">
        <f t="shared" si="6"/>
        <v>400419</v>
      </c>
      <c r="E16" s="71">
        <f t="shared" si="6"/>
        <v>0</v>
      </c>
      <c r="F16" s="73">
        <f t="shared" si="6"/>
        <v>-207</v>
      </c>
      <c r="G16" s="73">
        <f t="shared" si="6"/>
        <v>0</v>
      </c>
      <c r="H16" s="130">
        <f t="shared" si="0"/>
        <v>94.304992934526609</v>
      </c>
      <c r="I16" s="129">
        <f t="shared" ref="I16:Q16" si="7">SUM(I8:I15)</f>
        <v>400212</v>
      </c>
      <c r="J16" s="166">
        <f t="shared" si="7"/>
        <v>0</v>
      </c>
      <c r="K16" s="72">
        <f t="shared" si="7"/>
        <v>0</v>
      </c>
      <c r="L16" s="196">
        <f t="shared" si="7"/>
        <v>139</v>
      </c>
      <c r="M16" s="186">
        <f t="shared" si="7"/>
        <v>218</v>
      </c>
      <c r="N16" s="186">
        <f t="shared" si="7"/>
        <v>15661</v>
      </c>
      <c r="O16" s="72">
        <f t="shared" si="7"/>
        <v>0</v>
      </c>
      <c r="P16" s="72">
        <f t="shared" si="7"/>
        <v>0</v>
      </c>
      <c r="Q16" s="188">
        <f t="shared" si="7"/>
        <v>15661</v>
      </c>
      <c r="R16" s="192" t="s">
        <v>19</v>
      </c>
      <c r="S16" s="193">
        <f>SUM(S8:S15)</f>
        <v>4385</v>
      </c>
      <c r="T16" s="193">
        <f>SUM(T8:T15)</f>
        <v>6030</v>
      </c>
      <c r="U16" s="193">
        <f>SUM(U8:U15)</f>
        <v>415873</v>
      </c>
      <c r="V16" s="72">
        <f>U16/S16</f>
        <v>94.839908779931591</v>
      </c>
    </row>
    <row r="17" spans="1:23" ht="18.75" thickBot="1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4"/>
      <c r="S17" s="75"/>
      <c r="T17" s="75"/>
      <c r="U17" s="75"/>
      <c r="V17" s="75"/>
    </row>
    <row r="18" spans="1:23" ht="18.75" thickBot="1" x14ac:dyDescent="0.3">
      <c r="A18" s="76" t="s">
        <v>20</v>
      </c>
      <c r="B18" s="77"/>
      <c r="C18" s="77"/>
      <c r="D18" s="77"/>
      <c r="E18" s="184"/>
      <c r="F18" s="78"/>
      <c r="G18" s="77"/>
      <c r="H18" s="77"/>
      <c r="I18" s="78"/>
      <c r="J18" s="77"/>
      <c r="K18" s="77"/>
      <c r="L18" s="184"/>
      <c r="M18" s="77"/>
      <c r="N18" s="77"/>
      <c r="O18" s="77"/>
      <c r="P18" s="77"/>
      <c r="Q18" s="78"/>
      <c r="R18" s="76" t="s">
        <v>20</v>
      </c>
      <c r="S18" s="77"/>
      <c r="T18" s="77"/>
      <c r="U18" s="77"/>
      <c r="V18" s="78"/>
    </row>
    <row r="19" spans="1:23" ht="18" x14ac:dyDescent="0.25">
      <c r="A19" s="79" t="s">
        <v>21</v>
      </c>
      <c r="B19" s="57">
        <v>1043</v>
      </c>
      <c r="C19" s="58">
        <v>1461</v>
      </c>
      <c r="D19" s="60">
        <v>104007</v>
      </c>
      <c r="E19" s="134">
        <v>0</v>
      </c>
      <c r="F19" s="119">
        <v>-15</v>
      </c>
      <c r="G19" s="209">
        <v>0</v>
      </c>
      <c r="H19" s="121">
        <f t="shared" ref="H19:H32" si="8">D19/B19</f>
        <v>99.719079578139983</v>
      </c>
      <c r="I19" s="119">
        <f>SUM(D19:F19)</f>
        <v>103992</v>
      </c>
      <c r="J19" s="132"/>
      <c r="K19" s="133"/>
      <c r="L19" s="81">
        <v>31</v>
      </c>
      <c r="M19" s="58">
        <v>52</v>
      </c>
      <c r="N19" s="58">
        <v>3715</v>
      </c>
      <c r="O19" s="62"/>
      <c r="P19" s="81"/>
      <c r="Q19" s="81">
        <f>SUM(N19:O19)</f>
        <v>3715</v>
      </c>
      <c r="R19" s="79" t="s">
        <v>21</v>
      </c>
      <c r="S19" s="59">
        <f t="shared" ref="S19:S31" si="9">B19+L19</f>
        <v>1074</v>
      </c>
      <c r="T19" s="59">
        <f t="shared" ref="T19:T31" si="10">C19+M19</f>
        <v>1513</v>
      </c>
      <c r="U19" s="59">
        <f t="shared" ref="U19:U31" si="11">I19+Q19</f>
        <v>107707</v>
      </c>
      <c r="V19" s="62">
        <f t="shared" ref="V19:V32" si="12">U19/S19</f>
        <v>100.28584729981378</v>
      </c>
      <c r="W19" s="82"/>
    </row>
    <row r="20" spans="1:23" ht="18" x14ac:dyDescent="0.25">
      <c r="A20" s="79" t="s">
        <v>22</v>
      </c>
      <c r="B20" s="59">
        <v>556</v>
      </c>
      <c r="C20" s="58">
        <v>798</v>
      </c>
      <c r="D20" s="60">
        <v>54689</v>
      </c>
      <c r="E20" s="134">
        <v>0</v>
      </c>
      <c r="F20" s="119">
        <v>-61</v>
      </c>
      <c r="G20" s="209">
        <v>0</v>
      </c>
      <c r="H20" s="135">
        <f t="shared" si="8"/>
        <v>98.361510791366911</v>
      </c>
      <c r="I20" s="83">
        <f t="shared" ref="I20:I31" si="13">SUM(D20:F20)</f>
        <v>54628</v>
      </c>
      <c r="J20" s="121"/>
      <c r="K20" s="136"/>
      <c r="L20" s="81">
        <v>28</v>
      </c>
      <c r="M20" s="65">
        <v>49</v>
      </c>
      <c r="N20" s="65">
        <v>3539</v>
      </c>
      <c r="O20" s="80">
        <v>0</v>
      </c>
      <c r="P20" s="81">
        <v>0</v>
      </c>
      <c r="Q20" s="81">
        <f t="shared" ref="Q20:Q31" si="14">SUM(N20:O20)</f>
        <v>3539</v>
      </c>
      <c r="R20" s="79" t="s">
        <v>22</v>
      </c>
      <c r="S20" s="63">
        <f t="shared" si="9"/>
        <v>584</v>
      </c>
      <c r="T20" s="63">
        <f t="shared" si="10"/>
        <v>847</v>
      </c>
      <c r="U20" s="63">
        <f t="shared" si="11"/>
        <v>58167</v>
      </c>
      <c r="V20" s="80">
        <f t="shared" si="12"/>
        <v>99.601027397260268</v>
      </c>
      <c r="W20" s="82"/>
    </row>
    <row r="21" spans="1:23" ht="18" x14ac:dyDescent="0.25">
      <c r="A21" s="56" t="s">
        <v>23</v>
      </c>
      <c r="B21" s="84">
        <v>411</v>
      </c>
      <c r="C21" s="85">
        <v>634</v>
      </c>
      <c r="D21" s="137">
        <v>44283</v>
      </c>
      <c r="E21" s="138">
        <v>0</v>
      </c>
      <c r="F21" s="139">
        <v>-14</v>
      </c>
      <c r="G21" s="159">
        <v>0</v>
      </c>
      <c r="H21" s="135">
        <f t="shared" si="8"/>
        <v>107.74452554744525</v>
      </c>
      <c r="I21" s="83">
        <f t="shared" si="13"/>
        <v>44269</v>
      </c>
      <c r="J21" s="121"/>
      <c r="K21" s="136"/>
      <c r="L21" s="81">
        <v>9</v>
      </c>
      <c r="M21" s="85">
        <v>22</v>
      </c>
      <c r="N21" s="85">
        <v>1634</v>
      </c>
      <c r="O21" s="80">
        <v>0</v>
      </c>
      <c r="P21" s="81">
        <v>0</v>
      </c>
      <c r="Q21" s="81">
        <f t="shared" si="14"/>
        <v>1634</v>
      </c>
      <c r="R21" s="56" t="s">
        <v>23</v>
      </c>
      <c r="S21" s="63">
        <f t="shared" si="9"/>
        <v>420</v>
      </c>
      <c r="T21" s="63">
        <f t="shared" si="10"/>
        <v>656</v>
      </c>
      <c r="U21" s="63">
        <f t="shared" si="11"/>
        <v>45903</v>
      </c>
      <c r="V21" s="80">
        <f t="shared" si="12"/>
        <v>109.29285714285714</v>
      </c>
    </row>
    <row r="22" spans="1:23" ht="18" x14ac:dyDescent="0.25">
      <c r="A22" s="64" t="s">
        <v>24</v>
      </c>
      <c r="B22" s="86">
        <v>542</v>
      </c>
      <c r="C22" s="87">
        <v>750</v>
      </c>
      <c r="D22" s="140">
        <v>52106</v>
      </c>
      <c r="E22" s="141">
        <v>0</v>
      </c>
      <c r="F22" s="142">
        <v>-14</v>
      </c>
      <c r="G22" s="160">
        <v>0</v>
      </c>
      <c r="H22" s="135">
        <f t="shared" si="8"/>
        <v>96.136531365313658</v>
      </c>
      <c r="I22" s="83">
        <f t="shared" si="13"/>
        <v>52092</v>
      </c>
      <c r="J22" s="135"/>
      <c r="K22" s="143"/>
      <c r="L22" s="88">
        <v>12</v>
      </c>
      <c r="M22" s="87">
        <v>19</v>
      </c>
      <c r="N22" s="87">
        <v>1272</v>
      </c>
      <c r="O22" s="80">
        <v>0</v>
      </c>
      <c r="P22" s="81">
        <v>0</v>
      </c>
      <c r="Q22" s="81">
        <f t="shared" si="14"/>
        <v>1272</v>
      </c>
      <c r="R22" s="64" t="s">
        <v>24</v>
      </c>
      <c r="S22" s="63">
        <f t="shared" si="9"/>
        <v>554</v>
      </c>
      <c r="T22" s="63">
        <f t="shared" si="10"/>
        <v>769</v>
      </c>
      <c r="U22" s="63">
        <f t="shared" si="11"/>
        <v>53364</v>
      </c>
      <c r="V22" s="80">
        <f t="shared" si="12"/>
        <v>96.324909747292423</v>
      </c>
    </row>
    <row r="23" spans="1:23" ht="18" x14ac:dyDescent="0.25">
      <c r="A23" s="64" t="s">
        <v>25</v>
      </c>
      <c r="B23" s="86">
        <v>345</v>
      </c>
      <c r="C23" s="87">
        <v>481</v>
      </c>
      <c r="D23" s="140">
        <v>34691</v>
      </c>
      <c r="E23" s="141">
        <v>0</v>
      </c>
      <c r="F23" s="142">
        <v>-8</v>
      </c>
      <c r="G23" s="160">
        <v>0</v>
      </c>
      <c r="H23" s="135">
        <f t="shared" si="8"/>
        <v>100.55362318840579</v>
      </c>
      <c r="I23" s="83">
        <f t="shared" si="13"/>
        <v>34683</v>
      </c>
      <c r="J23" s="135"/>
      <c r="K23" s="143"/>
      <c r="L23" s="88">
        <v>5</v>
      </c>
      <c r="M23" s="87">
        <v>8</v>
      </c>
      <c r="N23" s="87">
        <v>625</v>
      </c>
      <c r="O23" s="80">
        <v>0</v>
      </c>
      <c r="P23" s="81">
        <v>0</v>
      </c>
      <c r="Q23" s="81">
        <f t="shared" si="14"/>
        <v>625</v>
      </c>
      <c r="R23" s="64" t="s">
        <v>25</v>
      </c>
      <c r="S23" s="63">
        <f t="shared" si="9"/>
        <v>350</v>
      </c>
      <c r="T23" s="63">
        <f t="shared" si="10"/>
        <v>489</v>
      </c>
      <c r="U23" s="63">
        <f t="shared" si="11"/>
        <v>35308</v>
      </c>
      <c r="V23" s="80">
        <f t="shared" si="12"/>
        <v>100.88</v>
      </c>
    </row>
    <row r="24" spans="1:23" ht="18" x14ac:dyDescent="0.25">
      <c r="A24" s="64" t="s">
        <v>26</v>
      </c>
      <c r="B24" s="86">
        <v>261</v>
      </c>
      <c r="C24" s="87">
        <v>415</v>
      </c>
      <c r="D24" s="140">
        <v>30181</v>
      </c>
      <c r="E24" s="141">
        <v>0</v>
      </c>
      <c r="F24" s="142">
        <v>-14</v>
      </c>
      <c r="G24" s="160">
        <v>0</v>
      </c>
      <c r="H24" s="135">
        <f t="shared" si="8"/>
        <v>115.6360153256705</v>
      </c>
      <c r="I24" s="83">
        <f t="shared" si="13"/>
        <v>30167</v>
      </c>
      <c r="J24" s="135"/>
      <c r="K24" s="143"/>
      <c r="L24" s="88">
        <v>1</v>
      </c>
      <c r="M24" s="87">
        <v>2</v>
      </c>
      <c r="N24" s="87">
        <v>145</v>
      </c>
      <c r="O24" s="80">
        <v>0</v>
      </c>
      <c r="P24" s="81">
        <v>0</v>
      </c>
      <c r="Q24" s="81">
        <f t="shared" si="14"/>
        <v>145</v>
      </c>
      <c r="R24" s="64" t="s">
        <v>26</v>
      </c>
      <c r="S24" s="63">
        <f t="shared" si="9"/>
        <v>262</v>
      </c>
      <c r="T24" s="63">
        <f t="shared" si="10"/>
        <v>417</v>
      </c>
      <c r="U24" s="63">
        <f t="shared" si="11"/>
        <v>30312</v>
      </c>
      <c r="V24" s="80">
        <f t="shared" si="12"/>
        <v>115.69465648854961</v>
      </c>
    </row>
    <row r="25" spans="1:23" ht="18" x14ac:dyDescent="0.25">
      <c r="A25" s="64" t="s">
        <v>27</v>
      </c>
      <c r="B25" s="86">
        <v>579</v>
      </c>
      <c r="C25" s="87">
        <v>826</v>
      </c>
      <c r="D25" s="140">
        <v>59241</v>
      </c>
      <c r="E25" s="141">
        <v>0</v>
      </c>
      <c r="F25" s="142">
        <v>0</v>
      </c>
      <c r="G25" s="160">
        <v>0</v>
      </c>
      <c r="H25" s="135">
        <f t="shared" si="8"/>
        <v>102.3160621761658</v>
      </c>
      <c r="I25" s="83">
        <f t="shared" si="13"/>
        <v>59241</v>
      </c>
      <c r="J25" s="135"/>
      <c r="K25" s="143"/>
      <c r="L25" s="88">
        <v>14</v>
      </c>
      <c r="M25" s="87">
        <v>31</v>
      </c>
      <c r="N25" s="87">
        <v>2340</v>
      </c>
      <c r="O25" s="80">
        <v>0</v>
      </c>
      <c r="P25" s="81">
        <v>-24</v>
      </c>
      <c r="Q25" s="81">
        <f t="shared" si="14"/>
        <v>2340</v>
      </c>
      <c r="R25" s="64" t="s">
        <v>27</v>
      </c>
      <c r="S25" s="63">
        <f t="shared" si="9"/>
        <v>593</v>
      </c>
      <c r="T25" s="63">
        <f t="shared" si="10"/>
        <v>857</v>
      </c>
      <c r="U25" s="63">
        <f t="shared" si="11"/>
        <v>61581</v>
      </c>
      <c r="V25" s="80">
        <f t="shared" si="12"/>
        <v>103.84654300168634</v>
      </c>
    </row>
    <row r="26" spans="1:23" ht="18" x14ac:dyDescent="0.25">
      <c r="A26" s="64" t="s">
        <v>28</v>
      </c>
      <c r="B26" s="86">
        <v>645</v>
      </c>
      <c r="C26" s="87">
        <v>897</v>
      </c>
      <c r="D26" s="140">
        <v>67248</v>
      </c>
      <c r="E26" s="141">
        <v>0</v>
      </c>
      <c r="F26" s="142">
        <v>-90</v>
      </c>
      <c r="G26" s="160">
        <v>0</v>
      </c>
      <c r="H26" s="135">
        <f t="shared" si="8"/>
        <v>104.26046511627906</v>
      </c>
      <c r="I26" s="83">
        <f t="shared" si="13"/>
        <v>67158</v>
      </c>
      <c r="J26" s="135"/>
      <c r="K26" s="143"/>
      <c r="L26" s="88">
        <v>13</v>
      </c>
      <c r="M26" s="87">
        <v>23</v>
      </c>
      <c r="N26" s="87">
        <v>2094</v>
      </c>
      <c r="O26" s="80">
        <v>0</v>
      </c>
      <c r="P26" s="81">
        <v>0</v>
      </c>
      <c r="Q26" s="81">
        <f t="shared" si="14"/>
        <v>2094</v>
      </c>
      <c r="R26" s="64" t="s">
        <v>28</v>
      </c>
      <c r="S26" s="63">
        <f t="shared" si="9"/>
        <v>658</v>
      </c>
      <c r="T26" s="63">
        <f t="shared" si="10"/>
        <v>920</v>
      </c>
      <c r="U26" s="63">
        <f t="shared" si="11"/>
        <v>69252</v>
      </c>
      <c r="V26" s="80">
        <f t="shared" si="12"/>
        <v>105.24620060790274</v>
      </c>
    </row>
    <row r="27" spans="1:23" ht="18" x14ac:dyDescent="0.25">
      <c r="A27" s="64" t="s">
        <v>29</v>
      </c>
      <c r="B27" s="86">
        <v>805</v>
      </c>
      <c r="C27" s="87">
        <v>1256</v>
      </c>
      <c r="D27" s="140">
        <v>87457</v>
      </c>
      <c r="E27" s="141">
        <v>0</v>
      </c>
      <c r="F27" s="142">
        <v>-90</v>
      </c>
      <c r="G27" s="160">
        <v>0</v>
      </c>
      <c r="H27" s="135">
        <f t="shared" si="8"/>
        <v>108.64223602484472</v>
      </c>
      <c r="I27" s="83">
        <f t="shared" si="13"/>
        <v>87367</v>
      </c>
      <c r="J27" s="135"/>
      <c r="K27" s="143"/>
      <c r="L27" s="88">
        <v>21</v>
      </c>
      <c r="M27" s="87">
        <v>30</v>
      </c>
      <c r="N27" s="87">
        <v>2086</v>
      </c>
      <c r="O27" s="80">
        <v>0</v>
      </c>
      <c r="P27" s="81">
        <v>0</v>
      </c>
      <c r="Q27" s="81">
        <f t="shared" si="14"/>
        <v>2086</v>
      </c>
      <c r="R27" s="64" t="s">
        <v>29</v>
      </c>
      <c r="S27" s="63">
        <f t="shared" si="9"/>
        <v>826</v>
      </c>
      <c r="T27" s="63">
        <f t="shared" si="10"/>
        <v>1286</v>
      </c>
      <c r="U27" s="63">
        <f t="shared" si="11"/>
        <v>89453</v>
      </c>
      <c r="V27" s="80">
        <f t="shared" si="12"/>
        <v>108.29661016949153</v>
      </c>
    </row>
    <row r="28" spans="1:23" ht="18" x14ac:dyDescent="0.25">
      <c r="A28" s="64" t="s">
        <v>30</v>
      </c>
      <c r="B28" s="86">
        <v>503</v>
      </c>
      <c r="C28" s="87">
        <v>721</v>
      </c>
      <c r="D28" s="140">
        <v>48175</v>
      </c>
      <c r="E28" s="141">
        <v>0</v>
      </c>
      <c r="F28" s="142">
        <v>-32</v>
      </c>
      <c r="G28" s="160">
        <v>0</v>
      </c>
      <c r="H28" s="135">
        <f t="shared" si="8"/>
        <v>95.77534791252485</v>
      </c>
      <c r="I28" s="83">
        <f t="shared" si="13"/>
        <v>48143</v>
      </c>
      <c r="J28" s="135"/>
      <c r="K28" s="143"/>
      <c r="L28" s="88">
        <v>15</v>
      </c>
      <c r="M28" s="87">
        <v>18</v>
      </c>
      <c r="N28" s="87">
        <v>1284</v>
      </c>
      <c r="O28" s="80">
        <v>0</v>
      </c>
      <c r="P28" s="81">
        <v>0</v>
      </c>
      <c r="Q28" s="81">
        <f t="shared" si="14"/>
        <v>1284</v>
      </c>
      <c r="R28" s="64" t="s">
        <v>30</v>
      </c>
      <c r="S28" s="63">
        <f t="shared" si="9"/>
        <v>518</v>
      </c>
      <c r="T28" s="63">
        <f t="shared" si="10"/>
        <v>739</v>
      </c>
      <c r="U28" s="63">
        <f t="shared" si="11"/>
        <v>49427</v>
      </c>
      <c r="V28" s="80">
        <f t="shared" si="12"/>
        <v>95.418918918918919</v>
      </c>
    </row>
    <row r="29" spans="1:23" ht="18" x14ac:dyDescent="0.25">
      <c r="A29" s="64" t="s">
        <v>31</v>
      </c>
      <c r="B29" s="86">
        <v>350</v>
      </c>
      <c r="C29" s="87">
        <v>553</v>
      </c>
      <c r="D29" s="140">
        <v>37550</v>
      </c>
      <c r="E29" s="141">
        <v>0</v>
      </c>
      <c r="F29" s="142">
        <v>-39</v>
      </c>
      <c r="G29" s="160">
        <v>0</v>
      </c>
      <c r="H29" s="135">
        <f t="shared" si="8"/>
        <v>107.28571428571429</v>
      </c>
      <c r="I29" s="83">
        <f t="shared" si="13"/>
        <v>37511</v>
      </c>
      <c r="J29" s="135"/>
      <c r="K29" s="143"/>
      <c r="L29" s="88">
        <v>7</v>
      </c>
      <c r="M29" s="87">
        <v>11</v>
      </c>
      <c r="N29" s="87">
        <v>753</v>
      </c>
      <c r="O29" s="80">
        <v>0</v>
      </c>
      <c r="P29" s="81">
        <v>0</v>
      </c>
      <c r="Q29" s="81">
        <f t="shared" si="14"/>
        <v>753</v>
      </c>
      <c r="R29" s="64" t="s">
        <v>31</v>
      </c>
      <c r="S29" s="63">
        <f t="shared" si="9"/>
        <v>357</v>
      </c>
      <c r="T29" s="63">
        <f t="shared" si="10"/>
        <v>564</v>
      </c>
      <c r="U29" s="63">
        <f t="shared" si="11"/>
        <v>38264</v>
      </c>
      <c r="V29" s="80">
        <f t="shared" si="12"/>
        <v>107.18207282913166</v>
      </c>
    </row>
    <row r="30" spans="1:23" ht="18" x14ac:dyDescent="0.25">
      <c r="A30" s="89" t="s">
        <v>32</v>
      </c>
      <c r="B30" s="86">
        <v>504</v>
      </c>
      <c r="C30" s="90">
        <v>685</v>
      </c>
      <c r="D30" s="144">
        <v>46663</v>
      </c>
      <c r="E30" s="145">
        <v>0</v>
      </c>
      <c r="F30" s="146">
        <v>-1</v>
      </c>
      <c r="G30" s="242">
        <v>0</v>
      </c>
      <c r="H30" s="135">
        <f t="shared" si="8"/>
        <v>92.585317460317455</v>
      </c>
      <c r="I30" s="83">
        <f t="shared" si="13"/>
        <v>46662</v>
      </c>
      <c r="J30" s="147"/>
      <c r="K30" s="148"/>
      <c r="L30" s="91">
        <v>12</v>
      </c>
      <c r="M30" s="87">
        <v>21</v>
      </c>
      <c r="N30" s="87">
        <v>1412</v>
      </c>
      <c r="O30" s="80">
        <v>0</v>
      </c>
      <c r="P30" s="81">
        <v>0</v>
      </c>
      <c r="Q30" s="81">
        <f t="shared" si="14"/>
        <v>1412</v>
      </c>
      <c r="R30" s="89" t="s">
        <v>32</v>
      </c>
      <c r="S30" s="63">
        <f t="shared" si="9"/>
        <v>516</v>
      </c>
      <c r="T30" s="63">
        <f t="shared" si="10"/>
        <v>706</v>
      </c>
      <c r="U30" s="63">
        <f t="shared" si="11"/>
        <v>48074</v>
      </c>
      <c r="V30" s="80">
        <f t="shared" si="12"/>
        <v>93.166666666666671</v>
      </c>
    </row>
    <row r="31" spans="1:23" ht="18.75" thickBot="1" x14ac:dyDescent="0.3">
      <c r="A31" s="89" t="s">
        <v>33</v>
      </c>
      <c r="B31" s="92">
        <v>139</v>
      </c>
      <c r="C31" s="90">
        <v>186</v>
      </c>
      <c r="D31" s="144">
        <v>13659</v>
      </c>
      <c r="E31" s="145">
        <v>0</v>
      </c>
      <c r="F31" s="146">
        <v>0</v>
      </c>
      <c r="G31" s="242">
        <v>0</v>
      </c>
      <c r="H31" s="149">
        <f t="shared" si="8"/>
        <v>98.266187050359719</v>
      </c>
      <c r="I31" s="93">
        <f t="shared" si="13"/>
        <v>13659</v>
      </c>
      <c r="J31" s="147"/>
      <c r="K31" s="148"/>
      <c r="L31" s="91">
        <v>6</v>
      </c>
      <c r="M31" s="90">
        <v>11</v>
      </c>
      <c r="N31" s="90">
        <v>901</v>
      </c>
      <c r="O31" s="187">
        <v>0</v>
      </c>
      <c r="P31" s="75">
        <v>-15</v>
      </c>
      <c r="Q31" s="75">
        <f t="shared" si="14"/>
        <v>901</v>
      </c>
      <c r="R31" s="89" t="s">
        <v>33</v>
      </c>
      <c r="S31" s="69">
        <f t="shared" si="9"/>
        <v>145</v>
      </c>
      <c r="T31" s="69">
        <f t="shared" si="10"/>
        <v>197</v>
      </c>
      <c r="U31" s="69">
        <f t="shared" si="11"/>
        <v>14560</v>
      </c>
      <c r="V31" s="187">
        <f t="shared" si="12"/>
        <v>100.41379310344827</v>
      </c>
    </row>
    <row r="32" spans="1:23" ht="18.75" thickBot="1" x14ac:dyDescent="0.3">
      <c r="A32" s="70" t="s">
        <v>34</v>
      </c>
      <c r="B32" s="94">
        <f t="shared" ref="B32:G32" si="15">SUM(B19:B31)</f>
        <v>6683</v>
      </c>
      <c r="C32" s="94">
        <f t="shared" si="15"/>
        <v>9663</v>
      </c>
      <c r="D32" s="150">
        <f t="shared" si="15"/>
        <v>679950</v>
      </c>
      <c r="E32" s="94">
        <f t="shared" si="15"/>
        <v>0</v>
      </c>
      <c r="F32" s="103">
        <f t="shared" si="15"/>
        <v>-378</v>
      </c>
      <c r="G32" s="103">
        <f t="shared" si="15"/>
        <v>0</v>
      </c>
      <c r="H32" s="131">
        <f t="shared" si="8"/>
        <v>101.7432290887326</v>
      </c>
      <c r="I32" s="197">
        <f t="shared" ref="I32:Q32" si="16">SUM(I19:I31)</f>
        <v>679572</v>
      </c>
      <c r="J32" s="166">
        <f t="shared" si="16"/>
        <v>0</v>
      </c>
      <c r="K32" s="72">
        <f t="shared" si="16"/>
        <v>0</v>
      </c>
      <c r="L32" s="196">
        <f t="shared" si="16"/>
        <v>174</v>
      </c>
      <c r="M32" s="196">
        <f t="shared" si="16"/>
        <v>297</v>
      </c>
      <c r="N32" s="186">
        <f t="shared" si="16"/>
        <v>21800</v>
      </c>
      <c r="O32" s="186">
        <f t="shared" si="16"/>
        <v>0</v>
      </c>
      <c r="P32" s="186">
        <f t="shared" si="16"/>
        <v>-39</v>
      </c>
      <c r="Q32" s="188">
        <f t="shared" si="16"/>
        <v>21800</v>
      </c>
      <c r="R32" s="192" t="s">
        <v>34</v>
      </c>
      <c r="S32" s="175">
        <f>SUM(S19:S31)</f>
        <v>6857</v>
      </c>
      <c r="T32" s="175">
        <f>SUM(T19:T31)</f>
        <v>9960</v>
      </c>
      <c r="U32" s="175">
        <f>SUM(U19:U31)</f>
        <v>701372</v>
      </c>
      <c r="V32" s="72">
        <f t="shared" si="12"/>
        <v>102.28554761557533</v>
      </c>
    </row>
    <row r="33" spans="1:22" ht="18.75" thickBot="1" x14ac:dyDescent="0.3">
      <c r="A33" s="74"/>
      <c r="B33" s="96"/>
      <c r="C33" s="96"/>
      <c r="D33" s="96"/>
      <c r="E33" s="96"/>
      <c r="F33" s="96"/>
      <c r="G33" s="96"/>
      <c r="H33" s="75"/>
      <c r="I33" s="96"/>
      <c r="J33" s="75"/>
      <c r="K33" s="75"/>
      <c r="L33" s="75"/>
      <c r="M33" s="96"/>
      <c r="N33" s="96"/>
      <c r="O33" s="75"/>
      <c r="P33" s="75"/>
      <c r="Q33" s="75"/>
      <c r="R33" s="74"/>
      <c r="S33" s="96"/>
      <c r="T33" s="96"/>
      <c r="U33" s="96"/>
      <c r="V33" s="75"/>
    </row>
    <row r="34" spans="1:22" ht="18.75" thickBot="1" x14ac:dyDescent="0.3">
      <c r="A34" s="53" t="s">
        <v>35</v>
      </c>
      <c r="B34" s="97"/>
      <c r="C34" s="97"/>
      <c r="D34" s="97"/>
      <c r="E34" s="195"/>
      <c r="F34" s="98"/>
      <c r="G34" s="97"/>
      <c r="H34" s="97"/>
      <c r="I34" s="98"/>
      <c r="J34" s="97"/>
      <c r="K34" s="97"/>
      <c r="L34" s="195"/>
      <c r="M34" s="97"/>
      <c r="N34" s="97"/>
      <c r="O34" s="97"/>
      <c r="P34" s="97"/>
      <c r="Q34" s="98"/>
      <c r="R34" s="53" t="s">
        <v>35</v>
      </c>
      <c r="S34" s="97"/>
      <c r="T34" s="97"/>
      <c r="U34" s="97"/>
      <c r="V34" s="98"/>
    </row>
    <row r="35" spans="1:22" ht="18" x14ac:dyDescent="0.25">
      <c r="A35" s="64" t="s">
        <v>36</v>
      </c>
      <c r="B35" s="141">
        <v>840</v>
      </c>
      <c r="C35" s="87">
        <v>1284</v>
      </c>
      <c r="D35" s="142">
        <v>83304</v>
      </c>
      <c r="E35" s="138">
        <v>0</v>
      </c>
      <c r="F35" s="137">
        <v>-32</v>
      </c>
      <c r="G35" s="159">
        <v>0</v>
      </c>
      <c r="H35" s="124">
        <f t="shared" ref="H35:H47" si="17">D35/B35</f>
        <v>99.171428571428578</v>
      </c>
      <c r="I35" s="139">
        <f t="shared" ref="I35:I46" si="18">SUM(D35:F35)</f>
        <v>83272</v>
      </c>
      <c r="J35" s="88"/>
      <c r="K35" s="143"/>
      <c r="L35" s="81">
        <v>32</v>
      </c>
      <c r="M35" s="85">
        <v>49</v>
      </c>
      <c r="N35" s="85">
        <v>3197</v>
      </c>
      <c r="O35" s="62">
        <v>0</v>
      </c>
      <c r="P35" s="81">
        <v>0</v>
      </c>
      <c r="Q35" s="81">
        <f>SUM(N35:O35)</f>
        <v>3197</v>
      </c>
      <c r="R35" s="56" t="s">
        <v>36</v>
      </c>
      <c r="S35" s="59">
        <f t="shared" ref="S35:S46" si="19">B35+L35</f>
        <v>872</v>
      </c>
      <c r="T35" s="59">
        <f t="shared" ref="T35:T46" si="20">C35+M35</f>
        <v>1333</v>
      </c>
      <c r="U35" s="59">
        <f t="shared" ref="U35:U46" si="21">I35+Q35</f>
        <v>86469</v>
      </c>
      <c r="V35" s="62">
        <f t="shared" ref="V35:V46" si="22">U35/S35</f>
        <v>99.161697247706428</v>
      </c>
    </row>
    <row r="36" spans="1:22" ht="18" x14ac:dyDescent="0.25">
      <c r="A36" s="64" t="s">
        <v>37</v>
      </c>
      <c r="B36" s="141">
        <v>833</v>
      </c>
      <c r="C36" s="87">
        <v>1275</v>
      </c>
      <c r="D36" s="142">
        <v>81542</v>
      </c>
      <c r="E36" s="141">
        <v>0</v>
      </c>
      <c r="F36" s="140">
        <v>0</v>
      </c>
      <c r="G36" s="160">
        <v>0</v>
      </c>
      <c r="H36" s="151">
        <f t="shared" si="17"/>
        <v>97.88955582232893</v>
      </c>
      <c r="I36" s="142">
        <f t="shared" si="18"/>
        <v>81542</v>
      </c>
      <c r="J36" s="88"/>
      <c r="K36" s="143"/>
      <c r="L36" s="88">
        <v>43</v>
      </c>
      <c r="M36" s="87">
        <v>63</v>
      </c>
      <c r="N36" s="87">
        <v>4190</v>
      </c>
      <c r="O36" s="80">
        <v>0</v>
      </c>
      <c r="P36" s="88">
        <v>0</v>
      </c>
      <c r="Q36" s="88">
        <f t="shared" ref="Q36:Q46" si="23">SUM(N36:O36)</f>
        <v>4190</v>
      </c>
      <c r="R36" s="64" t="s">
        <v>37</v>
      </c>
      <c r="S36" s="63">
        <f t="shared" si="19"/>
        <v>876</v>
      </c>
      <c r="T36" s="63">
        <f t="shared" si="20"/>
        <v>1338</v>
      </c>
      <c r="U36" s="63">
        <f t="shared" si="21"/>
        <v>85732</v>
      </c>
      <c r="V36" s="80">
        <f t="shared" si="22"/>
        <v>97.867579908675793</v>
      </c>
    </row>
    <row r="37" spans="1:22" ht="18" x14ac:dyDescent="0.25">
      <c r="A37" s="64" t="s">
        <v>38</v>
      </c>
      <c r="B37" s="141">
        <v>462</v>
      </c>
      <c r="C37" s="87">
        <v>675</v>
      </c>
      <c r="D37" s="142">
        <v>45645</v>
      </c>
      <c r="E37" s="141">
        <v>0</v>
      </c>
      <c r="F37" s="140">
        <v>-6</v>
      </c>
      <c r="G37" s="160">
        <v>0</v>
      </c>
      <c r="H37" s="151">
        <f t="shared" si="17"/>
        <v>98.798701298701303</v>
      </c>
      <c r="I37" s="142">
        <f t="shared" si="18"/>
        <v>45639</v>
      </c>
      <c r="J37" s="88"/>
      <c r="K37" s="143"/>
      <c r="L37" s="88">
        <v>12</v>
      </c>
      <c r="M37" s="87">
        <v>17</v>
      </c>
      <c r="N37" s="87">
        <v>1153</v>
      </c>
      <c r="O37" s="80">
        <v>0</v>
      </c>
      <c r="P37" s="88">
        <v>0</v>
      </c>
      <c r="Q37" s="88">
        <f t="shared" si="23"/>
        <v>1153</v>
      </c>
      <c r="R37" s="64" t="s">
        <v>38</v>
      </c>
      <c r="S37" s="63">
        <f t="shared" si="19"/>
        <v>474</v>
      </c>
      <c r="T37" s="63">
        <f t="shared" si="20"/>
        <v>692</v>
      </c>
      <c r="U37" s="63">
        <f t="shared" si="21"/>
        <v>46792</v>
      </c>
      <c r="V37" s="80">
        <f t="shared" si="22"/>
        <v>98.71729957805907</v>
      </c>
    </row>
    <row r="38" spans="1:22" ht="18" x14ac:dyDescent="0.25">
      <c r="A38" s="64" t="s">
        <v>39</v>
      </c>
      <c r="B38" s="141">
        <v>833</v>
      </c>
      <c r="C38" s="87">
        <v>1034</v>
      </c>
      <c r="D38" s="142">
        <v>71865</v>
      </c>
      <c r="E38" s="141">
        <v>0</v>
      </c>
      <c r="F38" s="140">
        <v>-23</v>
      </c>
      <c r="G38" s="160">
        <v>0</v>
      </c>
      <c r="H38" s="151">
        <f t="shared" si="17"/>
        <v>86.272509003601442</v>
      </c>
      <c r="I38" s="142">
        <f t="shared" si="18"/>
        <v>71842</v>
      </c>
      <c r="J38" s="88"/>
      <c r="K38" s="143"/>
      <c r="L38" s="88">
        <v>24</v>
      </c>
      <c r="M38" s="87">
        <v>30</v>
      </c>
      <c r="N38" s="87">
        <v>2148</v>
      </c>
      <c r="O38" s="80">
        <v>0</v>
      </c>
      <c r="P38" s="88">
        <v>0</v>
      </c>
      <c r="Q38" s="88">
        <f t="shared" si="23"/>
        <v>2148</v>
      </c>
      <c r="R38" s="64" t="s">
        <v>39</v>
      </c>
      <c r="S38" s="63">
        <f t="shared" si="19"/>
        <v>857</v>
      </c>
      <c r="T38" s="63">
        <f t="shared" si="20"/>
        <v>1064</v>
      </c>
      <c r="U38" s="63">
        <f t="shared" si="21"/>
        <v>73990</v>
      </c>
      <c r="V38" s="80">
        <f t="shared" si="22"/>
        <v>86.336056009334882</v>
      </c>
    </row>
    <row r="39" spans="1:22" ht="18" x14ac:dyDescent="0.25">
      <c r="A39" s="64" t="s">
        <v>40</v>
      </c>
      <c r="B39" s="141">
        <v>320</v>
      </c>
      <c r="C39" s="87">
        <v>485</v>
      </c>
      <c r="D39" s="142">
        <v>31627</v>
      </c>
      <c r="E39" s="141">
        <v>0</v>
      </c>
      <c r="F39" s="140">
        <v>0</v>
      </c>
      <c r="G39" s="160">
        <v>0</v>
      </c>
      <c r="H39" s="151">
        <f t="shared" si="17"/>
        <v>98.834374999999994</v>
      </c>
      <c r="I39" s="142">
        <f t="shared" si="18"/>
        <v>31627</v>
      </c>
      <c r="J39" s="88"/>
      <c r="K39" s="143"/>
      <c r="L39" s="88">
        <v>13</v>
      </c>
      <c r="M39" s="87">
        <v>17</v>
      </c>
      <c r="N39" s="87">
        <v>1011</v>
      </c>
      <c r="O39" s="80">
        <v>0</v>
      </c>
      <c r="P39" s="88">
        <v>0</v>
      </c>
      <c r="Q39" s="88">
        <f t="shared" si="23"/>
        <v>1011</v>
      </c>
      <c r="R39" s="64" t="s">
        <v>40</v>
      </c>
      <c r="S39" s="63">
        <f t="shared" si="19"/>
        <v>333</v>
      </c>
      <c r="T39" s="63">
        <f t="shared" si="20"/>
        <v>502</v>
      </c>
      <c r="U39" s="63">
        <f t="shared" si="21"/>
        <v>32638</v>
      </c>
      <c r="V39" s="80">
        <f t="shared" si="22"/>
        <v>98.012012012012008</v>
      </c>
    </row>
    <row r="40" spans="1:22" ht="18" x14ac:dyDescent="0.25">
      <c r="A40" s="64" t="s">
        <v>41</v>
      </c>
      <c r="B40" s="141">
        <v>516</v>
      </c>
      <c r="C40" s="87">
        <v>685</v>
      </c>
      <c r="D40" s="142">
        <v>47343</v>
      </c>
      <c r="E40" s="141">
        <v>0</v>
      </c>
      <c r="F40" s="140">
        <v>0</v>
      </c>
      <c r="G40" s="160">
        <v>0</v>
      </c>
      <c r="H40" s="151">
        <f t="shared" si="17"/>
        <v>91.75</v>
      </c>
      <c r="I40" s="142">
        <f t="shared" si="18"/>
        <v>47343</v>
      </c>
      <c r="J40" s="88"/>
      <c r="K40" s="143"/>
      <c r="L40" s="88">
        <v>18</v>
      </c>
      <c r="M40" s="87">
        <v>27</v>
      </c>
      <c r="N40" s="87">
        <v>1801</v>
      </c>
      <c r="O40" s="80">
        <v>0</v>
      </c>
      <c r="P40" s="88">
        <v>0</v>
      </c>
      <c r="Q40" s="88">
        <f t="shared" si="23"/>
        <v>1801</v>
      </c>
      <c r="R40" s="64" t="s">
        <v>41</v>
      </c>
      <c r="S40" s="63">
        <f t="shared" si="19"/>
        <v>534</v>
      </c>
      <c r="T40" s="63">
        <f t="shared" si="20"/>
        <v>712</v>
      </c>
      <c r="U40" s="63">
        <f t="shared" si="21"/>
        <v>49144</v>
      </c>
      <c r="V40" s="80">
        <f t="shared" si="22"/>
        <v>92.029962546816478</v>
      </c>
    </row>
    <row r="41" spans="1:22" ht="18" x14ac:dyDescent="0.25">
      <c r="A41" s="64" t="s">
        <v>42</v>
      </c>
      <c r="B41" s="141">
        <v>727</v>
      </c>
      <c r="C41" s="87">
        <v>1041</v>
      </c>
      <c r="D41" s="142">
        <v>69949</v>
      </c>
      <c r="E41" s="141">
        <v>0</v>
      </c>
      <c r="F41" s="140">
        <v>0</v>
      </c>
      <c r="G41" s="160">
        <v>0</v>
      </c>
      <c r="H41" s="151">
        <f t="shared" si="17"/>
        <v>96.215955983493814</v>
      </c>
      <c r="I41" s="142">
        <f t="shared" si="18"/>
        <v>69949</v>
      </c>
      <c r="J41" s="88"/>
      <c r="K41" s="143"/>
      <c r="L41" s="88">
        <v>43</v>
      </c>
      <c r="M41" s="87">
        <v>80</v>
      </c>
      <c r="N41" s="87">
        <v>5560</v>
      </c>
      <c r="O41" s="80">
        <v>0</v>
      </c>
      <c r="P41" s="88">
        <v>0</v>
      </c>
      <c r="Q41" s="88">
        <f t="shared" si="23"/>
        <v>5560</v>
      </c>
      <c r="R41" s="64" t="s">
        <v>42</v>
      </c>
      <c r="S41" s="63">
        <f t="shared" si="19"/>
        <v>770</v>
      </c>
      <c r="T41" s="63">
        <f t="shared" si="20"/>
        <v>1121</v>
      </c>
      <c r="U41" s="63">
        <f t="shared" si="21"/>
        <v>75509</v>
      </c>
      <c r="V41" s="80">
        <f t="shared" si="22"/>
        <v>98.063636363636363</v>
      </c>
    </row>
    <row r="42" spans="1:22" ht="18" x14ac:dyDescent="0.25">
      <c r="A42" s="64" t="s">
        <v>43</v>
      </c>
      <c r="B42" s="141">
        <v>522</v>
      </c>
      <c r="C42" s="87">
        <v>733</v>
      </c>
      <c r="D42" s="142">
        <v>47294</v>
      </c>
      <c r="E42" s="141">
        <v>0</v>
      </c>
      <c r="F42" s="140">
        <v>0</v>
      </c>
      <c r="G42" s="160">
        <v>0</v>
      </c>
      <c r="H42" s="151">
        <f t="shared" si="17"/>
        <v>90.601532567049802</v>
      </c>
      <c r="I42" s="142">
        <f t="shared" si="18"/>
        <v>47294</v>
      </c>
      <c r="J42" s="88"/>
      <c r="K42" s="143"/>
      <c r="L42" s="88">
        <v>42</v>
      </c>
      <c r="M42" s="87">
        <v>80</v>
      </c>
      <c r="N42" s="87">
        <v>5518</v>
      </c>
      <c r="O42" s="80">
        <v>0</v>
      </c>
      <c r="P42" s="88">
        <v>0</v>
      </c>
      <c r="Q42" s="88">
        <f t="shared" si="23"/>
        <v>5518</v>
      </c>
      <c r="R42" s="64" t="s">
        <v>43</v>
      </c>
      <c r="S42" s="63">
        <f t="shared" si="19"/>
        <v>564</v>
      </c>
      <c r="T42" s="63">
        <f t="shared" si="20"/>
        <v>813</v>
      </c>
      <c r="U42" s="63">
        <f t="shared" si="21"/>
        <v>52812</v>
      </c>
      <c r="V42" s="80">
        <f t="shared" si="22"/>
        <v>93.638297872340431</v>
      </c>
    </row>
    <row r="43" spans="1:22" ht="18" x14ac:dyDescent="0.25">
      <c r="A43" s="64" t="s">
        <v>44</v>
      </c>
      <c r="B43" s="141">
        <v>319</v>
      </c>
      <c r="C43" s="87">
        <v>452</v>
      </c>
      <c r="D43" s="142">
        <v>30930</v>
      </c>
      <c r="E43" s="141">
        <v>0</v>
      </c>
      <c r="F43" s="140">
        <v>-20</v>
      </c>
      <c r="G43" s="160">
        <v>0</v>
      </c>
      <c r="H43" s="151">
        <f t="shared" si="17"/>
        <v>96.959247648902817</v>
      </c>
      <c r="I43" s="142">
        <f t="shared" si="18"/>
        <v>30910</v>
      </c>
      <c r="J43" s="88"/>
      <c r="K43" s="143"/>
      <c r="L43" s="88">
        <v>13</v>
      </c>
      <c r="M43" s="87">
        <v>20</v>
      </c>
      <c r="N43" s="87">
        <v>1150</v>
      </c>
      <c r="O43" s="80">
        <v>0</v>
      </c>
      <c r="P43" s="88">
        <v>0</v>
      </c>
      <c r="Q43" s="88">
        <f t="shared" si="23"/>
        <v>1150</v>
      </c>
      <c r="R43" s="64" t="s">
        <v>44</v>
      </c>
      <c r="S43" s="63">
        <f t="shared" si="19"/>
        <v>332</v>
      </c>
      <c r="T43" s="63">
        <f t="shared" si="20"/>
        <v>472</v>
      </c>
      <c r="U43" s="63">
        <f t="shared" si="21"/>
        <v>32060</v>
      </c>
      <c r="V43" s="80">
        <f t="shared" si="22"/>
        <v>96.566265060240966</v>
      </c>
    </row>
    <row r="44" spans="1:22" ht="18" x14ac:dyDescent="0.25">
      <c r="A44" s="64" t="s">
        <v>45</v>
      </c>
      <c r="B44" s="141">
        <v>520</v>
      </c>
      <c r="C44" s="87">
        <v>820</v>
      </c>
      <c r="D44" s="142">
        <v>55434</v>
      </c>
      <c r="E44" s="141">
        <v>0</v>
      </c>
      <c r="F44" s="140">
        <v>0</v>
      </c>
      <c r="G44" s="160">
        <v>0</v>
      </c>
      <c r="H44" s="151">
        <f t="shared" si="17"/>
        <v>106.60384615384615</v>
      </c>
      <c r="I44" s="142">
        <f t="shared" si="18"/>
        <v>55434</v>
      </c>
      <c r="J44" s="88"/>
      <c r="K44" s="143"/>
      <c r="L44" s="88">
        <v>29</v>
      </c>
      <c r="M44" s="87">
        <v>43</v>
      </c>
      <c r="N44" s="87">
        <v>3146</v>
      </c>
      <c r="O44" s="80">
        <v>0</v>
      </c>
      <c r="P44" s="88">
        <v>0</v>
      </c>
      <c r="Q44" s="88">
        <f t="shared" si="23"/>
        <v>3146</v>
      </c>
      <c r="R44" s="64" t="s">
        <v>45</v>
      </c>
      <c r="S44" s="63">
        <f t="shared" si="19"/>
        <v>549</v>
      </c>
      <c r="T44" s="63">
        <f t="shared" si="20"/>
        <v>863</v>
      </c>
      <c r="U44" s="63">
        <f t="shared" si="21"/>
        <v>58580</v>
      </c>
      <c r="V44" s="80">
        <f t="shared" si="22"/>
        <v>106.70309653916212</v>
      </c>
    </row>
    <row r="45" spans="1:22" ht="18" x14ac:dyDescent="0.25">
      <c r="A45" s="89" t="s">
        <v>46</v>
      </c>
      <c r="B45" s="141">
        <v>467</v>
      </c>
      <c r="C45" s="87">
        <v>677</v>
      </c>
      <c r="D45" s="142">
        <v>43765</v>
      </c>
      <c r="E45" s="141">
        <v>0</v>
      </c>
      <c r="F45" s="140">
        <v>-14</v>
      </c>
      <c r="G45" s="160">
        <v>0</v>
      </c>
      <c r="H45" s="151">
        <f t="shared" si="17"/>
        <v>93.715203426124191</v>
      </c>
      <c r="I45" s="142">
        <f t="shared" si="18"/>
        <v>43751</v>
      </c>
      <c r="J45" s="91"/>
      <c r="K45" s="148"/>
      <c r="L45" s="91">
        <v>23</v>
      </c>
      <c r="M45" s="90">
        <v>51</v>
      </c>
      <c r="N45" s="90">
        <v>3246</v>
      </c>
      <c r="O45" s="80">
        <v>0</v>
      </c>
      <c r="P45" s="88">
        <v>0</v>
      </c>
      <c r="Q45" s="88">
        <f t="shared" si="23"/>
        <v>3246</v>
      </c>
      <c r="R45" s="89" t="s">
        <v>46</v>
      </c>
      <c r="S45" s="63">
        <f t="shared" si="19"/>
        <v>490</v>
      </c>
      <c r="T45" s="63">
        <f t="shared" si="20"/>
        <v>728</v>
      </c>
      <c r="U45" s="63">
        <f t="shared" si="21"/>
        <v>46997</v>
      </c>
      <c r="V45" s="80">
        <f t="shared" si="22"/>
        <v>95.912244897959184</v>
      </c>
    </row>
    <row r="46" spans="1:22" ht="18.75" thickBot="1" x14ac:dyDescent="0.3">
      <c r="A46" s="89" t="s">
        <v>47</v>
      </c>
      <c r="B46" s="152">
        <v>276</v>
      </c>
      <c r="C46" s="108">
        <v>384</v>
      </c>
      <c r="D46" s="153">
        <v>25712</v>
      </c>
      <c r="E46" s="145">
        <v>0</v>
      </c>
      <c r="F46" s="144">
        <v>-40</v>
      </c>
      <c r="G46" s="242">
        <v>0</v>
      </c>
      <c r="H46" s="154">
        <f t="shared" si="17"/>
        <v>93.159420289855078</v>
      </c>
      <c r="I46" s="153">
        <f t="shared" si="18"/>
        <v>25672</v>
      </c>
      <c r="J46" s="91"/>
      <c r="K46" s="148"/>
      <c r="L46" s="91">
        <v>16</v>
      </c>
      <c r="M46" s="90">
        <v>25</v>
      </c>
      <c r="N46" s="90">
        <v>1597</v>
      </c>
      <c r="O46" s="187">
        <v>0</v>
      </c>
      <c r="P46" s="91">
        <v>0</v>
      </c>
      <c r="Q46" s="91">
        <f t="shared" si="23"/>
        <v>1597</v>
      </c>
      <c r="R46" s="89" t="s">
        <v>47</v>
      </c>
      <c r="S46" s="69">
        <f t="shared" si="19"/>
        <v>292</v>
      </c>
      <c r="T46" s="69">
        <f t="shared" si="20"/>
        <v>409</v>
      </c>
      <c r="U46" s="69">
        <f t="shared" si="21"/>
        <v>27269</v>
      </c>
      <c r="V46" s="187">
        <f t="shared" si="22"/>
        <v>93.386986301369859</v>
      </c>
    </row>
    <row r="47" spans="1:22" ht="18.75" thickBot="1" x14ac:dyDescent="0.3">
      <c r="A47" s="70" t="s">
        <v>48</v>
      </c>
      <c r="B47" s="94">
        <f t="shared" ref="B47:G47" si="24">SUM(B35:B46)</f>
        <v>6635</v>
      </c>
      <c r="C47" s="94">
        <f t="shared" si="24"/>
        <v>9545</v>
      </c>
      <c r="D47" s="150">
        <f t="shared" si="24"/>
        <v>634410</v>
      </c>
      <c r="E47" s="94">
        <f t="shared" si="24"/>
        <v>0</v>
      </c>
      <c r="F47" s="103">
        <f t="shared" si="24"/>
        <v>-135</v>
      </c>
      <c r="G47" s="103">
        <f t="shared" si="24"/>
        <v>0</v>
      </c>
      <c r="H47" s="131">
        <f t="shared" si="17"/>
        <v>95.615674453654862</v>
      </c>
      <c r="I47" s="197">
        <f t="shared" ref="I47:Q47" si="25">SUM(I35:I46)</f>
        <v>634275</v>
      </c>
      <c r="J47" s="166">
        <f t="shared" si="25"/>
        <v>0</v>
      </c>
      <c r="K47" s="72">
        <f t="shared" si="25"/>
        <v>0</v>
      </c>
      <c r="L47" s="196">
        <f t="shared" si="25"/>
        <v>308</v>
      </c>
      <c r="M47" s="186">
        <f t="shared" si="25"/>
        <v>502</v>
      </c>
      <c r="N47" s="186">
        <f t="shared" si="25"/>
        <v>33717</v>
      </c>
      <c r="O47" s="186">
        <f t="shared" si="25"/>
        <v>0</v>
      </c>
      <c r="P47" s="186">
        <f t="shared" si="25"/>
        <v>0</v>
      </c>
      <c r="Q47" s="188">
        <f t="shared" si="25"/>
        <v>33717</v>
      </c>
      <c r="R47" s="192" t="s">
        <v>48</v>
      </c>
      <c r="S47" s="175">
        <f>SUM(S35:S46)</f>
        <v>6943</v>
      </c>
      <c r="T47" s="175">
        <f>SUM(T35:T46)</f>
        <v>10047</v>
      </c>
      <c r="U47" s="175">
        <f>SUM(U35:U46)</f>
        <v>667992</v>
      </c>
      <c r="V47" s="72">
        <f>U47/S47</f>
        <v>96.21085985885064</v>
      </c>
    </row>
    <row r="48" spans="1:22" ht="18.75" thickBot="1" x14ac:dyDescent="0.3">
      <c r="A48" s="104"/>
      <c r="B48" s="105"/>
      <c r="C48" s="105"/>
      <c r="D48" s="105"/>
      <c r="E48" s="105"/>
      <c r="F48" s="105"/>
      <c r="G48" s="105"/>
      <c r="H48" s="106"/>
      <c r="I48" s="105"/>
      <c r="J48" s="75"/>
      <c r="K48" s="75"/>
      <c r="L48" s="75"/>
      <c r="M48" s="96"/>
      <c r="N48" s="96"/>
      <c r="O48" s="75"/>
      <c r="P48" s="75"/>
      <c r="Q48" s="75"/>
      <c r="R48" s="191"/>
      <c r="S48" s="96"/>
      <c r="T48" s="96"/>
      <c r="U48" s="96"/>
      <c r="V48" s="75"/>
    </row>
    <row r="49" spans="1:22" ht="18.75" thickBot="1" x14ac:dyDescent="0.3">
      <c r="A49" s="53" t="s">
        <v>49</v>
      </c>
      <c r="B49" s="97"/>
      <c r="C49" s="97"/>
      <c r="D49" s="99"/>
      <c r="E49" s="195"/>
      <c r="F49" s="98"/>
      <c r="G49" s="97"/>
      <c r="H49" s="97"/>
      <c r="I49" s="98"/>
      <c r="J49" s="97"/>
      <c r="K49" s="97"/>
      <c r="L49" s="195"/>
      <c r="M49" s="97"/>
      <c r="N49" s="97"/>
      <c r="O49" s="97"/>
      <c r="P49" s="97"/>
      <c r="Q49" s="98"/>
      <c r="R49" s="53" t="s">
        <v>49</v>
      </c>
      <c r="S49" s="97"/>
      <c r="T49" s="97"/>
      <c r="U49" s="97"/>
      <c r="V49" s="98"/>
    </row>
    <row r="50" spans="1:22" ht="18" x14ac:dyDescent="0.25">
      <c r="A50" s="56" t="s">
        <v>50</v>
      </c>
      <c r="B50" s="156">
        <v>439</v>
      </c>
      <c r="C50" s="157">
        <v>642</v>
      </c>
      <c r="D50" s="156">
        <v>45472</v>
      </c>
      <c r="E50" s="84">
        <v>0</v>
      </c>
      <c r="F50" s="139">
        <v>-8</v>
      </c>
      <c r="G50" s="159">
        <v>0</v>
      </c>
      <c r="H50" s="177">
        <f t="shared" ref="H50:H57" si="26">D50/B50</f>
        <v>103.58086560364465</v>
      </c>
      <c r="I50" s="159">
        <f>SUM(D50:F50)</f>
        <v>45464</v>
      </c>
      <c r="J50" s="132"/>
      <c r="K50" s="133"/>
      <c r="L50" s="81">
        <v>11</v>
      </c>
      <c r="M50" s="85">
        <v>17</v>
      </c>
      <c r="N50" s="85">
        <v>1156</v>
      </c>
      <c r="O50" s="62">
        <v>0</v>
      </c>
      <c r="P50" s="81">
        <v>0</v>
      </c>
      <c r="Q50" s="81">
        <f>SUM(N50:O50)</f>
        <v>1156</v>
      </c>
      <c r="R50" s="56" t="s">
        <v>50</v>
      </c>
      <c r="S50" s="59">
        <f t="shared" ref="S50:T56" si="27">B50+L50</f>
        <v>450</v>
      </c>
      <c r="T50" s="59">
        <f t="shared" si="27"/>
        <v>659</v>
      </c>
      <c r="U50" s="59">
        <f t="shared" ref="U50:U56" si="28">I50+Q50</f>
        <v>46620</v>
      </c>
      <c r="V50" s="62">
        <f t="shared" ref="V50:V56" si="29">U50/S50</f>
        <v>103.6</v>
      </c>
    </row>
    <row r="51" spans="1:22" ht="18" x14ac:dyDescent="0.25">
      <c r="A51" s="64" t="s">
        <v>51</v>
      </c>
      <c r="B51" s="141">
        <v>667</v>
      </c>
      <c r="C51" s="160">
        <v>823</v>
      </c>
      <c r="D51" s="141">
        <v>60424</v>
      </c>
      <c r="E51" s="86">
        <v>0</v>
      </c>
      <c r="F51" s="142">
        <v>0</v>
      </c>
      <c r="G51" s="160">
        <v>0</v>
      </c>
      <c r="H51" s="158">
        <f t="shared" si="26"/>
        <v>90.590704647676162</v>
      </c>
      <c r="I51" s="159">
        <f t="shared" ref="I51:I56" si="30">SUM(D51:F51)</f>
        <v>60424</v>
      </c>
      <c r="J51" s="135"/>
      <c r="K51" s="143"/>
      <c r="L51" s="88">
        <v>27</v>
      </c>
      <c r="M51" s="87">
        <v>28</v>
      </c>
      <c r="N51" s="87">
        <v>2600</v>
      </c>
      <c r="O51" s="80">
        <v>0</v>
      </c>
      <c r="P51" s="81">
        <v>0</v>
      </c>
      <c r="Q51" s="81">
        <f t="shared" ref="Q51:Q56" si="31">SUM(N51:O51)</f>
        <v>2600</v>
      </c>
      <c r="R51" s="64" t="s">
        <v>51</v>
      </c>
      <c r="S51" s="63">
        <f t="shared" si="27"/>
        <v>694</v>
      </c>
      <c r="T51" s="63">
        <f t="shared" si="27"/>
        <v>851</v>
      </c>
      <c r="U51" s="63">
        <f t="shared" si="28"/>
        <v>63024</v>
      </c>
      <c r="V51" s="80">
        <f t="shared" si="29"/>
        <v>90.812680115273778</v>
      </c>
    </row>
    <row r="52" spans="1:22" ht="18" x14ac:dyDescent="0.25">
      <c r="A52" s="64" t="s">
        <v>52</v>
      </c>
      <c r="B52" s="141">
        <v>1429</v>
      </c>
      <c r="C52" s="160">
        <v>1923</v>
      </c>
      <c r="D52" s="141">
        <v>128936</v>
      </c>
      <c r="E52" s="86">
        <v>0</v>
      </c>
      <c r="F52" s="142">
        <v>-89</v>
      </c>
      <c r="G52" s="160">
        <v>0</v>
      </c>
      <c r="H52" s="158">
        <f t="shared" si="26"/>
        <v>90.228131560531835</v>
      </c>
      <c r="I52" s="159">
        <f t="shared" si="30"/>
        <v>128847</v>
      </c>
      <c r="J52" s="135"/>
      <c r="K52" s="143"/>
      <c r="L52" s="88">
        <v>56</v>
      </c>
      <c r="M52" s="87">
        <v>71</v>
      </c>
      <c r="N52" s="87">
        <v>4608</v>
      </c>
      <c r="O52" s="80">
        <v>0</v>
      </c>
      <c r="P52" s="81">
        <v>0</v>
      </c>
      <c r="Q52" s="81">
        <f t="shared" si="31"/>
        <v>4608</v>
      </c>
      <c r="R52" s="64" t="s">
        <v>52</v>
      </c>
      <c r="S52" s="63">
        <f t="shared" si="27"/>
        <v>1485</v>
      </c>
      <c r="T52" s="63">
        <f t="shared" si="27"/>
        <v>1994</v>
      </c>
      <c r="U52" s="63">
        <f t="shared" si="28"/>
        <v>133455</v>
      </c>
      <c r="V52" s="80">
        <f t="shared" si="29"/>
        <v>89.868686868686865</v>
      </c>
    </row>
    <row r="53" spans="1:22" ht="18" x14ac:dyDescent="0.25">
      <c r="A53" s="64" t="s">
        <v>53</v>
      </c>
      <c r="B53" s="141">
        <v>417</v>
      </c>
      <c r="C53" s="160">
        <v>565</v>
      </c>
      <c r="D53" s="141">
        <v>38894</v>
      </c>
      <c r="E53" s="86">
        <v>0</v>
      </c>
      <c r="F53" s="142">
        <v>-35</v>
      </c>
      <c r="G53" s="160">
        <v>0</v>
      </c>
      <c r="H53" s="158">
        <f t="shared" si="26"/>
        <v>93.270983213429261</v>
      </c>
      <c r="I53" s="159">
        <f t="shared" si="30"/>
        <v>38859</v>
      </c>
      <c r="J53" s="135"/>
      <c r="K53" s="143"/>
      <c r="L53" s="88">
        <v>14</v>
      </c>
      <c r="M53" s="87">
        <v>25</v>
      </c>
      <c r="N53" s="87">
        <v>1787</v>
      </c>
      <c r="O53" s="80">
        <v>0</v>
      </c>
      <c r="P53" s="81">
        <v>0</v>
      </c>
      <c r="Q53" s="81">
        <f t="shared" si="31"/>
        <v>1787</v>
      </c>
      <c r="R53" s="64" t="s">
        <v>53</v>
      </c>
      <c r="S53" s="63">
        <f t="shared" si="27"/>
        <v>431</v>
      </c>
      <c r="T53" s="63">
        <f t="shared" si="27"/>
        <v>590</v>
      </c>
      <c r="U53" s="63">
        <f t="shared" si="28"/>
        <v>40646</v>
      </c>
      <c r="V53" s="80">
        <f t="shared" si="29"/>
        <v>94.306264501160086</v>
      </c>
    </row>
    <row r="54" spans="1:22" ht="18" x14ac:dyDescent="0.25">
      <c r="A54" s="64" t="s">
        <v>54</v>
      </c>
      <c r="B54" s="141">
        <v>456</v>
      </c>
      <c r="C54" s="160">
        <v>617</v>
      </c>
      <c r="D54" s="141">
        <v>43681</v>
      </c>
      <c r="E54" s="86">
        <v>0</v>
      </c>
      <c r="F54" s="142">
        <v>-48</v>
      </c>
      <c r="G54" s="160">
        <v>0</v>
      </c>
      <c r="H54" s="158">
        <f t="shared" si="26"/>
        <v>95.791666666666671</v>
      </c>
      <c r="I54" s="159">
        <f t="shared" si="30"/>
        <v>43633</v>
      </c>
      <c r="J54" s="135"/>
      <c r="K54" s="143"/>
      <c r="L54" s="88">
        <v>26</v>
      </c>
      <c r="M54" s="87">
        <v>44</v>
      </c>
      <c r="N54" s="87">
        <v>3005</v>
      </c>
      <c r="O54" s="80">
        <v>0</v>
      </c>
      <c r="P54" s="81">
        <v>0</v>
      </c>
      <c r="Q54" s="81">
        <f t="shared" si="31"/>
        <v>3005</v>
      </c>
      <c r="R54" s="64" t="s">
        <v>54</v>
      </c>
      <c r="S54" s="63">
        <f t="shared" si="27"/>
        <v>482</v>
      </c>
      <c r="T54" s="63">
        <f t="shared" si="27"/>
        <v>661</v>
      </c>
      <c r="U54" s="63">
        <f t="shared" si="28"/>
        <v>46638</v>
      </c>
      <c r="V54" s="80">
        <f t="shared" si="29"/>
        <v>96.759336099585056</v>
      </c>
    </row>
    <row r="55" spans="1:22" ht="18" x14ac:dyDescent="0.25">
      <c r="A55" s="64" t="s">
        <v>55</v>
      </c>
      <c r="B55" s="141">
        <v>352</v>
      </c>
      <c r="C55" s="160">
        <v>469</v>
      </c>
      <c r="D55" s="141">
        <v>31478</v>
      </c>
      <c r="E55" s="86">
        <v>0</v>
      </c>
      <c r="F55" s="142">
        <v>0</v>
      </c>
      <c r="G55" s="160">
        <v>0</v>
      </c>
      <c r="H55" s="158">
        <f t="shared" si="26"/>
        <v>89.42613636363636</v>
      </c>
      <c r="I55" s="159">
        <f t="shared" si="30"/>
        <v>31478</v>
      </c>
      <c r="J55" s="135"/>
      <c r="K55" s="143"/>
      <c r="L55" s="88">
        <v>18</v>
      </c>
      <c r="M55" s="87">
        <v>28</v>
      </c>
      <c r="N55" s="87">
        <v>1923</v>
      </c>
      <c r="O55" s="80">
        <v>0</v>
      </c>
      <c r="P55" s="81">
        <v>0</v>
      </c>
      <c r="Q55" s="81">
        <f t="shared" si="31"/>
        <v>1923</v>
      </c>
      <c r="R55" s="64" t="s">
        <v>55</v>
      </c>
      <c r="S55" s="63">
        <f t="shared" si="27"/>
        <v>370</v>
      </c>
      <c r="T55" s="63">
        <f t="shared" si="27"/>
        <v>497</v>
      </c>
      <c r="U55" s="63">
        <f t="shared" si="28"/>
        <v>33401</v>
      </c>
      <c r="V55" s="80">
        <f t="shared" si="29"/>
        <v>90.27297297297298</v>
      </c>
    </row>
    <row r="56" spans="1:22" ht="18.75" thickBot="1" x14ac:dyDescent="0.3">
      <c r="A56" s="64" t="s">
        <v>56</v>
      </c>
      <c r="B56" s="161">
        <v>703</v>
      </c>
      <c r="C56" s="162">
        <v>922</v>
      </c>
      <c r="D56" s="161">
        <v>60975</v>
      </c>
      <c r="E56" s="107">
        <v>0</v>
      </c>
      <c r="F56" s="153">
        <v>-14</v>
      </c>
      <c r="G56" s="242">
        <v>0</v>
      </c>
      <c r="H56" s="158">
        <f t="shared" si="26"/>
        <v>86.735419630156471</v>
      </c>
      <c r="I56" s="159">
        <f t="shared" si="30"/>
        <v>60961</v>
      </c>
      <c r="J56" s="147"/>
      <c r="K56" s="148"/>
      <c r="L56" s="91">
        <v>20</v>
      </c>
      <c r="M56" s="90">
        <v>29</v>
      </c>
      <c r="N56" s="90">
        <v>2033</v>
      </c>
      <c r="O56" s="187">
        <v>0</v>
      </c>
      <c r="P56" s="75">
        <v>0</v>
      </c>
      <c r="Q56" s="75">
        <f t="shared" si="31"/>
        <v>2033</v>
      </c>
      <c r="R56" s="89" t="s">
        <v>56</v>
      </c>
      <c r="S56" s="69">
        <f t="shared" si="27"/>
        <v>723</v>
      </c>
      <c r="T56" s="69">
        <f t="shared" si="27"/>
        <v>951</v>
      </c>
      <c r="U56" s="69">
        <f t="shared" si="28"/>
        <v>62994</v>
      </c>
      <c r="V56" s="187">
        <f t="shared" si="29"/>
        <v>87.128630705394187</v>
      </c>
    </row>
    <row r="57" spans="1:22" ht="18.75" thickBot="1" x14ac:dyDescent="0.3">
      <c r="A57" s="70" t="s">
        <v>48</v>
      </c>
      <c r="B57" s="94">
        <f t="shared" ref="B57:G57" si="32">SUM(B50:B56)</f>
        <v>4463</v>
      </c>
      <c r="C57" s="94">
        <f t="shared" si="32"/>
        <v>5961</v>
      </c>
      <c r="D57" s="95">
        <f t="shared" si="32"/>
        <v>409860</v>
      </c>
      <c r="E57" s="95">
        <f t="shared" si="32"/>
        <v>0</v>
      </c>
      <c r="F57" s="95">
        <f t="shared" si="32"/>
        <v>-194</v>
      </c>
      <c r="G57" s="95">
        <f t="shared" si="32"/>
        <v>0</v>
      </c>
      <c r="H57" s="72">
        <f t="shared" si="26"/>
        <v>91.83508850548958</v>
      </c>
      <c r="I57" s="150">
        <v>0</v>
      </c>
      <c r="J57" s="166">
        <f t="shared" ref="J57:Q57" si="33">SUM(J50:J56)</f>
        <v>0</v>
      </c>
      <c r="K57" s="72">
        <f t="shared" si="33"/>
        <v>0</v>
      </c>
      <c r="L57" s="196">
        <f t="shared" si="33"/>
        <v>172</v>
      </c>
      <c r="M57" s="186">
        <f t="shared" si="33"/>
        <v>242</v>
      </c>
      <c r="N57" s="186">
        <f t="shared" si="33"/>
        <v>17112</v>
      </c>
      <c r="O57" s="186">
        <f t="shared" si="33"/>
        <v>0</v>
      </c>
      <c r="P57" s="186">
        <f t="shared" si="33"/>
        <v>0</v>
      </c>
      <c r="Q57" s="188">
        <f t="shared" si="33"/>
        <v>17112</v>
      </c>
      <c r="R57" s="192" t="s">
        <v>48</v>
      </c>
      <c r="S57" s="175">
        <f>SUM(S50:S56)</f>
        <v>4635</v>
      </c>
      <c r="T57" s="175">
        <f>SUM(T50:T56)</f>
        <v>6203</v>
      </c>
      <c r="U57" s="175">
        <f>SUM(U50:U56)</f>
        <v>426778</v>
      </c>
      <c r="V57" s="72">
        <f>U57/S57</f>
        <v>92.077238403452</v>
      </c>
    </row>
    <row r="58" spans="1:22" ht="18.75" thickBot="1" x14ac:dyDescent="0.3">
      <c r="A58" s="104"/>
      <c r="B58" s="105"/>
      <c r="C58" s="105"/>
      <c r="D58" s="105"/>
      <c r="E58" s="105"/>
      <c r="F58" s="105"/>
      <c r="G58" s="105"/>
      <c r="H58" s="106"/>
      <c r="I58" s="105"/>
      <c r="J58" s="75"/>
      <c r="K58" s="75"/>
      <c r="L58" s="75"/>
      <c r="M58" s="96"/>
      <c r="N58" s="96"/>
      <c r="O58" s="75"/>
      <c r="P58" s="75"/>
      <c r="Q58" s="75"/>
      <c r="R58" s="191"/>
      <c r="S58" s="96"/>
      <c r="T58" s="96"/>
      <c r="U58" s="96"/>
      <c r="V58" s="75"/>
    </row>
    <row r="59" spans="1:22" ht="18.75" thickBot="1" x14ac:dyDescent="0.3">
      <c r="A59" s="53" t="s">
        <v>57</v>
      </c>
      <c r="B59" s="97"/>
      <c r="C59" s="97"/>
      <c r="D59" s="97"/>
      <c r="E59" s="195"/>
      <c r="F59" s="98"/>
      <c r="G59" s="97"/>
      <c r="H59" s="97"/>
      <c r="I59" s="98"/>
      <c r="J59" s="97"/>
      <c r="K59" s="97"/>
      <c r="L59" s="195"/>
      <c r="M59" s="97"/>
      <c r="N59" s="97"/>
      <c r="O59" s="97"/>
      <c r="P59" s="97"/>
      <c r="Q59" s="98"/>
      <c r="R59" s="53" t="s">
        <v>57</v>
      </c>
      <c r="S59" s="97"/>
      <c r="T59" s="97"/>
      <c r="U59" s="97"/>
      <c r="V59" s="98"/>
    </row>
    <row r="60" spans="1:22" ht="18" x14ac:dyDescent="0.25">
      <c r="A60" s="56" t="s">
        <v>58</v>
      </c>
      <c r="B60" s="156">
        <v>667</v>
      </c>
      <c r="C60" s="101">
        <v>1115</v>
      </c>
      <c r="D60" s="156">
        <v>76368</v>
      </c>
      <c r="E60" s="84">
        <v>0</v>
      </c>
      <c r="F60" s="139">
        <v>0</v>
      </c>
      <c r="G60" s="159">
        <v>0</v>
      </c>
      <c r="H60" s="124">
        <f t="shared" ref="H60:H67" si="34">D60/B60</f>
        <v>114.49475262368816</v>
      </c>
      <c r="I60" s="163">
        <f>SUM(D60:F60)</f>
        <v>76368</v>
      </c>
      <c r="J60" s="132"/>
      <c r="K60" s="133"/>
      <c r="L60" s="81">
        <v>44</v>
      </c>
      <c r="M60" s="85">
        <v>78</v>
      </c>
      <c r="N60" s="85">
        <v>5174</v>
      </c>
      <c r="O60" s="62">
        <v>0</v>
      </c>
      <c r="P60" s="81">
        <v>0</v>
      </c>
      <c r="Q60" s="81">
        <f>SUM(N60:O60)</f>
        <v>5174</v>
      </c>
      <c r="R60" s="56" t="s">
        <v>58</v>
      </c>
      <c r="S60" s="59">
        <f t="shared" ref="S60:T66" si="35">B60+L60</f>
        <v>711</v>
      </c>
      <c r="T60" s="59">
        <f t="shared" si="35"/>
        <v>1193</v>
      </c>
      <c r="U60" s="59">
        <f t="shared" ref="U60:U66" si="36">I60+Q60</f>
        <v>81542</v>
      </c>
      <c r="V60" s="62">
        <f t="shared" ref="V60:V66" si="37">U60/S60</f>
        <v>114.68635724331926</v>
      </c>
    </row>
    <row r="61" spans="1:22" ht="18" x14ac:dyDescent="0.25">
      <c r="A61" s="64" t="s">
        <v>59</v>
      </c>
      <c r="B61" s="141">
        <v>550</v>
      </c>
      <c r="C61" s="102">
        <v>860</v>
      </c>
      <c r="D61" s="141">
        <v>57684</v>
      </c>
      <c r="E61" s="86">
        <v>0</v>
      </c>
      <c r="F61" s="142">
        <v>-29</v>
      </c>
      <c r="G61" s="160">
        <v>0</v>
      </c>
      <c r="H61" s="151">
        <f t="shared" si="34"/>
        <v>104.88</v>
      </c>
      <c r="I61" s="163">
        <f t="shared" ref="I61:I66" si="38">SUM(D61:F61)</f>
        <v>57655</v>
      </c>
      <c r="J61" s="135"/>
      <c r="K61" s="143"/>
      <c r="L61" s="88">
        <v>34</v>
      </c>
      <c r="M61" s="87">
        <v>65</v>
      </c>
      <c r="N61" s="87">
        <v>4339</v>
      </c>
      <c r="O61" s="80">
        <v>0</v>
      </c>
      <c r="P61" s="81">
        <v>0</v>
      </c>
      <c r="Q61" s="81">
        <f t="shared" ref="Q61:Q66" si="39">SUM(N61:O61)</f>
        <v>4339</v>
      </c>
      <c r="R61" s="64" t="s">
        <v>60</v>
      </c>
      <c r="S61" s="63">
        <f t="shared" si="35"/>
        <v>584</v>
      </c>
      <c r="T61" s="63">
        <f t="shared" si="35"/>
        <v>925</v>
      </c>
      <c r="U61" s="63">
        <f t="shared" si="36"/>
        <v>61994</v>
      </c>
      <c r="V61" s="80">
        <f t="shared" si="37"/>
        <v>106.1541095890411</v>
      </c>
    </row>
    <row r="62" spans="1:22" ht="18" x14ac:dyDescent="0.25">
      <c r="A62" s="64" t="s">
        <v>61</v>
      </c>
      <c r="B62" s="141">
        <v>709</v>
      </c>
      <c r="C62" s="102">
        <v>1150</v>
      </c>
      <c r="D62" s="141">
        <v>77851</v>
      </c>
      <c r="E62" s="86">
        <v>0</v>
      </c>
      <c r="F62" s="142">
        <v>0</v>
      </c>
      <c r="G62" s="160">
        <v>0</v>
      </c>
      <c r="H62" s="151">
        <f t="shared" si="34"/>
        <v>109.80394922425953</v>
      </c>
      <c r="I62" s="163">
        <f t="shared" si="38"/>
        <v>77851</v>
      </c>
      <c r="J62" s="135"/>
      <c r="K62" s="143"/>
      <c r="L62" s="88">
        <v>39</v>
      </c>
      <c r="M62" s="87">
        <v>61</v>
      </c>
      <c r="N62" s="87">
        <v>4000</v>
      </c>
      <c r="O62" s="80">
        <v>0</v>
      </c>
      <c r="P62" s="81">
        <v>0</v>
      </c>
      <c r="Q62" s="81">
        <f t="shared" si="39"/>
        <v>4000</v>
      </c>
      <c r="R62" s="64"/>
      <c r="S62" s="63">
        <f t="shared" si="35"/>
        <v>748</v>
      </c>
      <c r="T62" s="63">
        <f t="shared" si="35"/>
        <v>1211</v>
      </c>
      <c r="U62" s="63">
        <f t="shared" si="36"/>
        <v>81851</v>
      </c>
      <c r="V62" s="80">
        <f t="shared" si="37"/>
        <v>109.42647058823529</v>
      </c>
    </row>
    <row r="63" spans="1:22" ht="18" x14ac:dyDescent="0.25">
      <c r="A63" s="64" t="s">
        <v>62</v>
      </c>
      <c r="B63" s="141">
        <v>480</v>
      </c>
      <c r="C63" s="102">
        <v>752</v>
      </c>
      <c r="D63" s="141">
        <v>47995</v>
      </c>
      <c r="E63" s="86">
        <v>0</v>
      </c>
      <c r="F63" s="142">
        <v>-26</v>
      </c>
      <c r="G63" s="160">
        <v>0</v>
      </c>
      <c r="H63" s="151">
        <f t="shared" si="34"/>
        <v>99.989583333333329</v>
      </c>
      <c r="I63" s="163">
        <f t="shared" si="38"/>
        <v>47969</v>
      </c>
      <c r="J63" s="135"/>
      <c r="K63" s="143"/>
      <c r="L63" s="88">
        <v>12</v>
      </c>
      <c r="M63" s="87">
        <v>17</v>
      </c>
      <c r="N63" s="87">
        <v>1162</v>
      </c>
      <c r="O63" s="80">
        <v>0</v>
      </c>
      <c r="P63" s="81">
        <v>0</v>
      </c>
      <c r="Q63" s="81">
        <f t="shared" si="39"/>
        <v>1162</v>
      </c>
      <c r="R63" s="64" t="s">
        <v>62</v>
      </c>
      <c r="S63" s="63">
        <f t="shared" si="35"/>
        <v>492</v>
      </c>
      <c r="T63" s="63">
        <f t="shared" si="35"/>
        <v>769</v>
      </c>
      <c r="U63" s="63">
        <f t="shared" si="36"/>
        <v>49131</v>
      </c>
      <c r="V63" s="80">
        <f t="shared" si="37"/>
        <v>99.859756097560975</v>
      </c>
    </row>
    <row r="64" spans="1:22" ht="18" x14ac:dyDescent="0.25">
      <c r="A64" s="64" t="s">
        <v>63</v>
      </c>
      <c r="B64" s="141">
        <v>298</v>
      </c>
      <c r="C64" s="102">
        <v>477</v>
      </c>
      <c r="D64" s="141">
        <v>32865</v>
      </c>
      <c r="E64" s="86">
        <v>0</v>
      </c>
      <c r="F64" s="142">
        <v>0</v>
      </c>
      <c r="G64" s="160">
        <v>0</v>
      </c>
      <c r="H64" s="151">
        <f t="shared" si="34"/>
        <v>110.28523489932886</v>
      </c>
      <c r="I64" s="163">
        <f t="shared" si="38"/>
        <v>32865</v>
      </c>
      <c r="J64" s="135"/>
      <c r="K64" s="143"/>
      <c r="L64" s="88">
        <v>8</v>
      </c>
      <c r="M64" s="87">
        <v>10</v>
      </c>
      <c r="N64" s="87">
        <v>665</v>
      </c>
      <c r="O64" s="80">
        <v>0</v>
      </c>
      <c r="P64" s="81">
        <v>0</v>
      </c>
      <c r="Q64" s="81">
        <f t="shared" si="39"/>
        <v>665</v>
      </c>
      <c r="R64" s="64" t="s">
        <v>63</v>
      </c>
      <c r="S64" s="63">
        <f t="shared" si="35"/>
        <v>306</v>
      </c>
      <c r="T64" s="63">
        <f t="shared" si="35"/>
        <v>487</v>
      </c>
      <c r="U64" s="63">
        <f t="shared" si="36"/>
        <v>33530</v>
      </c>
      <c r="V64" s="80">
        <f t="shared" si="37"/>
        <v>109.57516339869281</v>
      </c>
    </row>
    <row r="65" spans="1:22" ht="18" x14ac:dyDescent="0.25">
      <c r="A65" s="64" t="s">
        <v>64</v>
      </c>
      <c r="B65" s="141">
        <v>689</v>
      </c>
      <c r="C65" s="102">
        <v>1100</v>
      </c>
      <c r="D65" s="141">
        <v>74996</v>
      </c>
      <c r="E65" s="86">
        <v>0</v>
      </c>
      <c r="F65" s="142">
        <v>-14</v>
      </c>
      <c r="G65" s="160">
        <v>0</v>
      </c>
      <c r="H65" s="151">
        <f t="shared" si="34"/>
        <v>108.84760522496371</v>
      </c>
      <c r="I65" s="163">
        <f t="shared" si="38"/>
        <v>74982</v>
      </c>
      <c r="J65" s="135"/>
      <c r="K65" s="143"/>
      <c r="L65" s="88">
        <v>44</v>
      </c>
      <c r="M65" s="87">
        <v>82</v>
      </c>
      <c r="N65" s="87">
        <v>5685</v>
      </c>
      <c r="O65" s="80">
        <v>0</v>
      </c>
      <c r="P65" s="81">
        <v>0</v>
      </c>
      <c r="Q65" s="81">
        <f t="shared" si="39"/>
        <v>5685</v>
      </c>
      <c r="R65" s="64" t="s">
        <v>65</v>
      </c>
      <c r="S65" s="63">
        <f t="shared" si="35"/>
        <v>733</v>
      </c>
      <c r="T65" s="63">
        <f t="shared" si="35"/>
        <v>1182</v>
      </c>
      <c r="U65" s="63">
        <f t="shared" si="36"/>
        <v>80667</v>
      </c>
      <c r="V65" s="80">
        <f t="shared" si="37"/>
        <v>110.05047748976807</v>
      </c>
    </row>
    <row r="66" spans="1:22" ht="18.75" thickBot="1" x14ac:dyDescent="0.3">
      <c r="A66" s="64" t="s">
        <v>66</v>
      </c>
      <c r="B66" s="161">
        <v>713</v>
      </c>
      <c r="C66" s="164">
        <v>988</v>
      </c>
      <c r="D66" s="161">
        <v>66479</v>
      </c>
      <c r="E66" s="107">
        <v>0</v>
      </c>
      <c r="F66" s="153">
        <v>0</v>
      </c>
      <c r="G66" s="162">
        <v>0</v>
      </c>
      <c r="H66" s="154">
        <f t="shared" si="34"/>
        <v>93.238429172510521</v>
      </c>
      <c r="I66" s="165">
        <f t="shared" si="38"/>
        <v>66479</v>
      </c>
      <c r="J66" s="147"/>
      <c r="K66" s="148"/>
      <c r="L66" s="91">
        <v>55</v>
      </c>
      <c r="M66" s="90">
        <v>80</v>
      </c>
      <c r="N66" s="90">
        <v>5312</v>
      </c>
      <c r="O66" s="187">
        <v>0</v>
      </c>
      <c r="P66" s="75">
        <v>0</v>
      </c>
      <c r="Q66" s="75">
        <f t="shared" si="39"/>
        <v>5312</v>
      </c>
      <c r="R66" s="89" t="s">
        <v>67</v>
      </c>
      <c r="S66" s="69">
        <f t="shared" si="35"/>
        <v>768</v>
      </c>
      <c r="T66" s="69">
        <f t="shared" si="35"/>
        <v>1068</v>
      </c>
      <c r="U66" s="69">
        <f t="shared" si="36"/>
        <v>71791</v>
      </c>
      <c r="V66" s="187">
        <f t="shared" si="37"/>
        <v>93.477864583333329</v>
      </c>
    </row>
    <row r="67" spans="1:22" ht="18.75" thickBot="1" x14ac:dyDescent="0.3">
      <c r="A67" s="70" t="s">
        <v>48</v>
      </c>
      <c r="B67" s="94">
        <f t="shared" ref="B67:G67" si="40">SUM(B60:B66)</f>
        <v>4106</v>
      </c>
      <c r="C67" s="94">
        <f t="shared" si="40"/>
        <v>6442</v>
      </c>
      <c r="D67" s="94">
        <f t="shared" si="40"/>
        <v>434238</v>
      </c>
      <c r="E67" s="94">
        <f t="shared" si="40"/>
        <v>0</v>
      </c>
      <c r="F67" s="150">
        <f t="shared" si="40"/>
        <v>-69</v>
      </c>
      <c r="G67" s="150">
        <f t="shared" si="40"/>
        <v>0</v>
      </c>
      <c r="H67" s="130">
        <f t="shared" si="34"/>
        <v>105.75694106186069</v>
      </c>
      <c r="I67" s="150">
        <f t="shared" ref="I67:Q67" si="41">SUM(I60:I66)</f>
        <v>434169</v>
      </c>
      <c r="J67" s="166">
        <f t="shared" si="41"/>
        <v>0</v>
      </c>
      <c r="K67" s="188">
        <f t="shared" si="41"/>
        <v>0</v>
      </c>
      <c r="L67" s="166">
        <f t="shared" si="41"/>
        <v>236</v>
      </c>
      <c r="M67" s="186">
        <f t="shared" si="41"/>
        <v>393</v>
      </c>
      <c r="N67" s="186">
        <f t="shared" si="41"/>
        <v>26337</v>
      </c>
      <c r="O67" s="186">
        <f t="shared" si="41"/>
        <v>0</v>
      </c>
      <c r="P67" s="186">
        <f t="shared" si="41"/>
        <v>0</v>
      </c>
      <c r="Q67" s="188">
        <f t="shared" si="41"/>
        <v>26337</v>
      </c>
      <c r="R67" s="192" t="s">
        <v>48</v>
      </c>
      <c r="S67" s="175">
        <f>SUM(S60:S66)</f>
        <v>4342</v>
      </c>
      <c r="T67" s="175">
        <f>SUM(T60:T66)</f>
        <v>6835</v>
      </c>
      <c r="U67" s="175">
        <f>SUM(U60:U66)</f>
        <v>460506</v>
      </c>
      <c r="V67" s="72">
        <f>U67/S67</f>
        <v>106.05849838783971</v>
      </c>
    </row>
    <row r="68" spans="1:22" ht="18.75" thickBot="1" x14ac:dyDescent="0.3">
      <c r="A68" s="104"/>
      <c r="B68" s="105"/>
      <c r="C68" s="105"/>
      <c r="D68" s="105"/>
      <c r="E68" s="105"/>
      <c r="F68" s="105"/>
      <c r="G68" s="105"/>
      <c r="H68" s="106"/>
      <c r="I68" s="105"/>
      <c r="J68" s="75"/>
      <c r="K68" s="75"/>
      <c r="L68" s="75"/>
      <c r="M68" s="96"/>
      <c r="N68" s="96"/>
      <c r="O68" s="75"/>
      <c r="P68" s="75"/>
      <c r="Q68" s="75"/>
      <c r="R68" s="191"/>
      <c r="S68" s="96"/>
      <c r="T68" s="96"/>
      <c r="U68" s="96"/>
      <c r="V68" s="75"/>
    </row>
    <row r="69" spans="1:22" ht="18.75" thickBot="1" x14ac:dyDescent="0.3">
      <c r="A69" s="53" t="s">
        <v>68</v>
      </c>
      <c r="B69" s="97"/>
      <c r="C69" s="97"/>
      <c r="D69" s="97"/>
      <c r="E69" s="195"/>
      <c r="F69" s="98"/>
      <c r="G69" s="97"/>
      <c r="H69" s="97"/>
      <c r="I69" s="98"/>
      <c r="J69" s="97"/>
      <c r="K69" s="97"/>
      <c r="L69" s="195"/>
      <c r="M69" s="97"/>
      <c r="N69" s="97"/>
      <c r="O69" s="97"/>
      <c r="P69" s="97"/>
      <c r="Q69" s="98"/>
      <c r="R69" s="53" t="s">
        <v>68</v>
      </c>
      <c r="S69" s="97"/>
      <c r="T69" s="97"/>
      <c r="U69" s="97"/>
      <c r="V69" s="98"/>
    </row>
    <row r="70" spans="1:22" ht="18" x14ac:dyDescent="0.25">
      <c r="A70" s="56" t="s">
        <v>69</v>
      </c>
      <c r="B70" s="156">
        <v>386</v>
      </c>
      <c r="C70" s="101">
        <v>650</v>
      </c>
      <c r="D70" s="156">
        <v>43460</v>
      </c>
      <c r="E70" s="84">
        <v>0</v>
      </c>
      <c r="F70" s="139">
        <v>-136</v>
      </c>
      <c r="G70" s="159">
        <v>0</v>
      </c>
      <c r="H70" s="177">
        <f t="shared" ref="H70:H76" si="42">D70/B70</f>
        <v>112.59067357512953</v>
      </c>
      <c r="I70" s="159">
        <f t="shared" ref="I70:I75" si="43">SUM(D70:F70)</f>
        <v>43324</v>
      </c>
      <c r="J70" s="132"/>
      <c r="K70" s="133"/>
      <c r="L70" s="81">
        <v>8</v>
      </c>
      <c r="M70" s="85">
        <v>8</v>
      </c>
      <c r="N70" s="85">
        <v>619</v>
      </c>
      <c r="O70" s="62">
        <v>0</v>
      </c>
      <c r="P70" s="81">
        <v>0</v>
      </c>
      <c r="Q70" s="81">
        <f t="shared" ref="Q70:Q75" si="44">SUM(N70:O70)</f>
        <v>619</v>
      </c>
      <c r="R70" s="56" t="s">
        <v>69</v>
      </c>
      <c r="S70" s="59">
        <f t="shared" ref="S70:T75" si="45">B70+L70</f>
        <v>394</v>
      </c>
      <c r="T70" s="59">
        <f t="shared" si="45"/>
        <v>658</v>
      </c>
      <c r="U70" s="59">
        <f t="shared" ref="U70:U75" si="46">I70+Q70</f>
        <v>43943</v>
      </c>
      <c r="V70" s="62">
        <f t="shared" ref="V70:V76" si="47">U70/S70</f>
        <v>111.53045685279187</v>
      </c>
    </row>
    <row r="71" spans="1:22" ht="18" x14ac:dyDescent="0.25">
      <c r="A71" s="64" t="s">
        <v>70</v>
      </c>
      <c r="B71" s="141">
        <v>662</v>
      </c>
      <c r="C71" s="102">
        <v>925</v>
      </c>
      <c r="D71" s="141">
        <v>60069</v>
      </c>
      <c r="E71" s="86">
        <v>0</v>
      </c>
      <c r="F71" s="142">
        <v>-78</v>
      </c>
      <c r="G71" s="160">
        <v>0</v>
      </c>
      <c r="H71" s="158">
        <f t="shared" si="42"/>
        <v>90.738670694864055</v>
      </c>
      <c r="I71" s="159">
        <f t="shared" si="43"/>
        <v>59991</v>
      </c>
      <c r="J71" s="135"/>
      <c r="K71" s="143"/>
      <c r="L71" s="88">
        <v>22</v>
      </c>
      <c r="M71" s="87">
        <v>33</v>
      </c>
      <c r="N71" s="87">
        <v>2593</v>
      </c>
      <c r="O71" s="80">
        <v>0</v>
      </c>
      <c r="P71" s="81">
        <v>-14</v>
      </c>
      <c r="Q71" s="81">
        <f t="shared" si="44"/>
        <v>2593</v>
      </c>
      <c r="R71" s="64" t="s">
        <v>70</v>
      </c>
      <c r="S71" s="63">
        <f t="shared" si="45"/>
        <v>684</v>
      </c>
      <c r="T71" s="63">
        <f t="shared" si="45"/>
        <v>958</v>
      </c>
      <c r="U71" s="63">
        <f t="shared" si="46"/>
        <v>62584</v>
      </c>
      <c r="V71" s="80">
        <f t="shared" si="47"/>
        <v>91.497076023391813</v>
      </c>
    </row>
    <row r="72" spans="1:22" ht="18" x14ac:dyDescent="0.25">
      <c r="A72" s="64" t="s">
        <v>68</v>
      </c>
      <c r="B72" s="141">
        <v>785</v>
      </c>
      <c r="C72" s="102">
        <v>1327</v>
      </c>
      <c r="D72" s="141">
        <v>88012</v>
      </c>
      <c r="E72" s="86">
        <v>0</v>
      </c>
      <c r="F72" s="142">
        <v>-190</v>
      </c>
      <c r="G72" s="160">
        <v>0</v>
      </c>
      <c r="H72" s="158">
        <f t="shared" si="42"/>
        <v>112.11719745222931</v>
      </c>
      <c r="I72" s="159">
        <f t="shared" si="43"/>
        <v>87822</v>
      </c>
      <c r="J72" s="135"/>
      <c r="K72" s="143"/>
      <c r="L72" s="88">
        <v>30</v>
      </c>
      <c r="M72" s="87">
        <v>57</v>
      </c>
      <c r="N72" s="87">
        <v>3668</v>
      </c>
      <c r="O72" s="80">
        <v>0</v>
      </c>
      <c r="P72" s="81">
        <v>0</v>
      </c>
      <c r="Q72" s="81">
        <f t="shared" si="44"/>
        <v>3668</v>
      </c>
      <c r="R72" s="64" t="s">
        <v>68</v>
      </c>
      <c r="S72" s="63">
        <f t="shared" si="45"/>
        <v>815</v>
      </c>
      <c r="T72" s="63">
        <f t="shared" si="45"/>
        <v>1384</v>
      </c>
      <c r="U72" s="63">
        <f t="shared" si="46"/>
        <v>91490</v>
      </c>
      <c r="V72" s="80">
        <f t="shared" si="47"/>
        <v>112.25766871165644</v>
      </c>
    </row>
    <row r="73" spans="1:22" ht="18" x14ac:dyDescent="0.25">
      <c r="A73" s="64" t="s">
        <v>71</v>
      </c>
      <c r="B73" s="141">
        <v>381</v>
      </c>
      <c r="C73" s="102">
        <v>548</v>
      </c>
      <c r="D73" s="141">
        <v>36883</v>
      </c>
      <c r="E73" s="86">
        <v>0</v>
      </c>
      <c r="F73" s="142">
        <v>-46</v>
      </c>
      <c r="G73" s="160">
        <v>0</v>
      </c>
      <c r="H73" s="158">
        <f t="shared" si="42"/>
        <v>96.805774278215225</v>
      </c>
      <c r="I73" s="159">
        <f t="shared" si="43"/>
        <v>36837</v>
      </c>
      <c r="J73" s="135"/>
      <c r="K73" s="143"/>
      <c r="L73" s="88">
        <v>22</v>
      </c>
      <c r="M73" s="87">
        <v>33</v>
      </c>
      <c r="N73" s="87">
        <v>2101</v>
      </c>
      <c r="O73" s="80">
        <v>0</v>
      </c>
      <c r="P73" s="81">
        <v>0</v>
      </c>
      <c r="Q73" s="81">
        <f t="shared" si="44"/>
        <v>2101</v>
      </c>
      <c r="R73" s="64" t="s">
        <v>71</v>
      </c>
      <c r="S73" s="63">
        <f t="shared" si="45"/>
        <v>403</v>
      </c>
      <c r="T73" s="63">
        <f t="shared" si="45"/>
        <v>581</v>
      </c>
      <c r="U73" s="63">
        <f t="shared" si="46"/>
        <v>38938</v>
      </c>
      <c r="V73" s="80">
        <f t="shared" si="47"/>
        <v>96.620347394540943</v>
      </c>
    </row>
    <row r="74" spans="1:22" ht="18" x14ac:dyDescent="0.25">
      <c r="A74" s="64" t="s">
        <v>72</v>
      </c>
      <c r="B74" s="141">
        <v>472</v>
      </c>
      <c r="C74" s="102">
        <v>781</v>
      </c>
      <c r="D74" s="141">
        <v>52906</v>
      </c>
      <c r="E74" s="86">
        <v>0</v>
      </c>
      <c r="F74" s="142">
        <v>-66</v>
      </c>
      <c r="G74" s="160">
        <v>0</v>
      </c>
      <c r="H74" s="158">
        <f t="shared" si="42"/>
        <v>112.08898305084746</v>
      </c>
      <c r="I74" s="159">
        <f t="shared" si="43"/>
        <v>52840</v>
      </c>
      <c r="J74" s="135"/>
      <c r="K74" s="143"/>
      <c r="L74" s="88">
        <v>30</v>
      </c>
      <c r="M74" s="87">
        <v>49</v>
      </c>
      <c r="N74" s="87">
        <v>3551</v>
      </c>
      <c r="O74" s="80">
        <v>0</v>
      </c>
      <c r="P74" s="81">
        <v>0</v>
      </c>
      <c r="Q74" s="81">
        <f t="shared" si="44"/>
        <v>3551</v>
      </c>
      <c r="R74" s="64" t="s">
        <v>72</v>
      </c>
      <c r="S74" s="63">
        <f t="shared" si="45"/>
        <v>502</v>
      </c>
      <c r="T74" s="63">
        <f t="shared" si="45"/>
        <v>830</v>
      </c>
      <c r="U74" s="63">
        <f t="shared" si="46"/>
        <v>56391</v>
      </c>
      <c r="V74" s="80">
        <f t="shared" si="47"/>
        <v>112.33266932270917</v>
      </c>
    </row>
    <row r="75" spans="1:22" ht="18.75" thickBot="1" x14ac:dyDescent="0.3">
      <c r="A75" s="66" t="s">
        <v>73</v>
      </c>
      <c r="B75" s="161">
        <v>389</v>
      </c>
      <c r="C75" s="164">
        <v>621</v>
      </c>
      <c r="D75" s="161">
        <v>40639</v>
      </c>
      <c r="E75" s="107">
        <v>0</v>
      </c>
      <c r="F75" s="153">
        <v>-64</v>
      </c>
      <c r="G75" s="242">
        <v>0</v>
      </c>
      <c r="H75" s="158">
        <f t="shared" si="42"/>
        <v>104.47043701799485</v>
      </c>
      <c r="I75" s="159">
        <f t="shared" si="43"/>
        <v>40575</v>
      </c>
      <c r="J75" s="147"/>
      <c r="K75" s="148"/>
      <c r="L75" s="91">
        <v>10</v>
      </c>
      <c r="M75" s="90">
        <v>24</v>
      </c>
      <c r="N75" s="90">
        <v>1882</v>
      </c>
      <c r="O75" s="187">
        <v>0</v>
      </c>
      <c r="P75" s="75">
        <v>0</v>
      </c>
      <c r="Q75" s="75">
        <f t="shared" si="44"/>
        <v>1882</v>
      </c>
      <c r="R75" s="89" t="s">
        <v>73</v>
      </c>
      <c r="S75" s="69">
        <f t="shared" si="45"/>
        <v>399</v>
      </c>
      <c r="T75" s="69">
        <f t="shared" si="45"/>
        <v>645</v>
      </c>
      <c r="U75" s="69">
        <f t="shared" si="46"/>
        <v>42457</v>
      </c>
      <c r="V75" s="187">
        <f t="shared" si="47"/>
        <v>106.40852130325814</v>
      </c>
    </row>
    <row r="76" spans="1:22" ht="18.75" thickBot="1" x14ac:dyDescent="0.3">
      <c r="A76" s="70" t="s">
        <v>48</v>
      </c>
      <c r="B76" s="94">
        <f t="shared" ref="B76:G76" si="48">SUM(B70:B75)</f>
        <v>3075</v>
      </c>
      <c r="C76" s="94">
        <f t="shared" si="48"/>
        <v>4852</v>
      </c>
      <c r="D76" s="94">
        <f t="shared" si="48"/>
        <v>321969</v>
      </c>
      <c r="E76" s="94">
        <f t="shared" si="48"/>
        <v>0</v>
      </c>
      <c r="F76" s="94">
        <f t="shared" si="48"/>
        <v>-580</v>
      </c>
      <c r="G76" s="94">
        <f t="shared" si="48"/>
        <v>0</v>
      </c>
      <c r="H76" s="72">
        <f t="shared" si="42"/>
        <v>104.70536585365853</v>
      </c>
      <c r="I76" s="150">
        <f t="shared" ref="I76:Q76" si="49">SUM(I70:I75)</f>
        <v>321389</v>
      </c>
      <c r="J76" s="166">
        <f t="shared" si="49"/>
        <v>0</v>
      </c>
      <c r="K76" s="72">
        <f t="shared" si="49"/>
        <v>0</v>
      </c>
      <c r="L76" s="196">
        <f t="shared" si="49"/>
        <v>122</v>
      </c>
      <c r="M76" s="186">
        <f t="shared" si="49"/>
        <v>204</v>
      </c>
      <c r="N76" s="186">
        <f t="shared" si="49"/>
        <v>14414</v>
      </c>
      <c r="O76" s="186">
        <f t="shared" si="49"/>
        <v>0</v>
      </c>
      <c r="P76" s="186">
        <f t="shared" si="49"/>
        <v>-14</v>
      </c>
      <c r="Q76" s="188">
        <f t="shared" si="49"/>
        <v>14414</v>
      </c>
      <c r="R76" s="192" t="s">
        <v>48</v>
      </c>
      <c r="S76" s="175">
        <f>SUM(S70:S75)</f>
        <v>3197</v>
      </c>
      <c r="T76" s="175">
        <f>SUM(T70:T75)</f>
        <v>5056</v>
      </c>
      <c r="U76" s="175">
        <f>SUM(U70:U75)</f>
        <v>335803</v>
      </c>
      <c r="V76" s="72">
        <f t="shared" si="47"/>
        <v>105.03690960275259</v>
      </c>
    </row>
    <row r="77" spans="1:22" ht="18.75" thickBot="1" x14ac:dyDescent="0.3">
      <c r="A77" s="104"/>
      <c r="B77" s="105"/>
      <c r="C77" s="105"/>
      <c r="D77" s="105"/>
      <c r="E77" s="105"/>
      <c r="F77" s="105"/>
      <c r="G77" s="105"/>
      <c r="H77" s="106"/>
      <c r="I77" s="105"/>
      <c r="J77" s="75"/>
      <c r="K77" s="75"/>
      <c r="L77" s="75"/>
      <c r="M77" s="96"/>
      <c r="N77" s="96"/>
      <c r="O77" s="75"/>
      <c r="P77" s="75"/>
      <c r="Q77" s="75"/>
      <c r="R77" s="191"/>
      <c r="S77" s="96"/>
      <c r="T77" s="96"/>
      <c r="U77" s="96"/>
      <c r="V77" s="75"/>
    </row>
    <row r="78" spans="1:22" ht="18.75" thickBot="1" x14ac:dyDescent="0.3">
      <c r="A78" s="53" t="s">
        <v>74</v>
      </c>
      <c r="B78" s="97"/>
      <c r="C78" s="97"/>
      <c r="D78" s="97"/>
      <c r="E78" s="195"/>
      <c r="F78" s="98"/>
      <c r="G78" s="97"/>
      <c r="H78" s="97"/>
      <c r="I78" s="98"/>
      <c r="J78" s="97"/>
      <c r="K78" s="97"/>
      <c r="L78" s="195"/>
      <c r="M78" s="97"/>
      <c r="N78" s="97"/>
      <c r="O78" s="97"/>
      <c r="P78" s="97"/>
      <c r="Q78" s="98"/>
      <c r="R78" s="53" t="s">
        <v>74</v>
      </c>
      <c r="S78" s="97"/>
      <c r="T78" s="97"/>
      <c r="U78" s="97"/>
      <c r="V78" s="98"/>
    </row>
    <row r="79" spans="1:22" ht="18" x14ac:dyDescent="0.25">
      <c r="A79" s="56" t="s">
        <v>75</v>
      </c>
      <c r="B79" s="156">
        <v>207</v>
      </c>
      <c r="C79" s="101">
        <v>384</v>
      </c>
      <c r="D79" s="156">
        <v>28682</v>
      </c>
      <c r="E79" s="84">
        <v>0</v>
      </c>
      <c r="F79" s="139">
        <v>0</v>
      </c>
      <c r="G79" s="159">
        <v>0</v>
      </c>
      <c r="H79" s="177">
        <f t="shared" ref="H79:H89" si="50">D79/B79</f>
        <v>138.56038647342996</v>
      </c>
      <c r="I79" s="159">
        <f>SUM(D79:F79)</f>
        <v>28682</v>
      </c>
      <c r="J79" s="132"/>
      <c r="K79" s="133"/>
      <c r="L79" s="81">
        <v>17</v>
      </c>
      <c r="M79" s="85">
        <v>31</v>
      </c>
      <c r="N79" s="85">
        <v>2318</v>
      </c>
      <c r="O79" s="62">
        <v>0</v>
      </c>
      <c r="P79" s="81">
        <v>0</v>
      </c>
      <c r="Q79" s="81">
        <f>SUM(N79:O79)</f>
        <v>2318</v>
      </c>
      <c r="R79" s="56" t="s">
        <v>75</v>
      </c>
      <c r="S79" s="59">
        <f t="shared" ref="S79:S88" si="51">B79+L79</f>
        <v>224</v>
      </c>
      <c r="T79" s="59">
        <f t="shared" ref="T79:T88" si="52">C79+M79</f>
        <v>415</v>
      </c>
      <c r="U79" s="59">
        <f t="shared" ref="U79:U88" si="53">I79+Q79</f>
        <v>31000</v>
      </c>
      <c r="V79" s="62">
        <f t="shared" ref="V79:V88" si="54">U79/S79</f>
        <v>138.39285714285714</v>
      </c>
    </row>
    <row r="80" spans="1:22" ht="18" x14ac:dyDescent="0.25">
      <c r="A80" s="64" t="s">
        <v>76</v>
      </c>
      <c r="B80" s="141">
        <v>10</v>
      </c>
      <c r="C80" s="102">
        <v>12</v>
      </c>
      <c r="D80" s="141">
        <v>802</v>
      </c>
      <c r="E80" s="86">
        <v>0</v>
      </c>
      <c r="F80" s="142">
        <v>0</v>
      </c>
      <c r="G80" s="160">
        <v>0</v>
      </c>
      <c r="H80" s="158">
        <f t="shared" si="50"/>
        <v>80.2</v>
      </c>
      <c r="I80" s="159">
        <f t="shared" ref="I80:I88" si="55">SUM(D80:F80)</f>
        <v>802</v>
      </c>
      <c r="J80" s="135"/>
      <c r="K80" s="143"/>
      <c r="L80" s="88">
        <v>0</v>
      </c>
      <c r="M80" s="87">
        <v>0</v>
      </c>
      <c r="N80" s="87">
        <v>0</v>
      </c>
      <c r="O80" s="80">
        <v>0</v>
      </c>
      <c r="P80" s="81">
        <v>0</v>
      </c>
      <c r="Q80" s="81">
        <f t="shared" ref="Q80:Q88" si="56">SUM(N80:O80)</f>
        <v>0</v>
      </c>
      <c r="R80" s="64" t="s">
        <v>76</v>
      </c>
      <c r="S80" s="63">
        <f t="shared" si="51"/>
        <v>10</v>
      </c>
      <c r="T80" s="63">
        <f t="shared" si="52"/>
        <v>12</v>
      </c>
      <c r="U80" s="63">
        <f t="shared" si="53"/>
        <v>802</v>
      </c>
      <c r="V80" s="80">
        <f t="shared" si="54"/>
        <v>80.2</v>
      </c>
    </row>
    <row r="81" spans="1:22" ht="18" x14ac:dyDescent="0.25">
      <c r="A81" s="64" t="s">
        <v>77</v>
      </c>
      <c r="B81" s="141">
        <v>563</v>
      </c>
      <c r="C81" s="102">
        <v>970</v>
      </c>
      <c r="D81" s="141">
        <v>67001</v>
      </c>
      <c r="E81" s="86">
        <v>0</v>
      </c>
      <c r="F81" s="142">
        <v>-56</v>
      </c>
      <c r="G81" s="160">
        <v>0</v>
      </c>
      <c r="H81" s="158">
        <f t="shared" si="50"/>
        <v>119.00710479573712</v>
      </c>
      <c r="I81" s="159">
        <f t="shared" si="55"/>
        <v>66945</v>
      </c>
      <c r="J81" s="135"/>
      <c r="K81" s="143"/>
      <c r="L81" s="88">
        <v>24</v>
      </c>
      <c r="M81" s="87">
        <v>54</v>
      </c>
      <c r="N81" s="87">
        <v>3829</v>
      </c>
      <c r="O81" s="80">
        <v>0</v>
      </c>
      <c r="P81" s="81">
        <v>0</v>
      </c>
      <c r="Q81" s="81">
        <f t="shared" si="56"/>
        <v>3829</v>
      </c>
      <c r="R81" s="64" t="s">
        <v>77</v>
      </c>
      <c r="S81" s="63">
        <f t="shared" si="51"/>
        <v>587</v>
      </c>
      <c r="T81" s="63">
        <f t="shared" si="52"/>
        <v>1024</v>
      </c>
      <c r="U81" s="63">
        <f t="shared" si="53"/>
        <v>70774</v>
      </c>
      <c r="V81" s="80">
        <f t="shared" si="54"/>
        <v>120.56899488926746</v>
      </c>
    </row>
    <row r="82" spans="1:22" ht="18" x14ac:dyDescent="0.25">
      <c r="A82" s="64" t="s">
        <v>74</v>
      </c>
      <c r="B82" s="141">
        <v>883</v>
      </c>
      <c r="C82" s="102">
        <v>1520</v>
      </c>
      <c r="D82" s="141">
        <v>105586</v>
      </c>
      <c r="E82" s="86">
        <v>0</v>
      </c>
      <c r="F82" s="142">
        <v>0</v>
      </c>
      <c r="G82" s="160">
        <v>0</v>
      </c>
      <c r="H82" s="158">
        <f t="shared" si="50"/>
        <v>119.57644394110986</v>
      </c>
      <c r="I82" s="159">
        <f t="shared" si="55"/>
        <v>105586</v>
      </c>
      <c r="J82" s="135"/>
      <c r="K82" s="143"/>
      <c r="L82" s="88">
        <v>41</v>
      </c>
      <c r="M82" s="87">
        <v>82</v>
      </c>
      <c r="N82" s="87">
        <v>5148</v>
      </c>
      <c r="O82" s="80">
        <v>0</v>
      </c>
      <c r="P82" s="81">
        <v>0</v>
      </c>
      <c r="Q82" s="81">
        <f t="shared" si="56"/>
        <v>5148</v>
      </c>
      <c r="R82" s="64" t="s">
        <v>74</v>
      </c>
      <c r="S82" s="63">
        <f t="shared" si="51"/>
        <v>924</v>
      </c>
      <c r="T82" s="63">
        <f t="shared" si="52"/>
        <v>1602</v>
      </c>
      <c r="U82" s="63">
        <f t="shared" si="53"/>
        <v>110734</v>
      </c>
      <c r="V82" s="80">
        <f t="shared" si="54"/>
        <v>119.84199134199135</v>
      </c>
    </row>
    <row r="83" spans="1:22" ht="18" x14ac:dyDescent="0.25">
      <c r="A83" s="64" t="s">
        <v>78</v>
      </c>
      <c r="B83" s="141">
        <v>649</v>
      </c>
      <c r="C83" s="102">
        <v>956</v>
      </c>
      <c r="D83" s="141">
        <v>63910</v>
      </c>
      <c r="E83" s="86">
        <v>0</v>
      </c>
      <c r="F83" s="142">
        <v>-24</v>
      </c>
      <c r="G83" s="160">
        <v>0</v>
      </c>
      <c r="H83" s="158">
        <f t="shared" si="50"/>
        <v>98.474576271186436</v>
      </c>
      <c r="I83" s="159">
        <f t="shared" si="55"/>
        <v>63886</v>
      </c>
      <c r="J83" s="135"/>
      <c r="K83" s="143"/>
      <c r="L83" s="88">
        <v>27</v>
      </c>
      <c r="M83" s="87">
        <v>37</v>
      </c>
      <c r="N83" s="87">
        <v>2341</v>
      </c>
      <c r="O83" s="80">
        <v>0</v>
      </c>
      <c r="P83" s="81">
        <v>0</v>
      </c>
      <c r="Q83" s="81">
        <f t="shared" si="56"/>
        <v>2341</v>
      </c>
      <c r="R83" s="64" t="s">
        <v>78</v>
      </c>
      <c r="S83" s="63">
        <f t="shared" si="51"/>
        <v>676</v>
      </c>
      <c r="T83" s="63">
        <f t="shared" si="52"/>
        <v>993</v>
      </c>
      <c r="U83" s="63">
        <f t="shared" si="53"/>
        <v>66227</v>
      </c>
      <c r="V83" s="80">
        <f t="shared" si="54"/>
        <v>97.968934911242599</v>
      </c>
    </row>
    <row r="84" spans="1:22" ht="18" x14ac:dyDescent="0.25">
      <c r="A84" s="64" t="s">
        <v>79</v>
      </c>
      <c r="B84" s="141">
        <v>701</v>
      </c>
      <c r="C84" s="102">
        <v>1090</v>
      </c>
      <c r="D84" s="141">
        <v>77268</v>
      </c>
      <c r="E84" s="86">
        <v>0</v>
      </c>
      <c r="F84" s="142">
        <v>-54</v>
      </c>
      <c r="G84" s="160">
        <v>0</v>
      </c>
      <c r="H84" s="158">
        <f t="shared" si="50"/>
        <v>110.22539229671898</v>
      </c>
      <c r="I84" s="159">
        <f t="shared" si="55"/>
        <v>77214</v>
      </c>
      <c r="J84" s="135"/>
      <c r="K84" s="143"/>
      <c r="L84" s="88">
        <v>48</v>
      </c>
      <c r="M84" s="87">
        <v>71</v>
      </c>
      <c r="N84" s="87">
        <v>4807</v>
      </c>
      <c r="O84" s="80">
        <v>0</v>
      </c>
      <c r="P84" s="81">
        <v>0</v>
      </c>
      <c r="Q84" s="81">
        <f t="shared" si="56"/>
        <v>4807</v>
      </c>
      <c r="R84" s="64" t="s">
        <v>79</v>
      </c>
      <c r="S84" s="63">
        <f t="shared" si="51"/>
        <v>749</v>
      </c>
      <c r="T84" s="63">
        <f t="shared" si="52"/>
        <v>1161</v>
      </c>
      <c r="U84" s="63">
        <f t="shared" si="53"/>
        <v>82021</v>
      </c>
      <c r="V84" s="80">
        <f t="shared" si="54"/>
        <v>109.50734312416556</v>
      </c>
    </row>
    <row r="85" spans="1:22" ht="18" x14ac:dyDescent="0.25">
      <c r="A85" s="64" t="s">
        <v>80</v>
      </c>
      <c r="B85" s="141">
        <v>250</v>
      </c>
      <c r="C85" s="102">
        <v>390</v>
      </c>
      <c r="D85" s="141">
        <v>26982</v>
      </c>
      <c r="E85" s="86">
        <v>0</v>
      </c>
      <c r="F85" s="142">
        <v>-58</v>
      </c>
      <c r="G85" s="160">
        <v>0</v>
      </c>
      <c r="H85" s="158">
        <f t="shared" si="50"/>
        <v>107.928</v>
      </c>
      <c r="I85" s="159">
        <f t="shared" si="55"/>
        <v>26924</v>
      </c>
      <c r="J85" s="135"/>
      <c r="K85" s="143"/>
      <c r="L85" s="88">
        <v>7</v>
      </c>
      <c r="M85" s="87">
        <v>15</v>
      </c>
      <c r="N85" s="87">
        <v>1058</v>
      </c>
      <c r="O85" s="80">
        <v>0</v>
      </c>
      <c r="P85" s="81">
        <v>0</v>
      </c>
      <c r="Q85" s="81">
        <f t="shared" si="56"/>
        <v>1058</v>
      </c>
      <c r="R85" s="64" t="s">
        <v>80</v>
      </c>
      <c r="S85" s="63">
        <f t="shared" si="51"/>
        <v>257</v>
      </c>
      <c r="T85" s="63">
        <f t="shared" si="52"/>
        <v>405</v>
      </c>
      <c r="U85" s="63">
        <f t="shared" si="53"/>
        <v>27982</v>
      </c>
      <c r="V85" s="80">
        <f t="shared" si="54"/>
        <v>108.87937743190662</v>
      </c>
    </row>
    <row r="86" spans="1:22" ht="18" x14ac:dyDescent="0.25">
      <c r="A86" s="64" t="s">
        <v>81</v>
      </c>
      <c r="B86" s="141">
        <v>532</v>
      </c>
      <c r="C86" s="102">
        <v>872</v>
      </c>
      <c r="D86" s="141">
        <v>58372</v>
      </c>
      <c r="E86" s="86">
        <v>0</v>
      </c>
      <c r="F86" s="142">
        <v>-40</v>
      </c>
      <c r="G86" s="160">
        <v>0</v>
      </c>
      <c r="H86" s="158">
        <f t="shared" si="50"/>
        <v>109.72180451127819</v>
      </c>
      <c r="I86" s="159">
        <f t="shared" si="55"/>
        <v>58332</v>
      </c>
      <c r="J86" s="135"/>
      <c r="K86" s="143"/>
      <c r="L86" s="88">
        <v>33</v>
      </c>
      <c r="M86" s="87">
        <v>48</v>
      </c>
      <c r="N86" s="87">
        <v>3324</v>
      </c>
      <c r="O86" s="80">
        <v>0</v>
      </c>
      <c r="P86" s="81">
        <v>-6</v>
      </c>
      <c r="Q86" s="81">
        <f t="shared" si="56"/>
        <v>3324</v>
      </c>
      <c r="R86" s="64" t="s">
        <v>81</v>
      </c>
      <c r="S86" s="63">
        <f t="shared" si="51"/>
        <v>565</v>
      </c>
      <c r="T86" s="63">
        <f t="shared" si="52"/>
        <v>920</v>
      </c>
      <c r="U86" s="63">
        <f t="shared" si="53"/>
        <v>61656</v>
      </c>
      <c r="V86" s="80">
        <f t="shared" si="54"/>
        <v>109.12566371681416</v>
      </c>
    </row>
    <row r="87" spans="1:22" ht="18" x14ac:dyDescent="0.25">
      <c r="A87" s="64" t="s">
        <v>82</v>
      </c>
      <c r="B87" s="141">
        <v>212</v>
      </c>
      <c r="C87" s="102">
        <v>338</v>
      </c>
      <c r="D87" s="141">
        <v>21827</v>
      </c>
      <c r="E87" s="86">
        <v>0</v>
      </c>
      <c r="F87" s="142">
        <v>0</v>
      </c>
      <c r="G87" s="160">
        <v>0</v>
      </c>
      <c r="H87" s="158">
        <f t="shared" si="50"/>
        <v>102.95754716981132</v>
      </c>
      <c r="I87" s="159">
        <f t="shared" si="55"/>
        <v>21827</v>
      </c>
      <c r="J87" s="135"/>
      <c r="K87" s="143"/>
      <c r="L87" s="88">
        <v>5</v>
      </c>
      <c r="M87" s="87">
        <v>15</v>
      </c>
      <c r="N87" s="87">
        <v>1016</v>
      </c>
      <c r="O87" s="80">
        <v>0</v>
      </c>
      <c r="P87" s="81">
        <v>0</v>
      </c>
      <c r="Q87" s="81">
        <f t="shared" si="56"/>
        <v>1016</v>
      </c>
      <c r="R87" s="64" t="s">
        <v>82</v>
      </c>
      <c r="S87" s="63">
        <f t="shared" si="51"/>
        <v>217</v>
      </c>
      <c r="T87" s="63">
        <f t="shared" si="52"/>
        <v>353</v>
      </c>
      <c r="U87" s="63">
        <f t="shared" si="53"/>
        <v>22843</v>
      </c>
      <c r="V87" s="80">
        <f t="shared" si="54"/>
        <v>105.26728110599079</v>
      </c>
    </row>
    <row r="88" spans="1:22" ht="18.75" thickBot="1" x14ac:dyDescent="0.3">
      <c r="A88" s="66" t="s">
        <v>83</v>
      </c>
      <c r="B88" s="161">
        <v>887</v>
      </c>
      <c r="C88" s="164">
        <v>1289</v>
      </c>
      <c r="D88" s="161">
        <v>91395</v>
      </c>
      <c r="E88" s="107">
        <v>0</v>
      </c>
      <c r="F88" s="153">
        <v>-20</v>
      </c>
      <c r="G88" s="242">
        <v>0</v>
      </c>
      <c r="H88" s="167">
        <f t="shared" si="50"/>
        <v>103.03833145434048</v>
      </c>
      <c r="I88" s="168">
        <f t="shared" si="55"/>
        <v>91375</v>
      </c>
      <c r="J88" s="147"/>
      <c r="K88" s="148"/>
      <c r="L88" s="91">
        <v>50</v>
      </c>
      <c r="M88" s="90">
        <v>76</v>
      </c>
      <c r="N88" s="90">
        <v>5379</v>
      </c>
      <c r="O88" s="187">
        <v>0</v>
      </c>
      <c r="P88" s="75">
        <v>0</v>
      </c>
      <c r="Q88" s="75">
        <f t="shared" si="56"/>
        <v>5379</v>
      </c>
      <c r="R88" s="89" t="s">
        <v>83</v>
      </c>
      <c r="S88" s="69">
        <f t="shared" si="51"/>
        <v>937</v>
      </c>
      <c r="T88" s="69">
        <f t="shared" si="52"/>
        <v>1365</v>
      </c>
      <c r="U88" s="69">
        <f t="shared" si="53"/>
        <v>96754</v>
      </c>
      <c r="V88" s="187">
        <f t="shared" si="54"/>
        <v>103.25933831376734</v>
      </c>
    </row>
    <row r="89" spans="1:22" ht="18.75" thickBot="1" x14ac:dyDescent="0.3">
      <c r="A89" s="70" t="s">
        <v>48</v>
      </c>
      <c r="B89" s="94">
        <f t="shared" ref="B89:G89" si="57">SUM(B79:B88)</f>
        <v>4894</v>
      </c>
      <c r="C89" s="94">
        <f t="shared" si="57"/>
        <v>7821</v>
      </c>
      <c r="D89" s="94">
        <f t="shared" si="57"/>
        <v>541825</v>
      </c>
      <c r="E89" s="94">
        <f t="shared" si="57"/>
        <v>0</v>
      </c>
      <c r="F89" s="150">
        <f t="shared" si="57"/>
        <v>-252</v>
      </c>
      <c r="G89" s="150">
        <f t="shared" si="57"/>
        <v>0</v>
      </c>
      <c r="H89" s="166">
        <f t="shared" si="50"/>
        <v>110.71209644462607</v>
      </c>
      <c r="I89" s="169">
        <f t="shared" ref="I89:Q89" si="58">SUM(I79:I88)</f>
        <v>541573</v>
      </c>
      <c r="J89" s="166">
        <f t="shared" si="58"/>
        <v>0</v>
      </c>
      <c r="K89" s="188">
        <f t="shared" si="58"/>
        <v>0</v>
      </c>
      <c r="L89" s="166">
        <f t="shared" si="58"/>
        <v>252</v>
      </c>
      <c r="M89" s="186">
        <f t="shared" si="58"/>
        <v>429</v>
      </c>
      <c r="N89" s="186">
        <f t="shared" si="58"/>
        <v>29220</v>
      </c>
      <c r="O89" s="186">
        <f t="shared" si="58"/>
        <v>0</v>
      </c>
      <c r="P89" s="186">
        <f t="shared" si="58"/>
        <v>-6</v>
      </c>
      <c r="Q89" s="188">
        <f t="shared" si="58"/>
        <v>29220</v>
      </c>
      <c r="R89" s="192" t="s">
        <v>48</v>
      </c>
      <c r="S89" s="175">
        <f>SUM(S79:S88)</f>
        <v>5146</v>
      </c>
      <c r="T89" s="175">
        <f>SUM(T79:T88)</f>
        <v>8250</v>
      </c>
      <c r="U89" s="175">
        <f>SUM(U79:U88)</f>
        <v>570793</v>
      </c>
      <c r="V89" s="72">
        <f>U89/S89</f>
        <v>110.91974349008939</v>
      </c>
    </row>
    <row r="90" spans="1:22" ht="18.75" thickBot="1" x14ac:dyDescent="0.3">
      <c r="A90" s="104"/>
      <c r="B90" s="105"/>
      <c r="C90" s="105"/>
      <c r="D90" s="105"/>
      <c r="E90" s="105"/>
      <c r="F90" s="105"/>
      <c r="G90" s="96"/>
      <c r="H90" s="75"/>
      <c r="I90" s="96"/>
      <c r="J90" s="75"/>
      <c r="K90" s="75"/>
      <c r="L90" s="75"/>
      <c r="M90" s="96"/>
      <c r="N90" s="96"/>
      <c r="O90" s="75"/>
      <c r="P90" s="75"/>
      <c r="Q90" s="75"/>
      <c r="R90" s="191"/>
      <c r="S90" s="96"/>
      <c r="T90" s="96"/>
      <c r="U90" s="96"/>
      <c r="V90" s="75"/>
    </row>
    <row r="91" spans="1:22" ht="18.75" thickBot="1" x14ac:dyDescent="0.3">
      <c r="A91" s="53" t="s">
        <v>84</v>
      </c>
      <c r="B91" s="97"/>
      <c r="C91" s="97"/>
      <c r="D91" s="97"/>
      <c r="E91" s="195"/>
      <c r="F91" s="98"/>
      <c r="G91" s="97"/>
      <c r="H91" s="97"/>
      <c r="I91" s="98"/>
      <c r="J91" s="97"/>
      <c r="K91" s="97"/>
      <c r="L91" s="195"/>
      <c r="M91" s="97"/>
      <c r="N91" s="97"/>
      <c r="O91" s="97"/>
      <c r="P91" s="97"/>
      <c r="Q91" s="98"/>
      <c r="R91" s="53" t="s">
        <v>84</v>
      </c>
      <c r="S91" s="97"/>
      <c r="T91" s="97"/>
      <c r="U91" s="97"/>
      <c r="V91" s="98"/>
    </row>
    <row r="92" spans="1:22" ht="18" x14ac:dyDescent="0.25">
      <c r="A92" s="56" t="s">
        <v>85</v>
      </c>
      <c r="B92" s="156">
        <v>352</v>
      </c>
      <c r="C92" s="101">
        <v>500</v>
      </c>
      <c r="D92" s="156">
        <v>33076</v>
      </c>
      <c r="E92" s="84">
        <v>0</v>
      </c>
      <c r="F92" s="139">
        <v>-20</v>
      </c>
      <c r="G92" s="159">
        <v>0</v>
      </c>
      <c r="H92" s="177">
        <f t="shared" ref="H92:H101" si="59">D92/B92</f>
        <v>93.965909090909093</v>
      </c>
      <c r="I92" s="159">
        <f>SUM(D92:F92)</f>
        <v>33056</v>
      </c>
      <c r="J92" s="132"/>
      <c r="K92" s="133"/>
      <c r="L92" s="81">
        <v>11</v>
      </c>
      <c r="M92" s="85">
        <v>11</v>
      </c>
      <c r="N92" s="85">
        <v>804</v>
      </c>
      <c r="O92" s="62">
        <v>0</v>
      </c>
      <c r="P92" s="81">
        <v>0</v>
      </c>
      <c r="Q92" s="81">
        <f>SUM(N92:O92)</f>
        <v>804</v>
      </c>
      <c r="R92" s="56" t="s">
        <v>85</v>
      </c>
      <c r="S92" s="59">
        <f t="shared" ref="S92:S100" si="60">B92+L92</f>
        <v>363</v>
      </c>
      <c r="T92" s="59">
        <f t="shared" ref="T92:T100" si="61">C92+M92</f>
        <v>511</v>
      </c>
      <c r="U92" s="59">
        <f t="shared" ref="U92:U100" si="62">I92+Q92</f>
        <v>33860</v>
      </c>
      <c r="V92" s="62">
        <f t="shared" ref="V92:V100" si="63">U92/S92</f>
        <v>93.278236914600555</v>
      </c>
    </row>
    <row r="93" spans="1:22" ht="18" x14ac:dyDescent="0.25">
      <c r="A93" s="64" t="s">
        <v>86</v>
      </c>
      <c r="B93" s="141">
        <v>445</v>
      </c>
      <c r="C93" s="102">
        <v>547</v>
      </c>
      <c r="D93" s="141">
        <v>36158</v>
      </c>
      <c r="E93" s="86">
        <v>0</v>
      </c>
      <c r="F93" s="142">
        <v>-30</v>
      </c>
      <c r="G93" s="160">
        <v>0</v>
      </c>
      <c r="H93" s="158">
        <f t="shared" si="59"/>
        <v>81.253932584269663</v>
      </c>
      <c r="I93" s="159">
        <f t="shared" ref="I93:I100" si="64">SUM(D93:F93)</f>
        <v>36128</v>
      </c>
      <c r="J93" s="135"/>
      <c r="K93" s="143"/>
      <c r="L93" s="88">
        <v>16</v>
      </c>
      <c r="M93" s="87">
        <v>38</v>
      </c>
      <c r="N93" s="87">
        <v>2016</v>
      </c>
      <c r="O93" s="80">
        <v>0</v>
      </c>
      <c r="P93" s="81">
        <v>0</v>
      </c>
      <c r="Q93" s="81">
        <f t="shared" ref="Q93:Q100" si="65">SUM(N93:O93)</f>
        <v>2016</v>
      </c>
      <c r="R93" s="64" t="s">
        <v>86</v>
      </c>
      <c r="S93" s="63">
        <f t="shared" si="60"/>
        <v>461</v>
      </c>
      <c r="T93" s="63">
        <f t="shared" si="61"/>
        <v>585</v>
      </c>
      <c r="U93" s="63">
        <f t="shared" si="62"/>
        <v>38144</v>
      </c>
      <c r="V93" s="80">
        <f t="shared" si="63"/>
        <v>82.741865509761382</v>
      </c>
    </row>
    <row r="94" spans="1:22" ht="18" x14ac:dyDescent="0.25">
      <c r="A94" s="64" t="s">
        <v>87</v>
      </c>
      <c r="B94" s="141">
        <v>283</v>
      </c>
      <c r="C94" s="102">
        <v>394</v>
      </c>
      <c r="D94" s="141">
        <v>25316</v>
      </c>
      <c r="E94" s="86">
        <v>0</v>
      </c>
      <c r="F94" s="142">
        <v>0</v>
      </c>
      <c r="G94" s="160">
        <v>0</v>
      </c>
      <c r="H94" s="158">
        <f t="shared" si="59"/>
        <v>89.455830388692576</v>
      </c>
      <c r="I94" s="159">
        <f t="shared" si="64"/>
        <v>25316</v>
      </c>
      <c r="J94" s="135"/>
      <c r="K94" s="143"/>
      <c r="L94" s="88">
        <v>10</v>
      </c>
      <c r="M94" s="87">
        <v>17</v>
      </c>
      <c r="N94" s="87">
        <v>1079</v>
      </c>
      <c r="O94" s="80">
        <v>0</v>
      </c>
      <c r="P94" s="81">
        <v>0</v>
      </c>
      <c r="Q94" s="81">
        <f t="shared" si="65"/>
        <v>1079</v>
      </c>
      <c r="R94" s="64" t="s">
        <v>87</v>
      </c>
      <c r="S94" s="63">
        <f t="shared" si="60"/>
        <v>293</v>
      </c>
      <c r="T94" s="63">
        <f t="shared" si="61"/>
        <v>411</v>
      </c>
      <c r="U94" s="63">
        <f t="shared" si="62"/>
        <v>26395</v>
      </c>
      <c r="V94" s="80">
        <f t="shared" si="63"/>
        <v>90.085324232081916</v>
      </c>
    </row>
    <row r="95" spans="1:22" ht="18" x14ac:dyDescent="0.25">
      <c r="A95" s="64" t="s">
        <v>88</v>
      </c>
      <c r="B95" s="141">
        <v>139</v>
      </c>
      <c r="C95" s="102">
        <v>174</v>
      </c>
      <c r="D95" s="141">
        <v>11275</v>
      </c>
      <c r="E95" s="86">
        <v>0</v>
      </c>
      <c r="F95" s="142">
        <v>0</v>
      </c>
      <c r="G95" s="160">
        <v>0</v>
      </c>
      <c r="H95" s="158">
        <f t="shared" si="59"/>
        <v>81.115107913669064</v>
      </c>
      <c r="I95" s="159">
        <f t="shared" si="64"/>
        <v>11275</v>
      </c>
      <c r="J95" s="135"/>
      <c r="K95" s="143"/>
      <c r="L95" s="88">
        <v>7</v>
      </c>
      <c r="M95" s="87">
        <v>8</v>
      </c>
      <c r="N95" s="87">
        <v>503</v>
      </c>
      <c r="O95" s="80">
        <v>0</v>
      </c>
      <c r="P95" s="81">
        <v>0</v>
      </c>
      <c r="Q95" s="81">
        <f t="shared" si="65"/>
        <v>503</v>
      </c>
      <c r="R95" s="64" t="s">
        <v>88</v>
      </c>
      <c r="S95" s="63">
        <f t="shared" si="60"/>
        <v>146</v>
      </c>
      <c r="T95" s="63">
        <f t="shared" si="61"/>
        <v>182</v>
      </c>
      <c r="U95" s="63">
        <f t="shared" si="62"/>
        <v>11778</v>
      </c>
      <c r="V95" s="80">
        <f t="shared" si="63"/>
        <v>80.671232876712324</v>
      </c>
    </row>
    <row r="96" spans="1:22" ht="18" x14ac:dyDescent="0.25">
      <c r="A96" s="64" t="s">
        <v>89</v>
      </c>
      <c r="B96" s="141">
        <v>352</v>
      </c>
      <c r="C96" s="102">
        <v>496</v>
      </c>
      <c r="D96" s="141">
        <v>31400</v>
      </c>
      <c r="E96" s="86">
        <v>0</v>
      </c>
      <c r="F96" s="142">
        <v>-66</v>
      </c>
      <c r="G96" s="160">
        <v>0</v>
      </c>
      <c r="H96" s="158">
        <f t="shared" si="59"/>
        <v>89.204545454545453</v>
      </c>
      <c r="I96" s="159">
        <f t="shared" si="64"/>
        <v>31334</v>
      </c>
      <c r="J96" s="135"/>
      <c r="K96" s="143"/>
      <c r="L96" s="88">
        <v>6</v>
      </c>
      <c r="M96" s="87">
        <v>7</v>
      </c>
      <c r="N96" s="87">
        <v>472</v>
      </c>
      <c r="O96" s="80">
        <v>0</v>
      </c>
      <c r="P96" s="81">
        <v>-20</v>
      </c>
      <c r="Q96" s="81">
        <f t="shared" si="65"/>
        <v>472</v>
      </c>
      <c r="R96" s="64" t="s">
        <v>89</v>
      </c>
      <c r="S96" s="63">
        <f t="shared" si="60"/>
        <v>358</v>
      </c>
      <c r="T96" s="63">
        <f t="shared" si="61"/>
        <v>503</v>
      </c>
      <c r="U96" s="63">
        <f t="shared" si="62"/>
        <v>31806</v>
      </c>
      <c r="V96" s="80">
        <f t="shared" si="63"/>
        <v>88.843575418994419</v>
      </c>
    </row>
    <row r="97" spans="1:22" ht="18" x14ac:dyDescent="0.25">
      <c r="A97" s="64" t="s">
        <v>90</v>
      </c>
      <c r="B97" s="141">
        <v>92</v>
      </c>
      <c r="C97" s="102">
        <v>146</v>
      </c>
      <c r="D97" s="141">
        <v>10562</v>
      </c>
      <c r="E97" s="86">
        <v>0</v>
      </c>
      <c r="F97" s="142">
        <v>-56</v>
      </c>
      <c r="G97" s="160">
        <v>0</v>
      </c>
      <c r="H97" s="158">
        <f t="shared" si="59"/>
        <v>114.80434782608695</v>
      </c>
      <c r="I97" s="159">
        <f t="shared" si="64"/>
        <v>10506</v>
      </c>
      <c r="J97" s="135"/>
      <c r="K97" s="143"/>
      <c r="L97" s="88">
        <v>3</v>
      </c>
      <c r="M97" s="87">
        <v>5</v>
      </c>
      <c r="N97" s="87">
        <v>335</v>
      </c>
      <c r="O97" s="80">
        <v>0</v>
      </c>
      <c r="P97" s="81">
        <v>0</v>
      </c>
      <c r="Q97" s="81">
        <f t="shared" si="65"/>
        <v>335</v>
      </c>
      <c r="R97" s="64" t="s">
        <v>90</v>
      </c>
      <c r="S97" s="63">
        <f t="shared" si="60"/>
        <v>95</v>
      </c>
      <c r="T97" s="63">
        <f t="shared" si="61"/>
        <v>151</v>
      </c>
      <c r="U97" s="63">
        <f t="shared" si="62"/>
        <v>10841</v>
      </c>
      <c r="V97" s="80">
        <f t="shared" si="63"/>
        <v>114.11578947368422</v>
      </c>
    </row>
    <row r="98" spans="1:22" ht="18" x14ac:dyDescent="0.25">
      <c r="A98" s="64" t="s">
        <v>91</v>
      </c>
      <c r="B98" s="141">
        <v>1231</v>
      </c>
      <c r="C98" s="102">
        <v>1856</v>
      </c>
      <c r="D98" s="141">
        <v>124268</v>
      </c>
      <c r="E98" s="86">
        <v>0</v>
      </c>
      <c r="F98" s="142">
        <v>-68</v>
      </c>
      <c r="G98" s="160">
        <v>0</v>
      </c>
      <c r="H98" s="158">
        <f t="shared" si="59"/>
        <v>100.94882209585703</v>
      </c>
      <c r="I98" s="159">
        <f t="shared" si="64"/>
        <v>124200</v>
      </c>
      <c r="J98" s="135"/>
      <c r="K98" s="143"/>
      <c r="L98" s="88">
        <v>36</v>
      </c>
      <c r="M98" s="87">
        <v>60</v>
      </c>
      <c r="N98" s="87">
        <v>4006</v>
      </c>
      <c r="O98" s="80">
        <v>0</v>
      </c>
      <c r="P98" s="81">
        <v>0</v>
      </c>
      <c r="Q98" s="81">
        <f t="shared" si="65"/>
        <v>4006</v>
      </c>
      <c r="R98" s="64" t="s">
        <v>91</v>
      </c>
      <c r="S98" s="63">
        <f t="shared" si="60"/>
        <v>1267</v>
      </c>
      <c r="T98" s="63">
        <f t="shared" si="61"/>
        <v>1916</v>
      </c>
      <c r="U98" s="63">
        <f t="shared" si="62"/>
        <v>128206</v>
      </c>
      <c r="V98" s="80">
        <f t="shared" si="63"/>
        <v>101.18863456985004</v>
      </c>
    </row>
    <row r="99" spans="1:22" ht="18.75" customHeight="1" x14ac:dyDescent="0.25">
      <c r="A99" s="109" t="s">
        <v>92</v>
      </c>
      <c r="B99" s="141">
        <v>389</v>
      </c>
      <c r="C99" s="102">
        <v>564</v>
      </c>
      <c r="D99" s="141">
        <v>37469</v>
      </c>
      <c r="E99" s="86">
        <v>0</v>
      </c>
      <c r="F99" s="142">
        <v>-39</v>
      </c>
      <c r="G99" s="160">
        <v>0</v>
      </c>
      <c r="H99" s="158">
        <f t="shared" si="59"/>
        <v>96.321336760925448</v>
      </c>
      <c r="I99" s="159">
        <f t="shared" si="64"/>
        <v>37430</v>
      </c>
      <c r="J99" s="135"/>
      <c r="K99" s="143"/>
      <c r="L99" s="88">
        <v>12</v>
      </c>
      <c r="M99" s="87">
        <v>31</v>
      </c>
      <c r="N99" s="87">
        <v>224</v>
      </c>
      <c r="O99" s="80">
        <v>0</v>
      </c>
      <c r="P99" s="81">
        <v>0</v>
      </c>
      <c r="Q99" s="81">
        <f t="shared" si="65"/>
        <v>224</v>
      </c>
      <c r="R99" s="109" t="s">
        <v>92</v>
      </c>
      <c r="S99" s="63">
        <f t="shared" si="60"/>
        <v>401</v>
      </c>
      <c r="T99" s="63">
        <f t="shared" si="61"/>
        <v>595</v>
      </c>
      <c r="U99" s="63">
        <f t="shared" si="62"/>
        <v>37654</v>
      </c>
      <c r="V99" s="80">
        <f t="shared" si="63"/>
        <v>93.900249376558605</v>
      </c>
    </row>
    <row r="100" spans="1:22" ht="18.75" thickBot="1" x14ac:dyDescent="0.3">
      <c r="A100" s="64" t="s">
        <v>93</v>
      </c>
      <c r="B100" s="161">
        <v>563</v>
      </c>
      <c r="C100" s="164">
        <v>725</v>
      </c>
      <c r="D100" s="161">
        <v>47662</v>
      </c>
      <c r="E100" s="107">
        <v>0</v>
      </c>
      <c r="F100" s="153">
        <v>-24</v>
      </c>
      <c r="G100" s="242">
        <v>0</v>
      </c>
      <c r="H100" s="158">
        <f t="shared" si="59"/>
        <v>84.65719360568383</v>
      </c>
      <c r="I100" s="159">
        <f t="shared" si="64"/>
        <v>47638</v>
      </c>
      <c r="J100" s="147"/>
      <c r="K100" s="148"/>
      <c r="L100" s="91">
        <v>22</v>
      </c>
      <c r="M100" s="90">
        <v>28</v>
      </c>
      <c r="N100" s="90">
        <v>1909</v>
      </c>
      <c r="O100" s="187">
        <v>0</v>
      </c>
      <c r="P100" s="75">
        <v>-6</v>
      </c>
      <c r="Q100" s="75">
        <f t="shared" si="65"/>
        <v>1909</v>
      </c>
      <c r="R100" s="89" t="s">
        <v>93</v>
      </c>
      <c r="S100" s="69">
        <f t="shared" si="60"/>
        <v>585</v>
      </c>
      <c r="T100" s="69">
        <f t="shared" si="61"/>
        <v>753</v>
      </c>
      <c r="U100" s="69">
        <f t="shared" si="62"/>
        <v>49547</v>
      </c>
      <c r="V100" s="187">
        <f t="shared" si="63"/>
        <v>84.69572649572649</v>
      </c>
    </row>
    <row r="101" spans="1:22" ht="18.75" thickBot="1" x14ac:dyDescent="0.3">
      <c r="A101" s="70" t="s">
        <v>48</v>
      </c>
      <c r="B101" s="94">
        <f t="shared" ref="B101:G101" si="66">SUM(B92:B100)</f>
        <v>3846</v>
      </c>
      <c r="C101" s="94">
        <f t="shared" si="66"/>
        <v>5402</v>
      </c>
      <c r="D101" s="94">
        <f t="shared" si="66"/>
        <v>357186</v>
      </c>
      <c r="E101" s="94">
        <f t="shared" si="66"/>
        <v>0</v>
      </c>
      <c r="F101" s="94">
        <f t="shared" si="66"/>
        <v>-303</v>
      </c>
      <c r="G101" s="94">
        <f t="shared" si="66"/>
        <v>0</v>
      </c>
      <c r="H101" s="72">
        <f t="shared" si="59"/>
        <v>92.872074882995321</v>
      </c>
      <c r="I101" s="150">
        <f t="shared" ref="I101:Q101" si="67">SUM(I92:I100)</f>
        <v>356883</v>
      </c>
      <c r="J101" s="166">
        <f t="shared" si="67"/>
        <v>0</v>
      </c>
      <c r="K101" s="72">
        <f t="shared" si="67"/>
        <v>0</v>
      </c>
      <c r="L101" s="196">
        <f t="shared" si="67"/>
        <v>123</v>
      </c>
      <c r="M101" s="186">
        <f t="shared" si="67"/>
        <v>205</v>
      </c>
      <c r="N101" s="186">
        <f t="shared" si="67"/>
        <v>11348</v>
      </c>
      <c r="O101" s="186">
        <f t="shared" si="67"/>
        <v>0</v>
      </c>
      <c r="P101" s="186">
        <f t="shared" si="67"/>
        <v>-26</v>
      </c>
      <c r="Q101" s="188">
        <f t="shared" si="67"/>
        <v>11348</v>
      </c>
      <c r="R101" s="192" t="s">
        <v>48</v>
      </c>
      <c r="S101" s="175">
        <f>SUM(S92:S100)</f>
        <v>3969</v>
      </c>
      <c r="T101" s="175">
        <f>SUM(T92:T100)</f>
        <v>5607</v>
      </c>
      <c r="U101" s="175">
        <f>SUM(U92:U100)</f>
        <v>368231</v>
      </c>
      <c r="V101" s="72">
        <f>U101/S101</f>
        <v>92.776769967246153</v>
      </c>
    </row>
    <row r="102" spans="1:22" ht="18.75" thickBot="1" x14ac:dyDescent="0.3">
      <c r="A102" s="104"/>
      <c r="B102" s="105"/>
      <c r="C102" s="105"/>
      <c r="D102" s="105"/>
      <c r="E102" s="105"/>
      <c r="F102" s="105"/>
      <c r="G102" s="105"/>
      <c r="H102" s="106"/>
      <c r="I102" s="105"/>
      <c r="J102" s="75"/>
      <c r="K102" s="75"/>
      <c r="L102" s="75"/>
      <c r="M102" s="96"/>
      <c r="N102" s="96"/>
      <c r="O102" s="75"/>
      <c r="P102" s="75"/>
      <c r="Q102" s="75"/>
      <c r="R102" s="191"/>
      <c r="S102" s="96"/>
      <c r="T102" s="96"/>
      <c r="U102" s="96"/>
      <c r="V102" s="75"/>
    </row>
    <row r="103" spans="1:22" ht="18.75" thickBot="1" x14ac:dyDescent="0.3">
      <c r="A103" s="76" t="s">
        <v>94</v>
      </c>
      <c r="B103" s="97"/>
      <c r="C103" s="97"/>
      <c r="D103" s="97"/>
      <c r="E103" s="195"/>
      <c r="F103" s="98"/>
      <c r="G103" s="97"/>
      <c r="H103" s="97"/>
      <c r="I103" s="98"/>
      <c r="J103" s="97"/>
      <c r="K103" s="97"/>
      <c r="L103" s="195"/>
      <c r="M103" s="97"/>
      <c r="N103" s="97"/>
      <c r="O103" s="97"/>
      <c r="P103" s="97"/>
      <c r="Q103" s="98"/>
      <c r="R103" s="76" t="s">
        <v>94</v>
      </c>
      <c r="S103" s="97"/>
      <c r="T103" s="97"/>
      <c r="U103" s="97"/>
      <c r="V103" s="98"/>
    </row>
    <row r="104" spans="1:22" ht="18" x14ac:dyDescent="0.25">
      <c r="A104" s="110" t="s">
        <v>95</v>
      </c>
      <c r="B104" s="170">
        <v>290</v>
      </c>
      <c r="C104" s="171">
        <v>380</v>
      </c>
      <c r="D104" s="170">
        <v>25897</v>
      </c>
      <c r="E104" s="201">
        <v>0</v>
      </c>
      <c r="F104" s="202">
        <v>0</v>
      </c>
      <c r="G104" s="168">
        <v>0</v>
      </c>
      <c r="H104" s="177">
        <f t="shared" ref="H104:H118" si="68">D104/B104</f>
        <v>89.3</v>
      </c>
      <c r="I104" s="159">
        <f>SUM(D104:F104)</f>
        <v>25897</v>
      </c>
      <c r="J104" s="132"/>
      <c r="K104" s="133"/>
      <c r="L104" s="81">
        <v>8</v>
      </c>
      <c r="M104" s="85">
        <v>14</v>
      </c>
      <c r="N104" s="85">
        <v>1041</v>
      </c>
      <c r="O104" s="62">
        <v>0</v>
      </c>
      <c r="P104" s="81">
        <v>0</v>
      </c>
      <c r="Q104" s="81">
        <f>SUM(N104:O104)</f>
        <v>1041</v>
      </c>
      <c r="R104" s="110" t="s">
        <v>95</v>
      </c>
      <c r="S104" s="59">
        <f t="shared" ref="S104:S117" si="69">B104+L104</f>
        <v>298</v>
      </c>
      <c r="T104" s="59">
        <f t="shared" ref="T104:T117" si="70">C104+M104</f>
        <v>394</v>
      </c>
      <c r="U104" s="59">
        <f t="shared" ref="U104:U117" si="71">I104+Q104</f>
        <v>26938</v>
      </c>
      <c r="V104" s="62">
        <f t="shared" ref="V104:V117" si="72">U104/S104</f>
        <v>90.395973154362423</v>
      </c>
    </row>
    <row r="105" spans="1:22" ht="18" x14ac:dyDescent="0.25">
      <c r="A105" s="111" t="s">
        <v>96</v>
      </c>
      <c r="B105" s="141">
        <v>366</v>
      </c>
      <c r="C105" s="142">
        <v>481</v>
      </c>
      <c r="D105" s="141">
        <v>32808</v>
      </c>
      <c r="E105" s="86">
        <v>0</v>
      </c>
      <c r="F105" s="142">
        <v>0</v>
      </c>
      <c r="G105" s="160">
        <v>0</v>
      </c>
      <c r="H105" s="158">
        <f t="shared" si="68"/>
        <v>89.639344262295083</v>
      </c>
      <c r="I105" s="159">
        <f t="shared" ref="I105:I117" si="73">SUM(D105:F105)</f>
        <v>32808</v>
      </c>
      <c r="J105" s="135"/>
      <c r="K105" s="143"/>
      <c r="L105" s="88">
        <v>0</v>
      </c>
      <c r="M105" s="87">
        <v>0</v>
      </c>
      <c r="N105" s="87">
        <v>0</v>
      </c>
      <c r="O105" s="80">
        <v>0</v>
      </c>
      <c r="P105" s="81">
        <v>0</v>
      </c>
      <c r="Q105" s="81">
        <f t="shared" ref="Q105:Q117" si="74">SUM(N105:O105)</f>
        <v>0</v>
      </c>
      <c r="R105" s="111" t="s">
        <v>96</v>
      </c>
      <c r="S105" s="63">
        <f t="shared" si="69"/>
        <v>366</v>
      </c>
      <c r="T105" s="63">
        <f t="shared" si="70"/>
        <v>481</v>
      </c>
      <c r="U105" s="63">
        <f t="shared" si="71"/>
        <v>32808</v>
      </c>
      <c r="V105" s="80">
        <f t="shared" si="72"/>
        <v>89.639344262295083</v>
      </c>
    </row>
    <row r="106" spans="1:22" ht="18" x14ac:dyDescent="0.25">
      <c r="A106" s="111" t="s">
        <v>97</v>
      </c>
      <c r="B106" s="138">
        <v>51</v>
      </c>
      <c r="C106" s="163">
        <v>70</v>
      </c>
      <c r="D106" s="138">
        <v>4690</v>
      </c>
      <c r="E106" s="84">
        <v>0</v>
      </c>
      <c r="F106" s="139">
        <v>0</v>
      </c>
      <c r="G106" s="159">
        <v>0</v>
      </c>
      <c r="H106" s="158">
        <f t="shared" si="68"/>
        <v>91.960784313725483</v>
      </c>
      <c r="I106" s="159">
        <f t="shared" si="73"/>
        <v>4690</v>
      </c>
      <c r="J106" s="135"/>
      <c r="K106" s="143"/>
      <c r="L106" s="88">
        <v>17</v>
      </c>
      <c r="M106" s="87">
        <v>28</v>
      </c>
      <c r="N106" s="87">
        <v>1878</v>
      </c>
      <c r="O106" s="80">
        <v>0</v>
      </c>
      <c r="P106" s="81">
        <v>0</v>
      </c>
      <c r="Q106" s="81">
        <f t="shared" si="74"/>
        <v>1878</v>
      </c>
      <c r="R106" s="111" t="s">
        <v>97</v>
      </c>
      <c r="S106" s="63">
        <f t="shared" si="69"/>
        <v>68</v>
      </c>
      <c r="T106" s="63">
        <f t="shared" si="70"/>
        <v>98</v>
      </c>
      <c r="U106" s="63">
        <f t="shared" si="71"/>
        <v>6568</v>
      </c>
      <c r="V106" s="80">
        <f t="shared" si="72"/>
        <v>96.588235294117652</v>
      </c>
    </row>
    <row r="107" spans="1:22" ht="18" x14ac:dyDescent="0.25">
      <c r="A107" s="111" t="s">
        <v>98</v>
      </c>
      <c r="B107" s="141">
        <v>503</v>
      </c>
      <c r="C107" s="102">
        <v>630</v>
      </c>
      <c r="D107" s="141">
        <v>41224</v>
      </c>
      <c r="E107" s="86">
        <v>0</v>
      </c>
      <c r="F107" s="142">
        <v>0</v>
      </c>
      <c r="G107" s="160">
        <v>0</v>
      </c>
      <c r="H107" s="158">
        <f t="shared" si="68"/>
        <v>81.956262425447321</v>
      </c>
      <c r="I107" s="159">
        <f t="shared" si="73"/>
        <v>41224</v>
      </c>
      <c r="J107" s="135"/>
      <c r="K107" s="143"/>
      <c r="L107" s="88">
        <v>17</v>
      </c>
      <c r="M107" s="87">
        <v>28</v>
      </c>
      <c r="N107" s="87">
        <v>1878</v>
      </c>
      <c r="O107" s="80">
        <v>0</v>
      </c>
      <c r="P107" s="81">
        <v>0</v>
      </c>
      <c r="Q107" s="81">
        <f t="shared" si="74"/>
        <v>1878</v>
      </c>
      <c r="R107" s="111" t="s">
        <v>98</v>
      </c>
      <c r="S107" s="63">
        <f t="shared" si="69"/>
        <v>520</v>
      </c>
      <c r="T107" s="63">
        <f t="shared" si="70"/>
        <v>658</v>
      </c>
      <c r="U107" s="63">
        <f t="shared" si="71"/>
        <v>43102</v>
      </c>
      <c r="V107" s="80">
        <f t="shared" si="72"/>
        <v>82.888461538461542</v>
      </c>
    </row>
    <row r="108" spans="1:22" ht="18" x14ac:dyDescent="0.25">
      <c r="A108" s="64" t="s">
        <v>99</v>
      </c>
      <c r="B108" s="141">
        <v>361</v>
      </c>
      <c r="C108" s="102">
        <v>477</v>
      </c>
      <c r="D108" s="141">
        <v>31218</v>
      </c>
      <c r="E108" s="86">
        <v>0</v>
      </c>
      <c r="F108" s="142">
        <v>0</v>
      </c>
      <c r="G108" s="160">
        <v>0</v>
      </c>
      <c r="H108" s="158">
        <f t="shared" si="68"/>
        <v>86.476454293628805</v>
      </c>
      <c r="I108" s="159">
        <f t="shared" si="73"/>
        <v>31218</v>
      </c>
      <c r="J108" s="135"/>
      <c r="K108" s="143"/>
      <c r="L108" s="88">
        <v>13</v>
      </c>
      <c r="M108" s="87">
        <v>17</v>
      </c>
      <c r="N108" s="87">
        <v>1118</v>
      </c>
      <c r="O108" s="80">
        <v>0</v>
      </c>
      <c r="P108" s="81">
        <v>0</v>
      </c>
      <c r="Q108" s="81">
        <f t="shared" si="74"/>
        <v>1118</v>
      </c>
      <c r="R108" s="64" t="s">
        <v>99</v>
      </c>
      <c r="S108" s="63">
        <f t="shared" si="69"/>
        <v>374</v>
      </c>
      <c r="T108" s="63">
        <f t="shared" si="70"/>
        <v>494</v>
      </c>
      <c r="U108" s="63">
        <f t="shared" si="71"/>
        <v>32336</v>
      </c>
      <c r="V108" s="80">
        <f t="shared" si="72"/>
        <v>86.459893048128336</v>
      </c>
    </row>
    <row r="109" spans="1:22" ht="18" x14ac:dyDescent="0.25">
      <c r="A109" s="64" t="s">
        <v>100</v>
      </c>
      <c r="B109" s="141">
        <v>412</v>
      </c>
      <c r="C109" s="102">
        <v>573</v>
      </c>
      <c r="D109" s="141">
        <v>41717</v>
      </c>
      <c r="E109" s="86">
        <v>0</v>
      </c>
      <c r="F109" s="142">
        <v>-21</v>
      </c>
      <c r="G109" s="160">
        <v>0</v>
      </c>
      <c r="H109" s="158">
        <f t="shared" si="68"/>
        <v>101.25485436893204</v>
      </c>
      <c r="I109" s="159">
        <f t="shared" si="73"/>
        <v>41696</v>
      </c>
      <c r="J109" s="135"/>
      <c r="K109" s="143"/>
      <c r="L109" s="88">
        <v>11</v>
      </c>
      <c r="M109" s="87">
        <v>27</v>
      </c>
      <c r="N109" s="87">
        <v>2349</v>
      </c>
      <c r="O109" s="80">
        <v>0</v>
      </c>
      <c r="P109" s="81">
        <v>0</v>
      </c>
      <c r="Q109" s="81">
        <f t="shared" si="74"/>
        <v>2349</v>
      </c>
      <c r="R109" s="64" t="s">
        <v>100</v>
      </c>
      <c r="S109" s="63">
        <f t="shared" si="69"/>
        <v>423</v>
      </c>
      <c r="T109" s="63">
        <f t="shared" si="70"/>
        <v>600</v>
      </c>
      <c r="U109" s="63">
        <f t="shared" si="71"/>
        <v>44045</v>
      </c>
      <c r="V109" s="80">
        <f t="shared" si="72"/>
        <v>104.12529550827423</v>
      </c>
    </row>
    <row r="110" spans="1:22" ht="18" x14ac:dyDescent="0.25">
      <c r="A110" s="64" t="s">
        <v>101</v>
      </c>
      <c r="B110" s="141">
        <v>583</v>
      </c>
      <c r="C110" s="102">
        <v>822</v>
      </c>
      <c r="D110" s="141">
        <v>55028</v>
      </c>
      <c r="E110" s="86">
        <v>0</v>
      </c>
      <c r="F110" s="142">
        <v>-30</v>
      </c>
      <c r="G110" s="160">
        <v>0</v>
      </c>
      <c r="H110" s="158">
        <f t="shared" si="68"/>
        <v>94.387650085763298</v>
      </c>
      <c r="I110" s="159">
        <f t="shared" si="73"/>
        <v>54998</v>
      </c>
      <c r="J110" s="135"/>
      <c r="K110" s="143"/>
      <c r="L110" s="88">
        <v>21</v>
      </c>
      <c r="M110" s="87">
        <v>42</v>
      </c>
      <c r="N110" s="87">
        <v>3112</v>
      </c>
      <c r="O110" s="80">
        <v>0</v>
      </c>
      <c r="P110" s="81">
        <v>0</v>
      </c>
      <c r="Q110" s="81">
        <f t="shared" si="74"/>
        <v>3112</v>
      </c>
      <c r="R110" s="64" t="s">
        <v>101</v>
      </c>
      <c r="S110" s="63">
        <f t="shared" si="69"/>
        <v>604</v>
      </c>
      <c r="T110" s="63">
        <f t="shared" si="70"/>
        <v>864</v>
      </c>
      <c r="U110" s="63">
        <f t="shared" si="71"/>
        <v>58110</v>
      </c>
      <c r="V110" s="80">
        <f t="shared" si="72"/>
        <v>96.208609271523173</v>
      </c>
    </row>
    <row r="111" spans="1:22" ht="18" x14ac:dyDescent="0.25">
      <c r="A111" s="64" t="s">
        <v>102</v>
      </c>
      <c r="B111" s="141">
        <v>530</v>
      </c>
      <c r="C111" s="102">
        <v>740</v>
      </c>
      <c r="D111" s="141">
        <v>51171</v>
      </c>
      <c r="E111" s="86">
        <v>0</v>
      </c>
      <c r="F111" s="142">
        <v>-14</v>
      </c>
      <c r="G111" s="160">
        <v>0</v>
      </c>
      <c r="H111" s="158">
        <f t="shared" si="68"/>
        <v>96.549056603773579</v>
      </c>
      <c r="I111" s="159">
        <f t="shared" si="73"/>
        <v>51157</v>
      </c>
      <c r="J111" s="135"/>
      <c r="K111" s="143"/>
      <c r="L111" s="88">
        <v>4</v>
      </c>
      <c r="M111" s="87">
        <v>9</v>
      </c>
      <c r="N111" s="87">
        <v>604</v>
      </c>
      <c r="O111" s="80">
        <v>0</v>
      </c>
      <c r="P111" s="81">
        <v>0</v>
      </c>
      <c r="Q111" s="81">
        <f t="shared" si="74"/>
        <v>604</v>
      </c>
      <c r="R111" s="64" t="s">
        <v>102</v>
      </c>
      <c r="S111" s="63">
        <f t="shared" si="69"/>
        <v>534</v>
      </c>
      <c r="T111" s="63">
        <f t="shared" si="70"/>
        <v>749</v>
      </c>
      <c r="U111" s="63">
        <f t="shared" si="71"/>
        <v>51761</v>
      </c>
      <c r="V111" s="80">
        <f t="shared" si="72"/>
        <v>96.930711610486895</v>
      </c>
    </row>
    <row r="112" spans="1:22" ht="18" x14ac:dyDescent="0.25">
      <c r="A112" s="64" t="s">
        <v>103</v>
      </c>
      <c r="B112" s="141">
        <v>474</v>
      </c>
      <c r="C112" s="102">
        <v>706</v>
      </c>
      <c r="D112" s="141">
        <v>45755</v>
      </c>
      <c r="E112" s="86">
        <v>0</v>
      </c>
      <c r="F112" s="142">
        <v>-8</v>
      </c>
      <c r="G112" s="160">
        <v>0</v>
      </c>
      <c r="H112" s="158">
        <f t="shared" si="68"/>
        <v>96.529535864978897</v>
      </c>
      <c r="I112" s="159">
        <f t="shared" si="73"/>
        <v>45747</v>
      </c>
      <c r="J112" s="135"/>
      <c r="K112" s="143"/>
      <c r="L112" s="88">
        <v>13</v>
      </c>
      <c r="M112" s="87">
        <v>21</v>
      </c>
      <c r="N112" s="87">
        <v>1429</v>
      </c>
      <c r="O112" s="80">
        <v>0</v>
      </c>
      <c r="P112" s="81">
        <v>0</v>
      </c>
      <c r="Q112" s="81">
        <f t="shared" si="74"/>
        <v>1429</v>
      </c>
      <c r="R112" s="64" t="s">
        <v>103</v>
      </c>
      <c r="S112" s="63">
        <f t="shared" si="69"/>
        <v>487</v>
      </c>
      <c r="T112" s="63">
        <f t="shared" si="70"/>
        <v>727</v>
      </c>
      <c r="U112" s="63">
        <f t="shared" si="71"/>
        <v>47176</v>
      </c>
      <c r="V112" s="80">
        <f t="shared" si="72"/>
        <v>96.870636550308006</v>
      </c>
    </row>
    <row r="113" spans="1:22" ht="18" x14ac:dyDescent="0.25">
      <c r="A113" s="64" t="s">
        <v>104</v>
      </c>
      <c r="B113" s="141">
        <v>553</v>
      </c>
      <c r="C113" s="102">
        <v>741</v>
      </c>
      <c r="D113" s="141">
        <v>48990</v>
      </c>
      <c r="E113" s="86">
        <v>0</v>
      </c>
      <c r="F113" s="142">
        <v>-14</v>
      </c>
      <c r="G113" s="160">
        <v>0</v>
      </c>
      <c r="H113" s="158">
        <f t="shared" si="68"/>
        <v>88.58951175406871</v>
      </c>
      <c r="I113" s="159">
        <f t="shared" si="73"/>
        <v>48976</v>
      </c>
      <c r="J113" s="135"/>
      <c r="K113" s="143"/>
      <c r="L113" s="88">
        <v>18</v>
      </c>
      <c r="M113" s="87">
        <v>41</v>
      </c>
      <c r="N113" s="87">
        <v>2946</v>
      </c>
      <c r="O113" s="80">
        <v>0</v>
      </c>
      <c r="P113" s="81">
        <v>0</v>
      </c>
      <c r="Q113" s="81">
        <f t="shared" si="74"/>
        <v>2946</v>
      </c>
      <c r="R113" s="64" t="s">
        <v>104</v>
      </c>
      <c r="S113" s="63">
        <f t="shared" si="69"/>
        <v>571</v>
      </c>
      <c r="T113" s="63">
        <f t="shared" si="70"/>
        <v>782</v>
      </c>
      <c r="U113" s="63">
        <f t="shared" si="71"/>
        <v>51922</v>
      </c>
      <c r="V113" s="80">
        <f t="shared" si="72"/>
        <v>90.931698774080559</v>
      </c>
    </row>
    <row r="114" spans="1:22" ht="18" x14ac:dyDescent="0.25">
      <c r="A114" s="64" t="s">
        <v>105</v>
      </c>
      <c r="B114" s="141">
        <v>649</v>
      </c>
      <c r="C114" s="102">
        <v>903</v>
      </c>
      <c r="D114" s="141">
        <v>59842</v>
      </c>
      <c r="E114" s="86">
        <v>0</v>
      </c>
      <c r="F114" s="142">
        <v>-39</v>
      </c>
      <c r="G114" s="160">
        <v>0</v>
      </c>
      <c r="H114" s="158">
        <f t="shared" si="68"/>
        <v>92.206471494607086</v>
      </c>
      <c r="I114" s="159">
        <f t="shared" si="73"/>
        <v>59803</v>
      </c>
      <c r="J114" s="135"/>
      <c r="K114" s="143"/>
      <c r="L114" s="88">
        <v>14</v>
      </c>
      <c r="M114" s="87">
        <v>20</v>
      </c>
      <c r="N114" s="87">
        <v>1389</v>
      </c>
      <c r="O114" s="80">
        <v>0</v>
      </c>
      <c r="P114" s="81">
        <v>0</v>
      </c>
      <c r="Q114" s="81">
        <f t="shared" si="74"/>
        <v>1389</v>
      </c>
      <c r="R114" s="64" t="s">
        <v>105</v>
      </c>
      <c r="S114" s="63">
        <f t="shared" si="69"/>
        <v>663</v>
      </c>
      <c r="T114" s="63">
        <f t="shared" si="70"/>
        <v>923</v>
      </c>
      <c r="U114" s="63">
        <f t="shared" si="71"/>
        <v>61192</v>
      </c>
      <c r="V114" s="80">
        <f t="shared" si="72"/>
        <v>92.295625942684765</v>
      </c>
    </row>
    <row r="115" spans="1:22" ht="18" x14ac:dyDescent="0.25">
      <c r="A115" s="64" t="s">
        <v>106</v>
      </c>
      <c r="B115" s="141">
        <v>1479</v>
      </c>
      <c r="C115" s="102">
        <v>2034</v>
      </c>
      <c r="D115" s="141">
        <v>135156</v>
      </c>
      <c r="E115" s="86">
        <v>0</v>
      </c>
      <c r="F115" s="142">
        <v>-14</v>
      </c>
      <c r="G115" s="160">
        <v>0</v>
      </c>
      <c r="H115" s="158">
        <f t="shared" si="68"/>
        <v>91.383367139959432</v>
      </c>
      <c r="I115" s="159">
        <f t="shared" si="73"/>
        <v>135142</v>
      </c>
      <c r="J115" s="135"/>
      <c r="K115" s="143"/>
      <c r="L115" s="88">
        <v>52</v>
      </c>
      <c r="M115" s="87">
        <v>90</v>
      </c>
      <c r="N115" s="87">
        <v>6031</v>
      </c>
      <c r="O115" s="80">
        <v>0</v>
      </c>
      <c r="P115" s="81">
        <v>0</v>
      </c>
      <c r="Q115" s="81">
        <f t="shared" si="74"/>
        <v>6031</v>
      </c>
      <c r="R115" s="64" t="s">
        <v>106</v>
      </c>
      <c r="S115" s="63">
        <f t="shared" si="69"/>
        <v>1531</v>
      </c>
      <c r="T115" s="63">
        <f t="shared" si="70"/>
        <v>2124</v>
      </c>
      <c r="U115" s="63">
        <f t="shared" si="71"/>
        <v>141173</v>
      </c>
      <c r="V115" s="80">
        <f t="shared" si="72"/>
        <v>92.209666884389293</v>
      </c>
    </row>
    <row r="116" spans="1:22" ht="18" x14ac:dyDescent="0.25">
      <c r="A116" s="64" t="s">
        <v>107</v>
      </c>
      <c r="B116" s="141">
        <v>311</v>
      </c>
      <c r="C116" s="102">
        <v>407</v>
      </c>
      <c r="D116" s="141">
        <v>26617</v>
      </c>
      <c r="E116" s="86">
        <v>0</v>
      </c>
      <c r="F116" s="142">
        <v>-28</v>
      </c>
      <c r="G116" s="160">
        <v>0</v>
      </c>
      <c r="H116" s="158">
        <f t="shared" si="68"/>
        <v>85.585209003215439</v>
      </c>
      <c r="I116" s="159">
        <f t="shared" si="73"/>
        <v>26589</v>
      </c>
      <c r="J116" s="135"/>
      <c r="K116" s="143"/>
      <c r="L116" s="88">
        <v>10</v>
      </c>
      <c r="M116" s="87">
        <v>17</v>
      </c>
      <c r="N116" s="87">
        <v>1069</v>
      </c>
      <c r="O116" s="80">
        <v>0</v>
      </c>
      <c r="P116" s="81">
        <v>0</v>
      </c>
      <c r="Q116" s="81">
        <f t="shared" si="74"/>
        <v>1069</v>
      </c>
      <c r="R116" s="64" t="s">
        <v>107</v>
      </c>
      <c r="S116" s="63">
        <f t="shared" si="69"/>
        <v>321</v>
      </c>
      <c r="T116" s="63">
        <f t="shared" si="70"/>
        <v>424</v>
      </c>
      <c r="U116" s="63">
        <f t="shared" si="71"/>
        <v>27658</v>
      </c>
      <c r="V116" s="80">
        <f t="shared" si="72"/>
        <v>86.161993769470399</v>
      </c>
    </row>
    <row r="117" spans="1:22" ht="18.75" thickBot="1" x14ac:dyDescent="0.3">
      <c r="A117" s="64" t="s">
        <v>108</v>
      </c>
      <c r="B117" s="161">
        <v>605</v>
      </c>
      <c r="C117" s="164">
        <v>776</v>
      </c>
      <c r="D117" s="161">
        <v>52003</v>
      </c>
      <c r="E117" s="107">
        <v>0</v>
      </c>
      <c r="F117" s="153">
        <v>0</v>
      </c>
      <c r="G117" s="242">
        <v>0</v>
      </c>
      <c r="H117" s="158">
        <f t="shared" si="68"/>
        <v>85.955371900826449</v>
      </c>
      <c r="I117" s="159">
        <f t="shared" si="73"/>
        <v>52003</v>
      </c>
      <c r="J117" s="147"/>
      <c r="K117" s="148"/>
      <c r="L117" s="91">
        <v>6</v>
      </c>
      <c r="M117" s="90">
        <v>11</v>
      </c>
      <c r="N117" s="90">
        <v>832</v>
      </c>
      <c r="O117" s="187">
        <v>0</v>
      </c>
      <c r="P117" s="75">
        <v>0</v>
      </c>
      <c r="Q117" s="75">
        <f t="shared" si="74"/>
        <v>832</v>
      </c>
      <c r="R117" s="89" t="s">
        <v>108</v>
      </c>
      <c r="S117" s="69">
        <f t="shared" si="69"/>
        <v>611</v>
      </c>
      <c r="T117" s="69">
        <f t="shared" si="70"/>
        <v>787</v>
      </c>
      <c r="U117" s="69">
        <f t="shared" si="71"/>
        <v>52835</v>
      </c>
      <c r="V117" s="187">
        <f t="shared" si="72"/>
        <v>86.472995090016369</v>
      </c>
    </row>
    <row r="118" spans="1:22" ht="18.75" thickBot="1" x14ac:dyDescent="0.3">
      <c r="A118" s="70" t="s">
        <v>48</v>
      </c>
      <c r="B118" s="94">
        <f t="shared" ref="B118:G118" si="75">SUM(B104:B117)</f>
        <v>7167</v>
      </c>
      <c r="C118" s="94">
        <f t="shared" si="75"/>
        <v>9740</v>
      </c>
      <c r="D118" s="94">
        <f t="shared" si="75"/>
        <v>652116</v>
      </c>
      <c r="E118" s="94">
        <f t="shared" si="75"/>
        <v>0</v>
      </c>
      <c r="F118" s="94">
        <f t="shared" si="75"/>
        <v>-168</v>
      </c>
      <c r="G118" s="94">
        <f t="shared" si="75"/>
        <v>0</v>
      </c>
      <c r="H118" s="72">
        <f t="shared" si="68"/>
        <v>90.988698200083718</v>
      </c>
      <c r="I118" s="150">
        <f t="shared" ref="I118:Q118" si="76">SUM(I104:I117)</f>
        <v>651948</v>
      </c>
      <c r="J118" s="166">
        <f t="shared" si="76"/>
        <v>0</v>
      </c>
      <c r="K118" s="72">
        <f t="shared" si="76"/>
        <v>0</v>
      </c>
      <c r="L118" s="196">
        <f t="shared" si="76"/>
        <v>204</v>
      </c>
      <c r="M118" s="186">
        <f t="shared" si="76"/>
        <v>365</v>
      </c>
      <c r="N118" s="186">
        <f t="shared" si="76"/>
        <v>25676</v>
      </c>
      <c r="O118" s="186">
        <f t="shared" si="76"/>
        <v>0</v>
      </c>
      <c r="P118" s="186">
        <f t="shared" si="76"/>
        <v>0</v>
      </c>
      <c r="Q118" s="188">
        <f t="shared" si="76"/>
        <v>25676</v>
      </c>
      <c r="R118" s="192" t="s">
        <v>48</v>
      </c>
      <c r="S118" s="175">
        <f>SUM(S104:S117)</f>
        <v>7371</v>
      </c>
      <c r="T118" s="175">
        <f>SUM(T104:T117)</f>
        <v>10105</v>
      </c>
      <c r="U118" s="175">
        <f>SUM(U104:U117)</f>
        <v>677624</v>
      </c>
      <c r="V118" s="72">
        <f>U118/S118</f>
        <v>91.931081264414601</v>
      </c>
    </row>
    <row r="119" spans="1:22" ht="18.75" thickBot="1" x14ac:dyDescent="0.3">
      <c r="A119" s="104"/>
      <c r="B119" s="105"/>
      <c r="C119" s="105"/>
      <c r="D119" s="105"/>
      <c r="E119" s="105"/>
      <c r="F119" s="105"/>
      <c r="G119" s="105"/>
      <c r="H119" s="106"/>
      <c r="I119" s="105"/>
      <c r="J119" s="75"/>
      <c r="K119" s="75"/>
      <c r="L119" s="75"/>
      <c r="M119" s="96"/>
      <c r="N119" s="96"/>
      <c r="O119" s="75"/>
      <c r="P119" s="75"/>
      <c r="Q119" s="75"/>
      <c r="R119" s="191"/>
      <c r="S119" s="96"/>
      <c r="T119" s="96"/>
      <c r="U119" s="96"/>
      <c r="V119" s="75"/>
    </row>
    <row r="120" spans="1:22" ht="18.75" thickBot="1" x14ac:dyDescent="0.3">
      <c r="A120" s="53" t="s">
        <v>109</v>
      </c>
      <c r="B120" s="195"/>
      <c r="C120" s="97"/>
      <c r="D120" s="97"/>
      <c r="E120" s="195"/>
      <c r="F120" s="98"/>
      <c r="G120" s="97"/>
      <c r="H120" s="97"/>
      <c r="I120" s="98"/>
      <c r="J120" s="97"/>
      <c r="K120" s="97"/>
      <c r="L120" s="195"/>
      <c r="M120" s="97"/>
      <c r="N120" s="97"/>
      <c r="O120" s="97"/>
      <c r="P120" s="97"/>
      <c r="Q120" s="98"/>
      <c r="R120" s="53" t="s">
        <v>109</v>
      </c>
      <c r="S120" s="97"/>
      <c r="T120" s="97"/>
      <c r="U120" s="97"/>
      <c r="V120" s="98"/>
    </row>
    <row r="121" spans="1:22" ht="18" x14ac:dyDescent="0.25">
      <c r="A121" s="56" t="s">
        <v>110</v>
      </c>
      <c r="B121" s="156">
        <v>222</v>
      </c>
      <c r="C121" s="100">
        <v>271</v>
      </c>
      <c r="D121" s="100">
        <v>25936</v>
      </c>
      <c r="E121" s="84">
        <v>0</v>
      </c>
      <c r="F121" s="139">
        <v>-94</v>
      </c>
      <c r="G121" s="159">
        <v>0</v>
      </c>
      <c r="H121" s="177">
        <f t="shared" ref="H121:H130" si="77">D121/B121</f>
        <v>116.82882882882883</v>
      </c>
      <c r="I121" s="159">
        <f>SUM(D121:F121)</f>
        <v>25842</v>
      </c>
      <c r="J121" s="132"/>
      <c r="K121" s="133"/>
      <c r="L121" s="81">
        <v>3</v>
      </c>
      <c r="M121" s="85">
        <v>7</v>
      </c>
      <c r="N121" s="85">
        <v>478</v>
      </c>
      <c r="O121" s="62">
        <v>0</v>
      </c>
      <c r="P121" s="81">
        <v>0</v>
      </c>
      <c r="Q121" s="81">
        <f>SUM(N121:O121)</f>
        <v>478</v>
      </c>
      <c r="R121" s="56" t="s">
        <v>110</v>
      </c>
      <c r="S121" s="59">
        <f t="shared" ref="S121:S129" si="78">B121+L121</f>
        <v>225</v>
      </c>
      <c r="T121" s="59">
        <f t="shared" ref="T121:T129" si="79">C121+M121</f>
        <v>278</v>
      </c>
      <c r="U121" s="59">
        <f t="shared" ref="U121:U129" si="80">I121+Q121</f>
        <v>26320</v>
      </c>
      <c r="V121" s="62">
        <f t="shared" ref="V121:V129" si="81">U121/S121</f>
        <v>116.97777777777777</v>
      </c>
    </row>
    <row r="122" spans="1:22" ht="18" x14ac:dyDescent="0.25">
      <c r="A122" s="64" t="s">
        <v>111</v>
      </c>
      <c r="B122" s="138">
        <v>386</v>
      </c>
      <c r="C122" s="163">
        <v>517</v>
      </c>
      <c r="D122" s="138">
        <v>34493</v>
      </c>
      <c r="E122" s="84">
        <v>0</v>
      </c>
      <c r="F122" s="139">
        <v>0</v>
      </c>
      <c r="G122" s="159">
        <v>0</v>
      </c>
      <c r="H122" s="158">
        <f t="shared" si="77"/>
        <v>89.360103626943001</v>
      </c>
      <c r="I122" s="159">
        <f t="shared" ref="I122:I129" si="82">SUM(D122:F122)</f>
        <v>34493</v>
      </c>
      <c r="J122" s="135"/>
      <c r="K122" s="143"/>
      <c r="L122" s="81">
        <v>14</v>
      </c>
      <c r="M122" s="85">
        <v>20</v>
      </c>
      <c r="N122" s="85">
        <v>1336</v>
      </c>
      <c r="O122" s="80">
        <v>0</v>
      </c>
      <c r="P122" s="81">
        <v>0</v>
      </c>
      <c r="Q122" s="81">
        <f t="shared" ref="Q122:Q129" si="83">SUM(N122:O122)</f>
        <v>1336</v>
      </c>
      <c r="R122" s="64" t="s">
        <v>111</v>
      </c>
      <c r="S122" s="63">
        <f t="shared" si="78"/>
        <v>400</v>
      </c>
      <c r="T122" s="63">
        <f t="shared" si="79"/>
        <v>537</v>
      </c>
      <c r="U122" s="63">
        <f t="shared" si="80"/>
        <v>35829</v>
      </c>
      <c r="V122" s="80">
        <f t="shared" si="81"/>
        <v>89.572500000000005</v>
      </c>
    </row>
    <row r="123" spans="1:22" ht="18" x14ac:dyDescent="0.25">
      <c r="A123" s="64" t="s">
        <v>112</v>
      </c>
      <c r="B123" s="141">
        <v>209</v>
      </c>
      <c r="C123" s="102">
        <v>308</v>
      </c>
      <c r="D123" s="141">
        <v>19992</v>
      </c>
      <c r="E123" s="86">
        <v>0</v>
      </c>
      <c r="F123" s="142">
        <v>-90</v>
      </c>
      <c r="G123" s="160">
        <v>0</v>
      </c>
      <c r="H123" s="158">
        <f t="shared" si="77"/>
        <v>95.655502392344502</v>
      </c>
      <c r="I123" s="159">
        <f t="shared" si="82"/>
        <v>19902</v>
      </c>
      <c r="J123" s="135"/>
      <c r="K123" s="143"/>
      <c r="L123" s="81">
        <v>6</v>
      </c>
      <c r="M123" s="85">
        <v>11</v>
      </c>
      <c r="N123" s="85">
        <v>751</v>
      </c>
      <c r="O123" s="80">
        <v>0</v>
      </c>
      <c r="P123" s="81">
        <v>0</v>
      </c>
      <c r="Q123" s="81">
        <f t="shared" si="83"/>
        <v>751</v>
      </c>
      <c r="R123" s="64" t="s">
        <v>112</v>
      </c>
      <c r="S123" s="63">
        <f t="shared" si="78"/>
        <v>215</v>
      </c>
      <c r="T123" s="63">
        <f t="shared" si="79"/>
        <v>319</v>
      </c>
      <c r="U123" s="63">
        <f t="shared" si="80"/>
        <v>20653</v>
      </c>
      <c r="V123" s="80">
        <f t="shared" si="81"/>
        <v>96.060465116279076</v>
      </c>
    </row>
    <row r="124" spans="1:22" ht="18" x14ac:dyDescent="0.25">
      <c r="A124" s="64" t="s">
        <v>113</v>
      </c>
      <c r="B124" s="141">
        <v>416</v>
      </c>
      <c r="C124" s="102">
        <v>552</v>
      </c>
      <c r="D124" s="141">
        <v>38322</v>
      </c>
      <c r="E124" s="86">
        <v>0</v>
      </c>
      <c r="F124" s="142">
        <v>-77</v>
      </c>
      <c r="G124" s="160">
        <v>0</v>
      </c>
      <c r="H124" s="158">
        <f t="shared" si="77"/>
        <v>92.120192307692307</v>
      </c>
      <c r="I124" s="159">
        <f t="shared" si="82"/>
        <v>38245</v>
      </c>
      <c r="J124" s="135"/>
      <c r="K124" s="143"/>
      <c r="L124" s="88">
        <v>19</v>
      </c>
      <c r="M124" s="87">
        <v>23</v>
      </c>
      <c r="N124" s="87">
        <v>1590</v>
      </c>
      <c r="O124" s="80">
        <v>0</v>
      </c>
      <c r="P124" s="81">
        <v>0</v>
      </c>
      <c r="Q124" s="81">
        <f t="shared" si="83"/>
        <v>1590</v>
      </c>
      <c r="R124" s="64" t="s">
        <v>113</v>
      </c>
      <c r="S124" s="63">
        <f t="shared" si="78"/>
        <v>435</v>
      </c>
      <c r="T124" s="63">
        <f t="shared" si="79"/>
        <v>575</v>
      </c>
      <c r="U124" s="63">
        <f t="shared" si="80"/>
        <v>39835</v>
      </c>
      <c r="V124" s="80">
        <f t="shared" si="81"/>
        <v>91.574712643678154</v>
      </c>
    </row>
    <row r="125" spans="1:22" ht="18" x14ac:dyDescent="0.25">
      <c r="A125" s="64" t="s">
        <v>114</v>
      </c>
      <c r="B125" s="141">
        <v>766</v>
      </c>
      <c r="C125" s="102">
        <v>1095</v>
      </c>
      <c r="D125" s="141">
        <v>75130</v>
      </c>
      <c r="E125" s="86">
        <v>0</v>
      </c>
      <c r="F125" s="142">
        <v>-42</v>
      </c>
      <c r="G125" s="160">
        <v>0</v>
      </c>
      <c r="H125" s="158">
        <f t="shared" si="77"/>
        <v>98.080939947780678</v>
      </c>
      <c r="I125" s="159">
        <f t="shared" si="82"/>
        <v>75088</v>
      </c>
      <c r="J125" s="135"/>
      <c r="K125" s="143"/>
      <c r="L125" s="88">
        <v>26</v>
      </c>
      <c r="M125" s="87">
        <v>37</v>
      </c>
      <c r="N125" s="87">
        <v>2505</v>
      </c>
      <c r="O125" s="80">
        <v>0</v>
      </c>
      <c r="P125" s="81">
        <v>0</v>
      </c>
      <c r="Q125" s="81">
        <f t="shared" si="83"/>
        <v>2505</v>
      </c>
      <c r="R125" s="64" t="s">
        <v>114</v>
      </c>
      <c r="S125" s="63">
        <f t="shared" si="78"/>
        <v>792</v>
      </c>
      <c r="T125" s="63">
        <f t="shared" si="79"/>
        <v>1132</v>
      </c>
      <c r="U125" s="63">
        <f t="shared" si="80"/>
        <v>77593</v>
      </c>
      <c r="V125" s="80">
        <f t="shared" si="81"/>
        <v>97.970959595959599</v>
      </c>
    </row>
    <row r="126" spans="1:22" ht="18" x14ac:dyDescent="0.25">
      <c r="A126" s="64" t="s">
        <v>115</v>
      </c>
      <c r="B126" s="141">
        <v>1153</v>
      </c>
      <c r="C126" s="102">
        <v>1824</v>
      </c>
      <c r="D126" s="141">
        <v>121640</v>
      </c>
      <c r="E126" s="86">
        <v>0</v>
      </c>
      <c r="F126" s="142">
        <v>-46</v>
      </c>
      <c r="G126" s="160">
        <v>0</v>
      </c>
      <c r="H126" s="158">
        <f t="shared" si="77"/>
        <v>105.49869904596704</v>
      </c>
      <c r="I126" s="159">
        <f t="shared" si="82"/>
        <v>121594</v>
      </c>
      <c r="J126" s="135"/>
      <c r="K126" s="143"/>
      <c r="L126" s="88">
        <v>35</v>
      </c>
      <c r="M126" s="87">
        <v>63</v>
      </c>
      <c r="N126" s="87">
        <v>4178</v>
      </c>
      <c r="O126" s="80">
        <v>0</v>
      </c>
      <c r="P126" s="81">
        <v>0</v>
      </c>
      <c r="Q126" s="81">
        <f t="shared" si="83"/>
        <v>4178</v>
      </c>
      <c r="R126" s="64" t="s">
        <v>115</v>
      </c>
      <c r="S126" s="63">
        <f t="shared" si="78"/>
        <v>1188</v>
      </c>
      <c r="T126" s="63">
        <f t="shared" si="79"/>
        <v>1887</v>
      </c>
      <c r="U126" s="63">
        <f t="shared" si="80"/>
        <v>125772</v>
      </c>
      <c r="V126" s="80">
        <f t="shared" si="81"/>
        <v>105.86868686868686</v>
      </c>
    </row>
    <row r="127" spans="1:22" ht="18" x14ac:dyDescent="0.25">
      <c r="A127" s="64" t="s">
        <v>116</v>
      </c>
      <c r="B127" s="141">
        <v>995</v>
      </c>
      <c r="C127" s="102">
        <v>1612</v>
      </c>
      <c r="D127" s="141">
        <v>111513</v>
      </c>
      <c r="E127" s="86">
        <v>0</v>
      </c>
      <c r="F127" s="142">
        <v>-21</v>
      </c>
      <c r="G127" s="160">
        <v>0</v>
      </c>
      <c r="H127" s="158">
        <f t="shared" si="77"/>
        <v>112.07336683417086</v>
      </c>
      <c r="I127" s="159">
        <f t="shared" si="82"/>
        <v>111492</v>
      </c>
      <c r="J127" s="135"/>
      <c r="K127" s="143"/>
      <c r="L127" s="88">
        <v>49</v>
      </c>
      <c r="M127" s="87">
        <v>90</v>
      </c>
      <c r="N127" s="87">
        <v>6285</v>
      </c>
      <c r="O127" s="80">
        <v>0</v>
      </c>
      <c r="P127" s="81">
        <v>0</v>
      </c>
      <c r="Q127" s="81">
        <f t="shared" si="83"/>
        <v>6285</v>
      </c>
      <c r="R127" s="64" t="s">
        <v>116</v>
      </c>
      <c r="S127" s="63">
        <f t="shared" si="78"/>
        <v>1044</v>
      </c>
      <c r="T127" s="63">
        <f t="shared" si="79"/>
        <v>1702</v>
      </c>
      <c r="U127" s="63">
        <f t="shared" si="80"/>
        <v>117777</v>
      </c>
      <c r="V127" s="80">
        <f t="shared" si="81"/>
        <v>112.81321839080459</v>
      </c>
    </row>
    <row r="128" spans="1:22" ht="18" x14ac:dyDescent="0.25">
      <c r="A128" s="64" t="s">
        <v>117</v>
      </c>
      <c r="B128" s="141">
        <v>769</v>
      </c>
      <c r="C128" s="102">
        <v>1181</v>
      </c>
      <c r="D128" s="141">
        <v>77294</v>
      </c>
      <c r="E128" s="86">
        <v>0</v>
      </c>
      <c r="F128" s="142">
        <v>0</v>
      </c>
      <c r="G128" s="160">
        <v>0</v>
      </c>
      <c r="H128" s="158">
        <f t="shared" si="77"/>
        <v>100.51235370611184</v>
      </c>
      <c r="I128" s="159">
        <f t="shared" si="82"/>
        <v>77294</v>
      </c>
      <c r="J128" s="135"/>
      <c r="K128" s="143"/>
      <c r="L128" s="88">
        <v>36</v>
      </c>
      <c r="M128" s="87">
        <v>62</v>
      </c>
      <c r="N128" s="87">
        <v>4358</v>
      </c>
      <c r="O128" s="80">
        <v>0</v>
      </c>
      <c r="P128" s="81">
        <v>0</v>
      </c>
      <c r="Q128" s="81">
        <f t="shared" si="83"/>
        <v>4358</v>
      </c>
      <c r="R128" s="64" t="s">
        <v>117</v>
      </c>
      <c r="S128" s="63">
        <f t="shared" si="78"/>
        <v>805</v>
      </c>
      <c r="T128" s="63">
        <f t="shared" si="79"/>
        <v>1243</v>
      </c>
      <c r="U128" s="63">
        <f t="shared" si="80"/>
        <v>81652</v>
      </c>
      <c r="V128" s="80">
        <f t="shared" si="81"/>
        <v>101.43105590062112</v>
      </c>
    </row>
    <row r="129" spans="1:22" ht="19.5" customHeight="1" thickBot="1" x14ac:dyDescent="0.3">
      <c r="A129" s="109" t="s">
        <v>118</v>
      </c>
      <c r="B129" s="161">
        <v>1368</v>
      </c>
      <c r="C129" s="164">
        <v>2165</v>
      </c>
      <c r="D129" s="161">
        <v>150134</v>
      </c>
      <c r="E129" s="107">
        <v>0</v>
      </c>
      <c r="F129" s="153">
        <v>-6</v>
      </c>
      <c r="G129" s="242">
        <v>0</v>
      </c>
      <c r="H129" s="158">
        <f t="shared" si="77"/>
        <v>109.74707602339181</v>
      </c>
      <c r="I129" s="159">
        <f t="shared" si="82"/>
        <v>150128</v>
      </c>
      <c r="J129" s="147"/>
      <c r="K129" s="148"/>
      <c r="L129" s="91">
        <v>63</v>
      </c>
      <c r="M129" s="90">
        <v>99</v>
      </c>
      <c r="N129" s="90">
        <v>6623</v>
      </c>
      <c r="O129" s="187">
        <v>0</v>
      </c>
      <c r="P129" s="75">
        <v>0</v>
      </c>
      <c r="Q129" s="75">
        <f t="shared" si="83"/>
        <v>6623</v>
      </c>
      <c r="R129" s="190" t="s">
        <v>118</v>
      </c>
      <c r="S129" s="69">
        <f t="shared" si="78"/>
        <v>1431</v>
      </c>
      <c r="T129" s="69">
        <f t="shared" si="79"/>
        <v>2264</v>
      </c>
      <c r="U129" s="69">
        <f t="shared" si="80"/>
        <v>156751</v>
      </c>
      <c r="V129" s="187">
        <f t="shared" si="81"/>
        <v>109.53948287910552</v>
      </c>
    </row>
    <row r="130" spans="1:22" ht="18.75" thickBot="1" x14ac:dyDescent="0.3">
      <c r="A130" s="70" t="s">
        <v>48</v>
      </c>
      <c r="B130" s="94">
        <f t="shared" ref="B130:G130" si="84">SUM(B121:B129)</f>
        <v>6284</v>
      </c>
      <c r="C130" s="94">
        <f t="shared" si="84"/>
        <v>9525</v>
      </c>
      <c r="D130" s="94">
        <f t="shared" si="84"/>
        <v>654454</v>
      </c>
      <c r="E130" s="94">
        <f t="shared" si="84"/>
        <v>0</v>
      </c>
      <c r="F130" s="94">
        <f t="shared" si="84"/>
        <v>-376</v>
      </c>
      <c r="G130" s="94">
        <f t="shared" si="84"/>
        <v>0</v>
      </c>
      <c r="H130" s="72">
        <f t="shared" si="77"/>
        <v>104.14608529598982</v>
      </c>
      <c r="I130" s="150">
        <f t="shared" ref="I130:Q130" si="85">SUM(I121:I129)</f>
        <v>654078</v>
      </c>
      <c r="J130" s="166">
        <f t="shared" si="85"/>
        <v>0</v>
      </c>
      <c r="K130" s="72">
        <f t="shared" si="85"/>
        <v>0</v>
      </c>
      <c r="L130" s="196">
        <f t="shared" si="85"/>
        <v>251</v>
      </c>
      <c r="M130" s="186">
        <f t="shared" si="85"/>
        <v>412</v>
      </c>
      <c r="N130" s="186">
        <f t="shared" si="85"/>
        <v>28104</v>
      </c>
      <c r="O130" s="186">
        <f t="shared" si="85"/>
        <v>0</v>
      </c>
      <c r="P130" s="186">
        <f t="shared" si="85"/>
        <v>0</v>
      </c>
      <c r="Q130" s="188">
        <f t="shared" si="85"/>
        <v>28104</v>
      </c>
      <c r="R130" s="192" t="s">
        <v>48</v>
      </c>
      <c r="S130" s="175">
        <f>SUM(S121:S129)</f>
        <v>6535</v>
      </c>
      <c r="T130" s="175">
        <f>SUM(T121:T129)</f>
        <v>9937</v>
      </c>
      <c r="U130" s="175">
        <f>SUM(U121:U129)</f>
        <v>682182</v>
      </c>
      <c r="V130" s="72">
        <f>U130/S130</f>
        <v>104.38898240244835</v>
      </c>
    </row>
    <row r="131" spans="1:22" ht="18.75" thickBot="1" x14ac:dyDescent="0.3">
      <c r="A131" s="104"/>
      <c r="B131" s="105"/>
      <c r="C131" s="105"/>
      <c r="D131" s="105"/>
      <c r="E131" s="105"/>
      <c r="F131" s="105"/>
      <c r="G131" s="105"/>
      <c r="H131" s="106"/>
      <c r="I131" s="105"/>
      <c r="J131" s="75"/>
      <c r="K131" s="75"/>
      <c r="L131" s="75"/>
      <c r="M131" s="96"/>
      <c r="N131" s="96"/>
      <c r="O131" s="75"/>
      <c r="P131" s="75"/>
      <c r="Q131" s="75"/>
      <c r="R131" s="191"/>
      <c r="S131" s="96"/>
      <c r="T131" s="96"/>
      <c r="U131" s="96"/>
      <c r="V131" s="75"/>
    </row>
    <row r="132" spans="1:22" ht="18.75" thickBot="1" x14ac:dyDescent="0.3">
      <c r="A132" s="112" t="s">
        <v>119</v>
      </c>
      <c r="B132" s="103">
        <f>SUM(B130+B118+B101+B89+B76+B67+B57+B47+B32+B16)</f>
        <v>51399</v>
      </c>
      <c r="C132" s="103">
        <f>SUM(C130+C118+C101+C89+C76+C67+C57+C47+C32+C16)</f>
        <v>74763</v>
      </c>
      <c r="D132" s="103">
        <f>SUM(D130+D118+D101+D89+D76+D67+D57+D47+D32+D16)</f>
        <v>5086427</v>
      </c>
      <c r="E132" s="103">
        <f>SUM(E130+E118+E101+E89+E76+E67+E57+E47+E32+E16)</f>
        <v>0</v>
      </c>
      <c r="F132" s="103">
        <f>SUM(F130+F118+F101+F89+F76+F67+F57+F47+F32+F16)</f>
        <v>-2662</v>
      </c>
      <c r="G132" s="103"/>
      <c r="H132" s="103">
        <f>D132/B132</f>
        <v>98.95964902040896</v>
      </c>
      <c r="I132" s="150">
        <f>SUM(I130=I118=I101=I89=I76=I67=I57=I47=I32=I16)</f>
        <v>0</v>
      </c>
      <c r="J132" s="94">
        <f>SUM(J130+J118+J101+J89+J76+J67+J57+J47+J32+J16)</f>
        <v>0</v>
      </c>
      <c r="K132" s="174">
        <f>SUM(K130+K118+K101+K89+K76+K67+K57+K47+K32+K16)</f>
        <v>0</v>
      </c>
      <c r="L132" s="155">
        <f>SUM(L130+L118+L101+L89+L76+L67+L57+L47+L32+L16)</f>
        <v>1981</v>
      </c>
      <c r="M132" s="175">
        <f t="shared" ref="M132:V132" si="86">SUM(M130+M118+M101+M89+M76+M67+M57+M47+M32+M16)</f>
        <v>3267</v>
      </c>
      <c r="N132" s="175">
        <f t="shared" si="86"/>
        <v>223389</v>
      </c>
      <c r="O132" s="175">
        <f t="shared" si="86"/>
        <v>0</v>
      </c>
      <c r="P132" s="169"/>
      <c r="Q132" s="169">
        <f t="shared" si="86"/>
        <v>223389</v>
      </c>
      <c r="R132" s="189" t="s">
        <v>119</v>
      </c>
      <c r="S132" s="175">
        <f t="shared" si="86"/>
        <v>53380</v>
      </c>
      <c r="T132" s="175">
        <f t="shared" si="86"/>
        <v>78030</v>
      </c>
      <c r="U132" s="175">
        <f t="shared" si="86"/>
        <v>5307154</v>
      </c>
      <c r="V132" s="174">
        <f t="shared" si="86"/>
        <v>996.52553977260027</v>
      </c>
    </row>
    <row r="135" spans="1:22" x14ac:dyDescent="0.2">
      <c r="B135" s="176"/>
    </row>
  </sheetData>
  <mergeCells count="11">
    <mergeCell ref="R4:U4"/>
    <mergeCell ref="C5:F5"/>
    <mergeCell ref="L5:O5"/>
    <mergeCell ref="D1:F1"/>
    <mergeCell ref="L1:O1"/>
    <mergeCell ref="C2:F2"/>
    <mergeCell ref="L2:O2"/>
    <mergeCell ref="C3:F3"/>
    <mergeCell ref="L3:O3"/>
    <mergeCell ref="C4:F4"/>
    <mergeCell ref="L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Oct 12</vt:lpstr>
      <vt:lpstr>Nov 12</vt:lpstr>
      <vt:lpstr>Dec 12</vt:lpstr>
      <vt:lpstr>Ene 13</vt:lpstr>
      <vt:lpstr>Feb 13</vt:lpstr>
      <vt:lpstr>Mar 13</vt:lpstr>
      <vt:lpstr>Abr 13</vt:lpstr>
      <vt:lpstr>May 13</vt:lpstr>
      <vt:lpstr>Jun 13</vt:lpstr>
      <vt:lpstr>Jul 13</vt:lpstr>
      <vt:lpstr>Ago 13</vt:lpstr>
      <vt:lpstr>Sep 13</vt:lpstr>
      <vt:lpstr>Average</vt:lpstr>
    </vt:vector>
  </TitlesOfParts>
  <Company>ADSEF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2011-09-15T15:04:53Z</dcterms:created>
  <dcterms:modified xsi:type="dcterms:W3CDTF">2018-09-14T12:42:09Z</dcterms:modified>
</cp:coreProperties>
</file>