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autoCompressPictures="0"/>
  <mc:AlternateContent xmlns:mc="http://schemas.openxmlformats.org/markup-compatibility/2006">
    <mc:Choice Requires="x15">
      <x15ac:absPath xmlns:x15ac="http://schemas.microsoft.com/office/spreadsheetml/2010/11/ac" url="\\uprac-file\fdr-uprac$\javier.zavala\Desktop\"/>
    </mc:Choice>
  </mc:AlternateContent>
  <xr:revisionPtr revIDLastSave="0" documentId="8_{9C4FE4DE-F5B1-48F4-AF89-3113C9E45F30}" xr6:coauthVersionLast="47" xr6:coauthVersionMax="47" xr10:uidLastSave="{00000000-0000-0000-0000-000000000000}"/>
  <bookViews>
    <workbookView xWindow="3810" yWindow="3810" windowWidth="18900" windowHeight="10905" tabRatio="753" firstSheet="2" activeTab="2" xr2:uid="{00000000-000D-0000-FFFF-FFFF00000000}"/>
  </bookViews>
  <sheets>
    <sheet name="Contenido" sheetId="1" r:id="rId1"/>
    <sheet name="Tabla1 SolicitAdmitMatr" sheetId="3" r:id="rId2"/>
    <sheet name="Tabla2 MatriculaTotal-Genero" sheetId="8" r:id="rId3"/>
    <sheet name="Tabla3 MatrSubgrGrad" sheetId="9" r:id="rId4"/>
    <sheet name="Tabla4 Matricula Pri Seg Sem" sheetId="26" r:id="rId5"/>
    <sheet name="Tabla5 Grados" sheetId="17" r:id="rId6"/>
    <sheet name="Tabla6 Tasas Retención" sheetId="24" r:id="rId7"/>
    <sheet name="Tabla7 Tasas Graduación" sheetId="25" r:id="rId8"/>
    <sheet name="_56F9DC9755BA473782653E2940F9" sheetId="28" state="veryHidden" r:id="rId9"/>
  </sheets>
  <definedNames>
    <definedName name="_56F9DC9755BA473782653E2940F9FormId">"wF36DW8DFUaZ5JSvgi8rhKzZVWpL0upPhLVLnJgqJi5UMUFYM1NDSE9BQUZTODlLQjM1S01RWFVEUi4u"</definedName>
    <definedName name="_56F9DC9755BA473782653E2940F9ResponseSheet">"Form1"</definedName>
    <definedName name="_56F9DC9755BA473782653E2940F9SourceDocId">"{43bcfa3e-dc58-4350-b4fb-d16b5f177eed}"</definedName>
    <definedName name="_xlnm.Print_Area" localSheetId="0">Contenido!$A$1:$A$24</definedName>
    <definedName name="_xlnm.Print_Titles" localSheetId="1">'Tabla1 SolicitAdmitMatr'!$1:$9</definedName>
    <definedName name="_xlnm.Print_Titles" localSheetId="2">'Tabla2 MatriculaTotal-Genero'!$1:$6</definedName>
    <definedName name="_xlnm.Print_Titles" localSheetId="3">'Tabla3 MatrSubgrGrad'!$1:$6</definedName>
    <definedName name="_xlnm.Print_Titles" localSheetId="4">'Tabla4 Matricula Pri Seg Sem'!$1:$6</definedName>
    <definedName name="_xlnm.Print_Titles" localSheetId="5">'Tabla5 Grados'!$1:$6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Y20" i="24" l="1"/>
  <c r="J27" i="26"/>
  <c r="Z14" i="3"/>
  <c r="Z13" i="3"/>
  <c r="Z12" i="3"/>
  <c r="Z11" i="3"/>
  <c r="J79" i="26"/>
  <c r="G27" i="26"/>
  <c r="G61" i="26"/>
  <c r="S142" i="8"/>
  <c r="AA113" i="9"/>
  <c r="AB113" i="9"/>
  <c r="Z113" i="9"/>
  <c r="Y113" i="9"/>
  <c r="W113" i="9"/>
  <c r="V113" i="9"/>
  <c r="G75" i="17"/>
  <c r="E65" i="17"/>
  <c r="E66" i="17"/>
  <c r="E67" i="17"/>
  <c r="E68" i="17"/>
  <c r="E69" i="17"/>
  <c r="E70" i="17"/>
  <c r="E71" i="17"/>
  <c r="E72" i="17"/>
  <c r="E73" i="17"/>
  <c r="E74" i="17"/>
  <c r="E64" i="17"/>
  <c r="X20" i="25"/>
  <c r="H21" i="26"/>
  <c r="B12" i="9"/>
  <c r="G12" i="9"/>
  <c r="K13" i="9"/>
  <c r="L13" i="9"/>
  <c r="Q12" i="9"/>
  <c r="L12" i="9"/>
  <c r="P12" i="9"/>
  <c r="K12" i="9" s="1"/>
  <c r="T15" i="9"/>
  <c r="U15" i="9"/>
  <c r="W15" i="9"/>
  <c r="D29" i="9"/>
  <c r="C29" i="9"/>
  <c r="B29" i="9" s="1"/>
  <c r="K41" i="9" s="1"/>
  <c r="B32" i="9"/>
  <c r="C32" i="9"/>
  <c r="D32" i="9"/>
  <c r="L41" i="9"/>
  <c r="K34" i="9"/>
  <c r="L34" i="9"/>
  <c r="M34" i="9"/>
  <c r="K36" i="9"/>
  <c r="L36" i="9"/>
  <c r="T37" i="9"/>
  <c r="U37" i="9"/>
  <c r="U29" i="9"/>
  <c r="T29" i="9" s="1"/>
  <c r="C47" i="9"/>
  <c r="B47" i="9"/>
  <c r="E47" i="9"/>
  <c r="D47" i="9"/>
  <c r="U55" i="9"/>
  <c r="U46" i="9"/>
  <c r="U52" i="9"/>
  <c r="U49" i="9"/>
  <c r="C74" i="9"/>
  <c r="G66" i="9"/>
  <c r="L67" i="9"/>
  <c r="L65" i="9"/>
  <c r="U74" i="9"/>
  <c r="U73" i="9"/>
  <c r="U72" i="9"/>
  <c r="F83" i="9"/>
  <c r="E83" i="9"/>
  <c r="D83" i="9"/>
  <c r="F82" i="9"/>
  <c r="E82" i="9"/>
  <c r="C82" i="9" s="1"/>
  <c r="D82" i="9"/>
  <c r="G82" i="9"/>
  <c r="K66" i="8"/>
  <c r="M89" i="26"/>
  <c r="M88" i="26"/>
  <c r="M87" i="26"/>
  <c r="M85" i="26"/>
  <c r="M84" i="26"/>
  <c r="M83" i="26"/>
  <c r="M82" i="26"/>
  <c r="M81" i="26"/>
  <c r="M80" i="26"/>
  <c r="M79" i="26"/>
  <c r="T143" i="8" l="1"/>
  <c r="S143" i="8" s="1"/>
  <c r="S144" i="8" s="1"/>
  <c r="S145" i="8" s="1"/>
  <c r="S146" i="8"/>
  <c r="B82" i="9"/>
  <c r="S147" i="8" l="1"/>
  <c r="K112" i="9"/>
  <c r="S113" i="9"/>
  <c r="R113" i="9"/>
  <c r="Q113" i="9"/>
  <c r="P113" i="9"/>
  <c r="O113" i="9"/>
  <c r="N113" i="9"/>
  <c r="M113" i="9"/>
  <c r="L113" i="9"/>
  <c r="T113" i="9"/>
  <c r="K105" i="9"/>
  <c r="K106" i="9"/>
  <c r="K107" i="9"/>
  <c r="K108" i="9"/>
  <c r="K109" i="9"/>
  <c r="K110" i="9"/>
  <c r="K111" i="9"/>
  <c r="K102" i="9"/>
  <c r="K103" i="9"/>
  <c r="K104" i="9"/>
  <c r="V11" i="3"/>
  <c r="W11" i="3"/>
  <c r="V12" i="3"/>
  <c r="W12" i="3"/>
  <c r="V13" i="3"/>
  <c r="W13" i="3"/>
  <c r="V14" i="3"/>
  <c r="W14" i="3"/>
  <c r="W20" i="25"/>
  <c r="V20" i="25"/>
  <c r="K113" i="9" l="1"/>
  <c r="L133" i="8"/>
  <c r="X13" i="3"/>
  <c r="X12" i="3"/>
  <c r="X11" i="3"/>
  <c r="J133" i="8" l="1"/>
  <c r="I133" i="8"/>
  <c r="H132" i="8"/>
  <c r="H123" i="8"/>
  <c r="H124" i="8"/>
  <c r="H125" i="8"/>
  <c r="H126" i="8"/>
  <c r="H127" i="8"/>
  <c r="H128" i="8"/>
  <c r="H129" i="8"/>
  <c r="H130" i="8"/>
  <c r="H131" i="8"/>
  <c r="H122" i="8"/>
  <c r="H133" i="8" s="1"/>
  <c r="S140" i="8" s="1"/>
  <c r="K132" i="8"/>
  <c r="K123" i="8"/>
  <c r="K124" i="8"/>
  <c r="K125" i="8"/>
  <c r="K126" i="8"/>
  <c r="K127" i="8"/>
  <c r="K128" i="8"/>
  <c r="K129" i="8"/>
  <c r="K130" i="8"/>
  <c r="K131" i="8"/>
  <c r="K122" i="8"/>
  <c r="M133" i="8"/>
  <c r="K133" i="8" l="1"/>
  <c r="S141" i="8" s="1"/>
  <c r="H75" i="17"/>
  <c r="F75" i="17"/>
  <c r="E75" i="17" s="1"/>
  <c r="D75" i="17"/>
  <c r="C75" i="17"/>
  <c r="B74" i="17"/>
  <c r="B73" i="17"/>
  <c r="B72" i="17"/>
  <c r="B71" i="17"/>
  <c r="B70" i="17"/>
  <c r="B69" i="17"/>
  <c r="B68" i="17"/>
  <c r="B67" i="17"/>
  <c r="B66" i="17"/>
  <c r="B65" i="17"/>
  <c r="B64" i="17"/>
  <c r="V57" i="17"/>
  <c r="U57" i="17"/>
  <c r="T56" i="17"/>
  <c r="T55" i="17"/>
  <c r="T54" i="17"/>
  <c r="T53" i="17"/>
  <c r="T52" i="17"/>
  <c r="T51" i="17"/>
  <c r="T50" i="17"/>
  <c r="T49" i="17"/>
  <c r="T48" i="17"/>
  <c r="T47" i="17"/>
  <c r="T46" i="17"/>
  <c r="I90" i="26"/>
  <c r="H90" i="26"/>
  <c r="J89" i="26"/>
  <c r="J88" i="26"/>
  <c r="J87" i="26"/>
  <c r="J86" i="26"/>
  <c r="J85" i="26"/>
  <c r="J84" i="26"/>
  <c r="J83" i="26"/>
  <c r="J82" i="26"/>
  <c r="J81" i="26"/>
  <c r="J80" i="26"/>
  <c r="F90" i="26"/>
  <c r="E90" i="26"/>
  <c r="C90" i="26"/>
  <c r="B90" i="26"/>
  <c r="G89" i="26"/>
  <c r="D89" i="26"/>
  <c r="G88" i="26"/>
  <c r="D88" i="26"/>
  <c r="G87" i="26"/>
  <c r="D87" i="26"/>
  <c r="G86" i="26"/>
  <c r="D86" i="26"/>
  <c r="G85" i="26"/>
  <c r="D85" i="26"/>
  <c r="G84" i="26"/>
  <c r="D84" i="26"/>
  <c r="G83" i="26"/>
  <c r="D83" i="26"/>
  <c r="G82" i="26"/>
  <c r="D82" i="26"/>
  <c r="G81" i="26"/>
  <c r="D81" i="26"/>
  <c r="G80" i="26"/>
  <c r="D80" i="26"/>
  <c r="G79" i="26"/>
  <c r="D79" i="26"/>
  <c r="J113" i="9"/>
  <c r="I113" i="9"/>
  <c r="H113" i="9"/>
  <c r="G113" i="9"/>
  <c r="F113" i="9"/>
  <c r="E113" i="9"/>
  <c r="D113" i="9"/>
  <c r="C113" i="9"/>
  <c r="B112" i="9"/>
  <c r="B111" i="9"/>
  <c r="B110" i="9"/>
  <c r="B109" i="9"/>
  <c r="B108" i="9"/>
  <c r="B107" i="9"/>
  <c r="B106" i="9"/>
  <c r="B105" i="9"/>
  <c r="B104" i="9"/>
  <c r="B103" i="9"/>
  <c r="B102" i="9"/>
  <c r="Y14" i="3"/>
  <c r="X14" i="3"/>
  <c r="Y13" i="3"/>
  <c r="Y12" i="3"/>
  <c r="Y11" i="3"/>
  <c r="J83" i="9"/>
  <c r="D84" i="9"/>
  <c r="T141" i="8" l="1"/>
  <c r="U141" i="8" s="1"/>
  <c r="T142" i="8"/>
  <c r="U142" i="8" s="1"/>
  <c r="B75" i="17"/>
  <c r="J90" i="26"/>
  <c r="G90" i="26"/>
  <c r="D90" i="26"/>
  <c r="T57" i="17"/>
  <c r="B113" i="9"/>
  <c r="P11" i="26"/>
  <c r="P12" i="26"/>
  <c r="P13" i="26"/>
  <c r="P14" i="26"/>
  <c r="P15" i="26"/>
  <c r="P16" i="26"/>
  <c r="P17" i="26"/>
  <c r="P18" i="26"/>
  <c r="P19" i="26"/>
  <c r="P20" i="26"/>
  <c r="P10" i="26"/>
  <c r="M11" i="26"/>
  <c r="M12" i="26"/>
  <c r="M13" i="26"/>
  <c r="M14" i="26"/>
  <c r="M15" i="26"/>
  <c r="M16" i="26"/>
  <c r="M17" i="26"/>
  <c r="M18" i="26"/>
  <c r="M19" i="26"/>
  <c r="M20" i="26"/>
  <c r="M10" i="26"/>
  <c r="J11" i="26"/>
  <c r="J12" i="26"/>
  <c r="J13" i="26"/>
  <c r="J14" i="26"/>
  <c r="J15" i="26"/>
  <c r="J16" i="26"/>
  <c r="J17" i="26"/>
  <c r="J19" i="26"/>
  <c r="J20" i="26"/>
  <c r="J10" i="26"/>
  <c r="G11" i="26"/>
  <c r="G12" i="26"/>
  <c r="G13" i="26"/>
  <c r="G14" i="26"/>
  <c r="G15" i="26"/>
  <c r="G16" i="26"/>
  <c r="G17" i="26"/>
  <c r="G18" i="26"/>
  <c r="G19" i="26"/>
  <c r="G20" i="26"/>
  <c r="G10" i="26"/>
  <c r="D11" i="26"/>
  <c r="D12" i="26"/>
  <c r="D13" i="26"/>
  <c r="D14" i="26"/>
  <c r="D15" i="26"/>
  <c r="D16" i="26"/>
  <c r="D17" i="26"/>
  <c r="D18" i="26"/>
  <c r="D19" i="26"/>
  <c r="D20" i="26"/>
  <c r="D10" i="26"/>
  <c r="P28" i="26"/>
  <c r="P29" i="26"/>
  <c r="P30" i="26"/>
  <c r="P31" i="26"/>
  <c r="P32" i="26"/>
  <c r="P33" i="26"/>
  <c r="P34" i="26"/>
  <c r="P35" i="26"/>
  <c r="P36" i="26"/>
  <c r="P37" i="26"/>
  <c r="P27" i="26"/>
  <c r="M28" i="26"/>
  <c r="M29" i="26"/>
  <c r="M30" i="26"/>
  <c r="M31" i="26"/>
  <c r="M32" i="26"/>
  <c r="M33" i="26"/>
  <c r="M34" i="26"/>
  <c r="M35" i="26"/>
  <c r="M36" i="26"/>
  <c r="M37" i="26"/>
  <c r="M27" i="26"/>
  <c r="J28" i="26"/>
  <c r="J29" i="26"/>
  <c r="J30" i="26"/>
  <c r="J31" i="26"/>
  <c r="J32" i="26"/>
  <c r="J33" i="26"/>
  <c r="J34" i="26"/>
  <c r="J35" i="26"/>
  <c r="J36" i="26"/>
  <c r="J37" i="26"/>
  <c r="G28" i="26"/>
  <c r="G29" i="26"/>
  <c r="G30" i="26"/>
  <c r="G31" i="26"/>
  <c r="G32" i="26"/>
  <c r="G33" i="26"/>
  <c r="G34" i="26"/>
  <c r="G35" i="26"/>
  <c r="G36" i="26"/>
  <c r="G37" i="26"/>
  <c r="D28" i="26"/>
  <c r="D29" i="26"/>
  <c r="D30" i="26"/>
  <c r="D31" i="26"/>
  <c r="D32" i="26"/>
  <c r="D33" i="26"/>
  <c r="D34" i="26"/>
  <c r="D35" i="26"/>
  <c r="D36" i="26"/>
  <c r="D37" i="26"/>
  <c r="D27" i="26"/>
  <c r="P45" i="26"/>
  <c r="P46" i="26"/>
  <c r="P47" i="26"/>
  <c r="P48" i="26"/>
  <c r="P49" i="26"/>
  <c r="P50" i="26"/>
  <c r="P51" i="26"/>
  <c r="P52" i="26"/>
  <c r="P53" i="26"/>
  <c r="P54" i="26"/>
  <c r="P44" i="26"/>
  <c r="M45" i="26"/>
  <c r="M46" i="26"/>
  <c r="M47" i="26"/>
  <c r="M48" i="26"/>
  <c r="M49" i="26"/>
  <c r="M50" i="26"/>
  <c r="M51" i="26"/>
  <c r="M52" i="26"/>
  <c r="M53" i="26"/>
  <c r="M54" i="26"/>
  <c r="M44" i="26"/>
  <c r="J45" i="26"/>
  <c r="J46" i="26"/>
  <c r="J47" i="26"/>
  <c r="J48" i="26"/>
  <c r="J49" i="26"/>
  <c r="J50" i="26"/>
  <c r="J51" i="26"/>
  <c r="J52" i="26"/>
  <c r="J53" i="26"/>
  <c r="J54" i="26"/>
  <c r="J44" i="26"/>
  <c r="G45" i="26"/>
  <c r="G46" i="26"/>
  <c r="G47" i="26"/>
  <c r="G48" i="26"/>
  <c r="G49" i="26"/>
  <c r="G50" i="26"/>
  <c r="G51" i="26"/>
  <c r="G52" i="26"/>
  <c r="G53" i="26"/>
  <c r="G54" i="26"/>
  <c r="G44" i="26"/>
  <c r="D45" i="26"/>
  <c r="D46" i="26"/>
  <c r="D47" i="26"/>
  <c r="D48" i="26"/>
  <c r="D49" i="26"/>
  <c r="D50" i="26"/>
  <c r="D51" i="26"/>
  <c r="D52" i="26"/>
  <c r="D53" i="26"/>
  <c r="D54" i="26"/>
  <c r="D44" i="26"/>
  <c r="P62" i="26"/>
  <c r="P63" i="26"/>
  <c r="P64" i="26"/>
  <c r="P65" i="26"/>
  <c r="P66" i="26"/>
  <c r="P67" i="26"/>
  <c r="P68" i="26"/>
  <c r="P69" i="26"/>
  <c r="P70" i="26"/>
  <c r="P71" i="26"/>
  <c r="P61" i="26"/>
  <c r="M62" i="26"/>
  <c r="M63" i="26"/>
  <c r="M64" i="26"/>
  <c r="M65" i="26"/>
  <c r="M66" i="26"/>
  <c r="M67" i="26"/>
  <c r="M68" i="26"/>
  <c r="M69" i="26"/>
  <c r="M70" i="26"/>
  <c r="M71" i="26"/>
  <c r="M61" i="26"/>
  <c r="J62" i="26"/>
  <c r="J63" i="26"/>
  <c r="J64" i="26"/>
  <c r="J65" i="26"/>
  <c r="J66" i="26"/>
  <c r="J67" i="26"/>
  <c r="J68" i="26"/>
  <c r="J69" i="26"/>
  <c r="J70" i="26"/>
  <c r="J71" i="26"/>
  <c r="J61" i="26"/>
  <c r="G62" i="26"/>
  <c r="G63" i="26"/>
  <c r="G65" i="26"/>
  <c r="G66" i="26"/>
  <c r="G67" i="26"/>
  <c r="G68" i="26"/>
  <c r="G69" i="26"/>
  <c r="G70" i="26"/>
  <c r="G71" i="26"/>
  <c r="D62" i="26" l="1"/>
  <c r="D63" i="26"/>
  <c r="D64" i="26"/>
  <c r="D65" i="26"/>
  <c r="D66" i="26"/>
  <c r="D67" i="26"/>
  <c r="D68" i="26"/>
  <c r="D69" i="26"/>
  <c r="D70" i="26"/>
  <c r="D71" i="26"/>
  <c r="D61" i="26"/>
  <c r="AB93" i="9" l="1"/>
  <c r="F133" i="8" l="1"/>
  <c r="G133" i="8"/>
  <c r="E132" i="8"/>
  <c r="E131" i="8"/>
  <c r="E130" i="8"/>
  <c r="E129" i="8"/>
  <c r="E128" i="8"/>
  <c r="E127" i="8"/>
  <c r="E126" i="8"/>
  <c r="E125" i="8"/>
  <c r="E124" i="8"/>
  <c r="E123" i="8"/>
  <c r="E122" i="8"/>
  <c r="E133" i="8" l="1"/>
  <c r="S139" i="8" s="1"/>
  <c r="Q49" i="17"/>
  <c r="T140" i="8" l="1"/>
  <c r="U140" i="8" s="1"/>
  <c r="U85" i="9"/>
  <c r="U86" i="9"/>
  <c r="U87" i="9"/>
  <c r="U88" i="9"/>
  <c r="U89" i="9"/>
  <c r="U90" i="9"/>
  <c r="U91" i="9"/>
  <c r="U92" i="9"/>
  <c r="Y82" i="9"/>
  <c r="U82" i="9"/>
  <c r="AA93" i="9" l="1"/>
  <c r="Z93" i="9"/>
  <c r="Y93" i="9"/>
  <c r="X93" i="9"/>
  <c r="W93" i="9"/>
  <c r="V93" i="9"/>
  <c r="U93" i="9"/>
  <c r="T92" i="9"/>
  <c r="T91" i="9"/>
  <c r="T90" i="9"/>
  <c r="T89" i="9"/>
  <c r="T88" i="9"/>
  <c r="T87" i="9"/>
  <c r="T86" i="9"/>
  <c r="T85" i="9"/>
  <c r="T84" i="9"/>
  <c r="T83" i="9"/>
  <c r="T82" i="9"/>
  <c r="T93" i="9" l="1"/>
  <c r="U20" i="25"/>
  <c r="B123" i="8"/>
  <c r="B124" i="8"/>
  <c r="B125" i="8"/>
  <c r="B126" i="8"/>
  <c r="B127" i="8"/>
  <c r="B128" i="8"/>
  <c r="B129" i="8"/>
  <c r="B130" i="8"/>
  <c r="B131" i="8"/>
  <c r="B132" i="8"/>
  <c r="B122" i="8"/>
  <c r="P57" i="17"/>
  <c r="O57" i="17"/>
  <c r="N47" i="17"/>
  <c r="N48" i="17"/>
  <c r="N49" i="17"/>
  <c r="N50" i="17"/>
  <c r="N51" i="17"/>
  <c r="N52" i="17"/>
  <c r="N53" i="17"/>
  <c r="N54" i="17"/>
  <c r="N55" i="17"/>
  <c r="N56" i="17"/>
  <c r="N46" i="17"/>
  <c r="Q47" i="17"/>
  <c r="Q48" i="17"/>
  <c r="Q50" i="17"/>
  <c r="Q51" i="17"/>
  <c r="Q52" i="17"/>
  <c r="Q53" i="17"/>
  <c r="Q54" i="17"/>
  <c r="Q55" i="17"/>
  <c r="Q56" i="17"/>
  <c r="Q46" i="17"/>
  <c r="S57" i="17"/>
  <c r="R57" i="17"/>
  <c r="S93" i="9"/>
  <c r="R93" i="9"/>
  <c r="Q93" i="9"/>
  <c r="O93" i="9"/>
  <c r="N93" i="9"/>
  <c r="M93" i="9"/>
  <c r="K92" i="9"/>
  <c r="K91" i="9"/>
  <c r="K90" i="9"/>
  <c r="K89" i="9"/>
  <c r="K88" i="9"/>
  <c r="K87" i="9"/>
  <c r="K86" i="9"/>
  <c r="K85" i="9"/>
  <c r="K84" i="9"/>
  <c r="K83" i="9"/>
  <c r="P93" i="9"/>
  <c r="K82" i="9"/>
  <c r="L93" i="9"/>
  <c r="O72" i="26"/>
  <c r="N72" i="26"/>
  <c r="F64" i="26"/>
  <c r="G64" i="26" s="1"/>
  <c r="D133" i="8"/>
  <c r="C133" i="8"/>
  <c r="E72" i="26"/>
  <c r="C38" i="26"/>
  <c r="D38" i="26" s="1"/>
  <c r="B38" i="26"/>
  <c r="E55" i="26"/>
  <c r="F55" i="26"/>
  <c r="P85" i="8"/>
  <c r="O85" i="8"/>
  <c r="N85" i="8"/>
  <c r="S127" i="8" s="1"/>
  <c r="M85" i="8"/>
  <c r="L85" i="8"/>
  <c r="K85" i="8"/>
  <c r="S126" i="8" s="1"/>
  <c r="J85" i="8"/>
  <c r="I85" i="8"/>
  <c r="H85" i="8"/>
  <c r="S125" i="8" s="1"/>
  <c r="G85" i="8"/>
  <c r="F85" i="8"/>
  <c r="E85" i="8"/>
  <c r="S124" i="8" s="1"/>
  <c r="D85" i="8"/>
  <c r="C85" i="8"/>
  <c r="B85" i="8"/>
  <c r="S123" i="8" s="1"/>
  <c r="P101" i="8"/>
  <c r="O101" i="8"/>
  <c r="N101" i="8"/>
  <c r="S132" i="8" s="1"/>
  <c r="M101" i="8"/>
  <c r="L101" i="8"/>
  <c r="K101" i="8"/>
  <c r="S131" i="8" s="1"/>
  <c r="J101" i="8"/>
  <c r="I101" i="8"/>
  <c r="H101" i="8"/>
  <c r="S130" i="8" s="1"/>
  <c r="G101" i="8"/>
  <c r="F101" i="8"/>
  <c r="E101" i="8"/>
  <c r="S129" i="8" s="1"/>
  <c r="D101" i="8"/>
  <c r="C101" i="8"/>
  <c r="B101" i="8"/>
  <c r="S128" i="8" s="1"/>
  <c r="T128" i="8" s="1"/>
  <c r="P69" i="8"/>
  <c r="O69" i="8"/>
  <c r="N69" i="8"/>
  <c r="S122" i="8" s="1"/>
  <c r="M69" i="8"/>
  <c r="L69" i="8"/>
  <c r="K69" i="8"/>
  <c r="S121" i="8" s="1"/>
  <c r="J69" i="8"/>
  <c r="I69" i="8"/>
  <c r="H69" i="8"/>
  <c r="S120" i="8" s="1"/>
  <c r="G69" i="8"/>
  <c r="F69" i="8"/>
  <c r="E69" i="8"/>
  <c r="S119" i="8" s="1"/>
  <c r="D69" i="8"/>
  <c r="C69" i="8"/>
  <c r="B69" i="8"/>
  <c r="S118" i="8" s="1"/>
  <c r="P53" i="8"/>
  <c r="O53" i="8"/>
  <c r="N53" i="8"/>
  <c r="S117" i="8" s="1"/>
  <c r="M53" i="8"/>
  <c r="L53" i="8"/>
  <c r="K53" i="8"/>
  <c r="S116" i="8" s="1"/>
  <c r="J53" i="8"/>
  <c r="I53" i="8"/>
  <c r="H53" i="8"/>
  <c r="S115" i="8" s="1"/>
  <c r="G53" i="8"/>
  <c r="F53" i="8"/>
  <c r="E53" i="8"/>
  <c r="S114" i="8" s="1"/>
  <c r="D53" i="8"/>
  <c r="C53" i="8"/>
  <c r="B53" i="8"/>
  <c r="S113" i="8" s="1"/>
  <c r="B21" i="26"/>
  <c r="C21" i="26"/>
  <c r="E21" i="26"/>
  <c r="F21" i="26"/>
  <c r="I21" i="26"/>
  <c r="K21" i="26"/>
  <c r="L21" i="26"/>
  <c r="N21" i="26"/>
  <c r="O21" i="26"/>
  <c r="E38" i="26"/>
  <c r="F38" i="26"/>
  <c r="G38" i="26" s="1"/>
  <c r="H38" i="26"/>
  <c r="I38" i="26"/>
  <c r="K38" i="26"/>
  <c r="L38" i="26"/>
  <c r="N38" i="26"/>
  <c r="O38" i="26"/>
  <c r="B55" i="26"/>
  <c r="C55" i="26"/>
  <c r="D55" i="26" s="1"/>
  <c r="H55" i="26"/>
  <c r="I55" i="26"/>
  <c r="J55" i="26" s="1"/>
  <c r="K55" i="26"/>
  <c r="L55" i="26"/>
  <c r="M55" i="26" s="1"/>
  <c r="T10" i="17"/>
  <c r="T11" i="17"/>
  <c r="T12" i="17"/>
  <c r="T13" i="17"/>
  <c r="T14" i="17"/>
  <c r="T15" i="17"/>
  <c r="T16" i="17"/>
  <c r="T17" i="17"/>
  <c r="T18" i="17"/>
  <c r="T19" i="17"/>
  <c r="T20" i="17"/>
  <c r="U21" i="17"/>
  <c r="V21" i="17"/>
  <c r="Q28" i="17"/>
  <c r="T28" i="17"/>
  <c r="Q29" i="17"/>
  <c r="T29" i="17"/>
  <c r="Q30" i="17"/>
  <c r="T30" i="17"/>
  <c r="Q31" i="17"/>
  <c r="T31" i="17"/>
  <c r="Q32" i="17"/>
  <c r="T32" i="17"/>
  <c r="Q33" i="17"/>
  <c r="T33" i="17"/>
  <c r="Q34" i="17"/>
  <c r="T34" i="17"/>
  <c r="Q35" i="17"/>
  <c r="T35" i="17"/>
  <c r="Q36" i="17"/>
  <c r="T36" i="17"/>
  <c r="Q37" i="17"/>
  <c r="T37" i="17"/>
  <c r="Q38" i="17"/>
  <c r="T38" i="17"/>
  <c r="R39" i="17"/>
  <c r="S39" i="17"/>
  <c r="U39" i="17"/>
  <c r="V39" i="17"/>
  <c r="B28" i="17"/>
  <c r="B29" i="17"/>
  <c r="B30" i="17"/>
  <c r="B31" i="17"/>
  <c r="B32" i="17"/>
  <c r="B33" i="17"/>
  <c r="B34" i="17"/>
  <c r="B35" i="17"/>
  <c r="B36" i="17"/>
  <c r="B37" i="17"/>
  <c r="B38" i="17"/>
  <c r="C39" i="17"/>
  <c r="D39" i="17"/>
  <c r="U11" i="3"/>
  <c r="U12" i="3"/>
  <c r="U13" i="3"/>
  <c r="U14" i="3"/>
  <c r="T14" i="3"/>
  <c r="T13" i="3"/>
  <c r="T12" i="3"/>
  <c r="T11" i="3"/>
  <c r="S20" i="25"/>
  <c r="S20" i="24"/>
  <c r="T20" i="25"/>
  <c r="R20" i="25"/>
  <c r="Q20" i="25"/>
  <c r="P20" i="25"/>
  <c r="O20" i="25"/>
  <c r="N20" i="25"/>
  <c r="M20" i="25"/>
  <c r="L20" i="25"/>
  <c r="K20" i="25"/>
  <c r="J20" i="25"/>
  <c r="I20" i="25"/>
  <c r="H20" i="25"/>
  <c r="G20" i="25"/>
  <c r="F20" i="25"/>
  <c r="E20" i="25"/>
  <c r="D20" i="25"/>
  <c r="C20" i="25"/>
  <c r="B20" i="25"/>
  <c r="T20" i="24"/>
  <c r="R20" i="24"/>
  <c r="Q20" i="24"/>
  <c r="P20" i="24"/>
  <c r="O20" i="24"/>
  <c r="N20" i="24"/>
  <c r="M20" i="24"/>
  <c r="L20" i="24"/>
  <c r="K20" i="24"/>
  <c r="J20" i="24"/>
  <c r="I20" i="24"/>
  <c r="H20" i="24"/>
  <c r="G20" i="24"/>
  <c r="F20" i="24"/>
  <c r="E20" i="24"/>
  <c r="D20" i="24"/>
  <c r="C20" i="24"/>
  <c r="B20" i="24"/>
  <c r="L72" i="26"/>
  <c r="K72" i="26"/>
  <c r="I72" i="26"/>
  <c r="H72" i="26"/>
  <c r="F72" i="26"/>
  <c r="C72" i="26"/>
  <c r="B72" i="26"/>
  <c r="M57" i="17"/>
  <c r="L57" i="17"/>
  <c r="K56" i="17"/>
  <c r="K55" i="17"/>
  <c r="K54" i="17"/>
  <c r="K53" i="17"/>
  <c r="K52" i="17"/>
  <c r="K51" i="17"/>
  <c r="K50" i="17"/>
  <c r="K49" i="17"/>
  <c r="K48" i="17"/>
  <c r="K47" i="17"/>
  <c r="K46" i="17"/>
  <c r="K57" i="17" s="1"/>
  <c r="G84" i="9"/>
  <c r="B84" i="9" s="1"/>
  <c r="G83" i="9"/>
  <c r="G93" i="9" s="1"/>
  <c r="C92" i="9"/>
  <c r="B92" i="9" s="1"/>
  <c r="C91" i="9"/>
  <c r="B91" i="9" s="1"/>
  <c r="C90" i="9"/>
  <c r="B90" i="9" s="1"/>
  <c r="C89" i="9"/>
  <c r="B89" i="9" s="1"/>
  <c r="C88" i="9"/>
  <c r="B88" i="9" s="1"/>
  <c r="C87" i="9"/>
  <c r="B87" i="9" s="1"/>
  <c r="C86" i="9"/>
  <c r="B86" i="9" s="1"/>
  <c r="C85" i="9"/>
  <c r="B85" i="9" s="1"/>
  <c r="C83" i="9"/>
  <c r="J93" i="9"/>
  <c r="I93" i="9"/>
  <c r="H93" i="9"/>
  <c r="F93" i="9"/>
  <c r="E93" i="9"/>
  <c r="D93" i="9"/>
  <c r="O55" i="26"/>
  <c r="N55" i="26"/>
  <c r="E56" i="17"/>
  <c r="E55" i="17"/>
  <c r="E54" i="17"/>
  <c r="E53" i="17"/>
  <c r="E52" i="17"/>
  <c r="E51" i="17"/>
  <c r="E50" i="17"/>
  <c r="E49" i="17"/>
  <c r="E48" i="17"/>
  <c r="E47" i="17"/>
  <c r="E46" i="17"/>
  <c r="J57" i="17"/>
  <c r="I57" i="17"/>
  <c r="G57" i="17"/>
  <c r="F57" i="17"/>
  <c r="D57" i="17"/>
  <c r="C57" i="17"/>
  <c r="H56" i="17"/>
  <c r="B56" i="17"/>
  <c r="H55" i="17"/>
  <c r="B55" i="17"/>
  <c r="H54" i="17"/>
  <c r="B54" i="17"/>
  <c r="H53" i="17"/>
  <c r="B53" i="17"/>
  <c r="H52" i="17"/>
  <c r="B52" i="17"/>
  <c r="H51" i="17"/>
  <c r="B51" i="17"/>
  <c r="H50" i="17"/>
  <c r="B50" i="17"/>
  <c r="H49" i="17"/>
  <c r="B49" i="17"/>
  <c r="H48" i="17"/>
  <c r="B48" i="17"/>
  <c r="H47" i="17"/>
  <c r="B47" i="17"/>
  <c r="H46" i="17"/>
  <c r="B46" i="17"/>
  <c r="P39" i="17"/>
  <c r="O39" i="17"/>
  <c r="M39" i="17"/>
  <c r="L39" i="17"/>
  <c r="J39" i="17"/>
  <c r="I39" i="17"/>
  <c r="G39" i="17"/>
  <c r="F39" i="17"/>
  <c r="N38" i="17"/>
  <c r="K38" i="17"/>
  <c r="H38" i="17"/>
  <c r="E38" i="17"/>
  <c r="N37" i="17"/>
  <c r="K37" i="17"/>
  <c r="H37" i="17"/>
  <c r="E37" i="17"/>
  <c r="N36" i="17"/>
  <c r="K36" i="17"/>
  <c r="H36" i="17"/>
  <c r="E36" i="17"/>
  <c r="N35" i="17"/>
  <c r="K35" i="17"/>
  <c r="H35" i="17"/>
  <c r="E35" i="17"/>
  <c r="N34" i="17"/>
  <c r="K34" i="17"/>
  <c r="H34" i="17"/>
  <c r="E34" i="17"/>
  <c r="N33" i="17"/>
  <c r="K33" i="17"/>
  <c r="H33" i="17"/>
  <c r="E33" i="17"/>
  <c r="N32" i="17"/>
  <c r="K32" i="17"/>
  <c r="H32" i="17"/>
  <c r="E32" i="17"/>
  <c r="N31" i="17"/>
  <c r="K31" i="17"/>
  <c r="H31" i="17"/>
  <c r="E31" i="17"/>
  <c r="N30" i="17"/>
  <c r="K30" i="17"/>
  <c r="H30" i="17"/>
  <c r="E30" i="17"/>
  <c r="N29" i="17"/>
  <c r="K29" i="17"/>
  <c r="H29" i="17"/>
  <c r="E29" i="17"/>
  <c r="N28" i="17"/>
  <c r="K28" i="17"/>
  <c r="H28" i="17"/>
  <c r="E28" i="17"/>
  <c r="S21" i="17"/>
  <c r="R21" i="17"/>
  <c r="P21" i="17"/>
  <c r="O21" i="17"/>
  <c r="M21" i="17"/>
  <c r="L21" i="17"/>
  <c r="J21" i="17"/>
  <c r="I21" i="17"/>
  <c r="G21" i="17"/>
  <c r="F21" i="17"/>
  <c r="D21" i="17"/>
  <c r="C21" i="17"/>
  <c r="Q20" i="17"/>
  <c r="N20" i="17"/>
  <c r="K20" i="17"/>
  <c r="H20" i="17"/>
  <c r="E20" i="17"/>
  <c r="B20" i="17"/>
  <c r="Q19" i="17"/>
  <c r="N19" i="17"/>
  <c r="K19" i="17"/>
  <c r="H19" i="17"/>
  <c r="E19" i="17"/>
  <c r="B19" i="17"/>
  <c r="Q18" i="17"/>
  <c r="N18" i="17"/>
  <c r="K18" i="17"/>
  <c r="H18" i="17"/>
  <c r="E18" i="17"/>
  <c r="B18" i="17"/>
  <c r="Q17" i="17"/>
  <c r="N17" i="17"/>
  <c r="K17" i="17"/>
  <c r="H17" i="17"/>
  <c r="E17" i="17"/>
  <c r="B17" i="17"/>
  <c r="Q16" i="17"/>
  <c r="N16" i="17"/>
  <c r="K16" i="17"/>
  <c r="H16" i="17"/>
  <c r="E16" i="17"/>
  <c r="B16" i="17"/>
  <c r="Q15" i="17"/>
  <c r="N15" i="17"/>
  <c r="K15" i="17"/>
  <c r="H15" i="17"/>
  <c r="E15" i="17"/>
  <c r="B15" i="17"/>
  <c r="Q14" i="17"/>
  <c r="N14" i="17"/>
  <c r="K14" i="17"/>
  <c r="H14" i="17"/>
  <c r="E14" i="17"/>
  <c r="B14" i="17"/>
  <c r="Q13" i="17"/>
  <c r="N13" i="17"/>
  <c r="K13" i="17"/>
  <c r="H13" i="17"/>
  <c r="E13" i="17"/>
  <c r="B13" i="17"/>
  <c r="Q12" i="17"/>
  <c r="N12" i="17"/>
  <c r="K12" i="17"/>
  <c r="H12" i="17"/>
  <c r="E12" i="17"/>
  <c r="B12" i="17"/>
  <c r="Q11" i="17"/>
  <c r="N11" i="17"/>
  <c r="K11" i="17"/>
  <c r="H11" i="17"/>
  <c r="E11" i="17"/>
  <c r="B11" i="17"/>
  <c r="Q10" i="17"/>
  <c r="N10" i="17"/>
  <c r="K10" i="17"/>
  <c r="H10" i="17"/>
  <c r="E10" i="17"/>
  <c r="B10" i="17"/>
  <c r="B21" i="17" s="1"/>
  <c r="P117" i="8"/>
  <c r="O117" i="8"/>
  <c r="N117" i="8"/>
  <c r="S137" i="8" s="1"/>
  <c r="M117" i="8"/>
  <c r="L117" i="8"/>
  <c r="K117" i="8"/>
  <c r="S136" i="8" s="1"/>
  <c r="J117" i="8"/>
  <c r="I117" i="8"/>
  <c r="G117" i="8"/>
  <c r="F117" i="8"/>
  <c r="D117" i="8"/>
  <c r="C117" i="8"/>
  <c r="B117" i="8"/>
  <c r="S133" i="8" s="1"/>
  <c r="T133" i="8" s="1"/>
  <c r="H117" i="8"/>
  <c r="S135" i="8" s="1"/>
  <c r="E117" i="8"/>
  <c r="S134" i="8" s="1"/>
  <c r="T134" i="8" s="1"/>
  <c r="P37" i="8"/>
  <c r="O37" i="8"/>
  <c r="M37" i="8"/>
  <c r="L37" i="8"/>
  <c r="J37" i="8"/>
  <c r="I37" i="8"/>
  <c r="G37" i="8"/>
  <c r="F37" i="8"/>
  <c r="D37" i="8"/>
  <c r="C37" i="8"/>
  <c r="N37" i="8"/>
  <c r="S112" i="8" s="1"/>
  <c r="H37" i="8"/>
  <c r="S110" i="8" s="1"/>
  <c r="B37" i="8"/>
  <c r="S108" i="8" s="1"/>
  <c r="K37" i="8"/>
  <c r="S111" i="8" s="1"/>
  <c r="T111" i="8" s="1"/>
  <c r="E37" i="8"/>
  <c r="S109" i="8" s="1"/>
  <c r="T109" i="8" s="1"/>
  <c r="P21" i="8"/>
  <c r="O21" i="8"/>
  <c r="M21" i="8"/>
  <c r="L21" i="8"/>
  <c r="J21" i="8"/>
  <c r="I21" i="8"/>
  <c r="G21" i="8"/>
  <c r="F21" i="8"/>
  <c r="D21" i="8"/>
  <c r="C21" i="8"/>
  <c r="K21" i="8"/>
  <c r="S106" i="8" s="1"/>
  <c r="N21" i="8"/>
  <c r="S107" i="8" s="1"/>
  <c r="T107" i="8" s="1"/>
  <c r="H21" i="8"/>
  <c r="S105" i="8" s="1"/>
  <c r="B21" i="8"/>
  <c r="S103" i="8" s="1"/>
  <c r="E21" i="8"/>
  <c r="S104" i="8" s="1"/>
  <c r="T104" i="8" s="1"/>
  <c r="S14" i="3"/>
  <c r="R14" i="3"/>
  <c r="Q14" i="3"/>
  <c r="P14" i="3"/>
  <c r="O14" i="3"/>
  <c r="N14" i="3"/>
  <c r="M14" i="3"/>
  <c r="L14" i="3"/>
  <c r="K14" i="3"/>
  <c r="J14" i="3"/>
  <c r="I14" i="3"/>
  <c r="H14" i="3"/>
  <c r="G14" i="3"/>
  <c r="F14" i="3"/>
  <c r="E14" i="3"/>
  <c r="D14" i="3"/>
  <c r="C14" i="3"/>
  <c r="S13" i="3"/>
  <c r="R13" i="3"/>
  <c r="Q13" i="3"/>
  <c r="P13" i="3"/>
  <c r="O13" i="3"/>
  <c r="N13" i="3"/>
  <c r="M13" i="3"/>
  <c r="L13" i="3"/>
  <c r="K13" i="3"/>
  <c r="J13" i="3"/>
  <c r="I13" i="3"/>
  <c r="H13" i="3"/>
  <c r="G13" i="3"/>
  <c r="F13" i="3"/>
  <c r="E13" i="3"/>
  <c r="D13" i="3"/>
  <c r="C13" i="3"/>
  <c r="S12" i="3"/>
  <c r="R12" i="3"/>
  <c r="Q12" i="3"/>
  <c r="P12" i="3"/>
  <c r="O12" i="3"/>
  <c r="N12" i="3"/>
  <c r="M12" i="3"/>
  <c r="L12" i="3"/>
  <c r="K12" i="3"/>
  <c r="J12" i="3"/>
  <c r="I12" i="3"/>
  <c r="H12" i="3"/>
  <c r="G12" i="3"/>
  <c r="F12" i="3"/>
  <c r="E12" i="3"/>
  <c r="D12" i="3"/>
  <c r="C12" i="3"/>
  <c r="S11" i="3"/>
  <c r="R11" i="3"/>
  <c r="Q11" i="3"/>
  <c r="P11" i="3"/>
  <c r="O11" i="3"/>
  <c r="N11" i="3"/>
  <c r="M11" i="3"/>
  <c r="L11" i="3"/>
  <c r="K11" i="3"/>
  <c r="J11" i="3"/>
  <c r="I11" i="3"/>
  <c r="H11" i="3"/>
  <c r="G11" i="3"/>
  <c r="F11" i="3"/>
  <c r="E11" i="3"/>
  <c r="D11" i="3"/>
  <c r="C11" i="3"/>
  <c r="AB75" i="9"/>
  <c r="AA75" i="9"/>
  <c r="Z75" i="9"/>
  <c r="X75" i="9"/>
  <c r="W75" i="9"/>
  <c r="V75" i="9"/>
  <c r="T74" i="9"/>
  <c r="T73" i="9"/>
  <c r="T72" i="9"/>
  <c r="T71" i="9"/>
  <c r="T70" i="9"/>
  <c r="T69" i="9"/>
  <c r="T68" i="9"/>
  <c r="T67" i="9"/>
  <c r="T66" i="9"/>
  <c r="T65" i="9"/>
  <c r="T64" i="9"/>
  <c r="U75" i="9"/>
  <c r="Y75" i="9"/>
  <c r="S75" i="9"/>
  <c r="R75" i="9"/>
  <c r="Q75" i="9"/>
  <c r="P75" i="9"/>
  <c r="K65" i="9"/>
  <c r="O75" i="9"/>
  <c r="N75" i="9"/>
  <c r="M75" i="9"/>
  <c r="L75" i="9"/>
  <c r="K66" i="9"/>
  <c r="K67" i="9"/>
  <c r="K68" i="9"/>
  <c r="K69" i="9"/>
  <c r="K70" i="9"/>
  <c r="K71" i="9"/>
  <c r="K72" i="9"/>
  <c r="K73" i="9"/>
  <c r="K74" i="9"/>
  <c r="J75" i="9"/>
  <c r="I75" i="9"/>
  <c r="H75" i="9"/>
  <c r="G75" i="9"/>
  <c r="B66" i="9"/>
  <c r="F75" i="9"/>
  <c r="E75" i="9"/>
  <c r="D75" i="9"/>
  <c r="C75" i="9"/>
  <c r="B65" i="9"/>
  <c r="B67" i="9"/>
  <c r="B68" i="9"/>
  <c r="B69" i="9"/>
  <c r="B70" i="9"/>
  <c r="B71" i="9"/>
  <c r="B72" i="9"/>
  <c r="B73" i="9"/>
  <c r="B74" i="9"/>
  <c r="AB57" i="9"/>
  <c r="AA57" i="9"/>
  <c r="Z57" i="9"/>
  <c r="Y57" i="9"/>
  <c r="T47" i="9"/>
  <c r="T48" i="9"/>
  <c r="X57" i="9"/>
  <c r="W57" i="9"/>
  <c r="V57" i="9"/>
  <c r="U57" i="9"/>
  <c r="T49" i="9"/>
  <c r="T50" i="9"/>
  <c r="T51" i="9"/>
  <c r="T52" i="9"/>
  <c r="T53" i="9"/>
  <c r="T54" i="9"/>
  <c r="T55" i="9"/>
  <c r="T57" i="9" s="1"/>
  <c r="T56" i="9"/>
  <c r="S57" i="9"/>
  <c r="R57" i="9"/>
  <c r="Q57" i="9"/>
  <c r="P46" i="9"/>
  <c r="P47" i="9"/>
  <c r="P48" i="9"/>
  <c r="L48" i="9"/>
  <c r="O57" i="9"/>
  <c r="N57" i="9"/>
  <c r="M57" i="9"/>
  <c r="L46" i="9"/>
  <c r="L47" i="9"/>
  <c r="L49" i="9"/>
  <c r="L50" i="9"/>
  <c r="K50" i="9" s="1"/>
  <c r="L51" i="9"/>
  <c r="K51" i="9" s="1"/>
  <c r="L52" i="9"/>
  <c r="K52" i="9" s="1"/>
  <c r="L53" i="9"/>
  <c r="K53" i="9" s="1"/>
  <c r="L54" i="9"/>
  <c r="K54" i="9"/>
  <c r="L55" i="9"/>
  <c r="K55" i="9" s="1"/>
  <c r="L56" i="9"/>
  <c r="K56" i="9" s="1"/>
  <c r="K49" i="9"/>
  <c r="J57" i="9"/>
  <c r="I57" i="9"/>
  <c r="H57" i="9"/>
  <c r="G46" i="9"/>
  <c r="G47" i="9"/>
  <c r="G48" i="9"/>
  <c r="F57" i="9"/>
  <c r="E57" i="9"/>
  <c r="D57" i="9"/>
  <c r="C46" i="9"/>
  <c r="C48" i="9"/>
  <c r="C49" i="9"/>
  <c r="B49" i="9" s="1"/>
  <c r="B57" i="9" s="1"/>
  <c r="C50" i="9"/>
  <c r="B50" i="9" s="1"/>
  <c r="C51" i="9"/>
  <c r="B51" i="9" s="1"/>
  <c r="C52" i="9"/>
  <c r="B52" i="9" s="1"/>
  <c r="C53" i="9"/>
  <c r="B53" i="9" s="1"/>
  <c r="C54" i="9"/>
  <c r="B54" i="9" s="1"/>
  <c r="C55" i="9"/>
  <c r="B55" i="9" s="1"/>
  <c r="C56" i="9"/>
  <c r="B56" i="9" s="1"/>
  <c r="P39" i="9"/>
  <c r="Q39" i="9"/>
  <c r="R39" i="9"/>
  <c r="S39" i="9"/>
  <c r="T39" i="9"/>
  <c r="U39" i="9"/>
  <c r="V39" i="9"/>
  <c r="W39" i="9"/>
  <c r="X39" i="9"/>
  <c r="AB21" i="9"/>
  <c r="AA21" i="9"/>
  <c r="Z21" i="9"/>
  <c r="Y21" i="9"/>
  <c r="X21" i="9"/>
  <c r="W21" i="9"/>
  <c r="V21" i="9"/>
  <c r="U21" i="9"/>
  <c r="T21" i="9"/>
  <c r="S21" i="9"/>
  <c r="R21" i="9"/>
  <c r="Q21" i="9"/>
  <c r="P21" i="9"/>
  <c r="O21" i="9"/>
  <c r="N21" i="9"/>
  <c r="M21" i="9"/>
  <c r="L21" i="9"/>
  <c r="K21" i="9"/>
  <c r="J21" i="9"/>
  <c r="I21" i="9"/>
  <c r="H21" i="9"/>
  <c r="G21" i="9"/>
  <c r="F21" i="9"/>
  <c r="E21" i="9"/>
  <c r="D21" i="9"/>
  <c r="C21" i="9"/>
  <c r="B21" i="9"/>
  <c r="AB39" i="9"/>
  <c r="AA39" i="9"/>
  <c r="Z39" i="9"/>
  <c r="Y39" i="9"/>
  <c r="O39" i="9"/>
  <c r="N39" i="9"/>
  <c r="M39" i="9"/>
  <c r="L39" i="9"/>
  <c r="K39" i="9"/>
  <c r="J39" i="9"/>
  <c r="I39" i="9"/>
  <c r="H39" i="9"/>
  <c r="G39" i="9"/>
  <c r="F39" i="9"/>
  <c r="E39" i="9"/>
  <c r="D39" i="9"/>
  <c r="C39" i="9"/>
  <c r="B39" i="9"/>
  <c r="B64" i="9"/>
  <c r="T46" i="9"/>
  <c r="K64" i="9"/>
  <c r="H21" i="17" l="1"/>
  <c r="N39" i="17"/>
  <c r="H39" i="17"/>
  <c r="H57" i="17"/>
  <c r="B39" i="17"/>
  <c r="T39" i="17"/>
  <c r="T105" i="8"/>
  <c r="T106" i="8"/>
  <c r="T108" i="8"/>
  <c r="T110" i="8"/>
  <c r="T112" i="8"/>
  <c r="T135" i="8"/>
  <c r="T136" i="8"/>
  <c r="U136" i="8" s="1"/>
  <c r="T137" i="8"/>
  <c r="U137" i="8" s="1"/>
  <c r="T113" i="8"/>
  <c r="T114" i="8"/>
  <c r="T115" i="8"/>
  <c r="T116" i="8"/>
  <c r="T117" i="8"/>
  <c r="T118" i="8"/>
  <c r="T119" i="8"/>
  <c r="T120" i="8"/>
  <c r="T121" i="8"/>
  <c r="T122" i="8"/>
  <c r="T129" i="8"/>
  <c r="T130" i="8"/>
  <c r="T131" i="8"/>
  <c r="T132" i="8"/>
  <c r="T123" i="8"/>
  <c r="T124" i="8"/>
  <c r="T125" i="8"/>
  <c r="T126" i="8"/>
  <c r="T127" i="8"/>
  <c r="K21" i="17"/>
  <c r="T21" i="17"/>
  <c r="K39" i="17"/>
  <c r="N57" i="17"/>
  <c r="E39" i="17"/>
  <c r="B57" i="17"/>
  <c r="E57" i="17"/>
  <c r="E21" i="17"/>
  <c r="N21" i="17"/>
  <c r="Q39" i="17"/>
  <c r="Q21" i="17"/>
  <c r="M38" i="26"/>
  <c r="M21" i="26"/>
  <c r="G21" i="26"/>
  <c r="K48" i="9"/>
  <c r="B83" i="9"/>
  <c r="K47" i="9"/>
  <c r="P38" i="26"/>
  <c r="D21" i="26"/>
  <c r="G72" i="26"/>
  <c r="J38" i="26"/>
  <c r="M72" i="26"/>
  <c r="P72" i="26"/>
  <c r="P21" i="26"/>
  <c r="P55" i="26"/>
  <c r="P57" i="9"/>
  <c r="B46" i="9"/>
  <c r="K46" i="9"/>
  <c r="K57" i="9" s="1"/>
  <c r="T75" i="9"/>
  <c r="C57" i="9"/>
  <c r="B48" i="9"/>
  <c r="K93" i="9"/>
  <c r="G57" i="9"/>
  <c r="B75" i="9"/>
  <c r="K75" i="9"/>
  <c r="B93" i="9"/>
  <c r="J72" i="26"/>
  <c r="C93" i="9"/>
  <c r="G55" i="26"/>
  <c r="B133" i="8"/>
  <c r="S138" i="8" s="1"/>
  <c r="Q57" i="17"/>
  <c r="D72" i="26"/>
  <c r="L57" i="9"/>
  <c r="J21" i="26"/>
  <c r="J18" i="26"/>
  <c r="C78" i="17" l="1"/>
  <c r="T138" i="8"/>
  <c r="U138" i="8" s="1"/>
  <c r="T139" i="8"/>
  <c r="U139" i="8" s="1"/>
  <c r="U143" i="8"/>
  <c r="L90" i="26"/>
  <c r="M90" i="26" s="1"/>
  <c r="M86" i="26"/>
</calcChain>
</file>

<file path=xl/sharedStrings.xml><?xml version="1.0" encoding="utf-8"?>
<sst xmlns="http://schemas.openxmlformats.org/spreadsheetml/2006/main" count="1303" uniqueCount="258">
  <si>
    <t>Universidad de Puerto Rico</t>
  </si>
  <si>
    <t>Administración Central</t>
  </si>
  <si>
    <t>Vicepresidencia de Asuntos Académicos e Investigación</t>
  </si>
  <si>
    <t>Años Académicos 2000-01 al 2023-24</t>
  </si>
  <si>
    <r>
      <rPr>
        <b/>
        <sz val="16"/>
        <color rgb="FF000000"/>
        <rFont val="Times New Roman"/>
        <family val="1"/>
      </rPr>
      <t xml:space="preserve">Compendio de Estadísticas 2000-01 al 2023-24 </t>
    </r>
    <r>
      <rPr>
        <sz val="16"/>
        <color rgb="FF000000"/>
        <rFont val="Times New Roman"/>
        <family val="1"/>
      </rPr>
      <t>En las distintas tablas encontrará datos de cada una de las unidades del sistema universitario de la UPR.</t>
    </r>
  </si>
  <si>
    <r>
      <rPr>
        <b/>
        <sz val="16"/>
        <color rgb="FF000000"/>
        <rFont val="Times New Roman"/>
        <family val="1"/>
      </rPr>
      <t>Tabla 1</t>
    </r>
    <r>
      <rPr>
        <sz val="16"/>
        <color rgb="FF000000"/>
        <rFont val="Times New Roman"/>
        <family val="1"/>
      </rPr>
      <t>. Perfil: Datos de Admisiones, matrícula total por género, semestre, tipo de programa, grados, personal docente y no docente, tasas y clasificación Carnegie.</t>
    </r>
  </si>
  <si>
    <r>
      <rPr>
        <b/>
        <sz val="16"/>
        <color rgb="FF000000"/>
        <rFont val="Times New Roman"/>
        <family val="1"/>
      </rPr>
      <t>Tabla 2</t>
    </r>
    <r>
      <rPr>
        <sz val="16"/>
        <color rgb="FF000000"/>
        <rFont val="Times New Roman"/>
        <family val="1"/>
      </rPr>
      <t>. Matrícula Total, SubGraduada, Graduada segregada por Internacional, Regular, Irregular y Equivalente Regular.</t>
    </r>
  </si>
  <si>
    <r>
      <rPr>
        <b/>
        <sz val="16"/>
        <color rgb="FF000000"/>
        <rFont val="Times New Roman"/>
        <family val="1"/>
      </rPr>
      <t>Tabla 3</t>
    </r>
    <r>
      <rPr>
        <sz val="16"/>
        <color rgb="FF000000"/>
        <rFont val="Times New Roman"/>
        <family val="1"/>
      </rPr>
      <t>. Matrícula por Programa Académico.</t>
    </r>
  </si>
  <si>
    <r>
      <rPr>
        <b/>
        <sz val="16"/>
        <color rgb="FF000000"/>
        <rFont val="Times New Roman"/>
        <family val="1"/>
      </rPr>
      <t>Tabla 4</t>
    </r>
    <r>
      <rPr>
        <sz val="16"/>
        <color rgb="FF000000"/>
        <rFont val="Times New Roman"/>
        <family val="1"/>
      </rPr>
      <t>. Matrícula Total Primer, Segundo Semestre y Diferencia en Porciento.</t>
    </r>
  </si>
  <si>
    <r>
      <rPr>
        <b/>
        <sz val="16"/>
        <color rgb="FF000000"/>
        <rFont val="Times New Roman"/>
        <family val="1"/>
      </rPr>
      <t>Tabla 5</t>
    </r>
    <r>
      <rPr>
        <sz val="16"/>
        <color rgb="FF000000"/>
        <rFont val="Times New Roman"/>
        <family val="1"/>
      </rPr>
      <t>. Grados de la UPR.</t>
    </r>
  </si>
  <si>
    <r>
      <rPr>
        <b/>
        <sz val="16"/>
        <color rgb="FF000000"/>
        <rFont val="Times New Roman"/>
        <family val="1"/>
      </rPr>
      <t>Tabla 6</t>
    </r>
    <r>
      <rPr>
        <sz val="16"/>
        <color rgb="FF000000"/>
        <rFont val="Times New Roman"/>
        <family val="1"/>
      </rPr>
      <t>. Tasa de Retención de la UPR.</t>
    </r>
  </si>
  <si>
    <r>
      <rPr>
        <b/>
        <sz val="16"/>
        <color rgb="FF000000"/>
        <rFont val="Times New Roman"/>
        <family val="1"/>
      </rPr>
      <t>Tabla 7</t>
    </r>
    <r>
      <rPr>
        <sz val="16"/>
        <color rgb="FF000000"/>
        <rFont val="Times New Roman"/>
        <family val="1"/>
      </rPr>
      <t>. Tasa de Graduación  de la UPR.</t>
    </r>
  </si>
  <si>
    <r>
      <rPr>
        <b/>
        <sz val="16"/>
        <color rgb="FF000000"/>
        <rFont val="Times New Roman"/>
        <family val="1"/>
      </rPr>
      <t>Persona contacto:</t>
    </r>
    <r>
      <rPr>
        <sz val="16"/>
        <color rgb="FF000000"/>
        <rFont val="Times New Roman"/>
        <family val="1"/>
      </rPr>
      <t xml:space="preserve"> Vicepresidenta de Asuntos Académicos e Investigación</t>
    </r>
  </si>
  <si>
    <r>
      <rPr>
        <b/>
        <sz val="16"/>
        <color rgb="FF000000"/>
        <rFont val="Times New Roman"/>
        <family val="1"/>
      </rPr>
      <t>Dirección Postal:</t>
    </r>
    <r>
      <rPr>
        <sz val="16"/>
        <color rgb="FF000000"/>
        <rFont val="Times New Roman"/>
        <family val="1"/>
      </rPr>
      <t xml:space="preserve">  Universidad de Puerto Rico Vicepresidencia de Asuntos Académicos Jardín Botánico Sur 1187 Calle Flamboyán San Juan, P.R. 00926-1117</t>
    </r>
  </si>
  <si>
    <r>
      <rPr>
        <b/>
        <sz val="16"/>
        <color rgb="FF000000"/>
        <rFont val="Times New Roman"/>
        <family val="1"/>
      </rPr>
      <t>Dirección física:</t>
    </r>
    <r>
      <rPr>
        <sz val="16"/>
        <color rgb="FF000000"/>
        <rFont val="Times New Roman"/>
        <family val="1"/>
      </rPr>
      <t xml:space="preserve"> Universidad de Puerto Rico Administración Central Vicepresidencia de Asuntos Académicos Jardín Botánico Sur 1187 Calle Flamboyán San Juan, P.R. 00926-1117</t>
    </r>
  </si>
  <si>
    <r>
      <rPr>
        <b/>
        <sz val="16"/>
        <color rgb="FF000000"/>
        <rFont val="Times New Roman"/>
        <family val="1"/>
      </rPr>
      <t>Teléfono:</t>
    </r>
    <r>
      <rPr>
        <sz val="16"/>
        <color rgb="FF000000"/>
        <rFont val="Times New Roman"/>
        <family val="1"/>
      </rPr>
      <t xml:space="preserve"> (787) 250-0000 ext. 3107, 3112</t>
    </r>
  </si>
  <si>
    <r>
      <rPr>
        <b/>
        <sz val="16"/>
        <color rgb="FF000000"/>
        <rFont val="Times New Roman"/>
        <family val="1"/>
      </rPr>
      <t xml:space="preserve">Fax: </t>
    </r>
    <r>
      <rPr>
        <sz val="16"/>
        <color rgb="FF000000"/>
        <rFont val="Times New Roman"/>
        <family val="1"/>
      </rPr>
      <t>(787) 250-6120</t>
    </r>
  </si>
  <si>
    <r>
      <rPr>
        <b/>
        <sz val="16"/>
        <color rgb="FF000000"/>
        <rFont val="Times New Roman"/>
        <family val="1"/>
      </rPr>
      <t>Como obtener está información:</t>
    </r>
    <r>
      <rPr>
        <sz val="16"/>
        <color rgb="FF000000"/>
        <rFont val="Times New Roman"/>
        <family val="1"/>
      </rPr>
      <t xml:space="preserve"> (1) Envíe solicitud por correo electrónico a Anna Álvarez al correo electrónico anna.alvarez@upr.edu (2) llame a uno de los teléfonos: (787) 250-0000 ext. 3107, 3112; (3) envíe una solicitud por fax al (787) 250-6120; (4) envíe su solicitud por correo a  Universidad de Puerto Rico Vicepresidencia de Asuntos Académicos Jardín Botánico Sur 1187 Calle Flamboyán San Juan, P.R. 00926-1117; o (5) visite las oficinas del la Universidad de Puerto Rico Administración Central, Vicepresidencia de Asuntos Académicos en el Jardín Botánico Sur 1187 Calle Flamboyán San Juan, P.R. 00926-1117, en el horario de 7:30 am a 4:30 pm de lunes a viernes. El informe está disponible en papel y en los siguientes formatos electrónicos: Excel, PDF(readable).  El informe no tiene costo.</t>
    </r>
  </si>
  <si>
    <r>
      <rPr>
        <b/>
        <sz val="16"/>
        <color rgb="FF000000"/>
        <rFont val="Times New Roman"/>
        <family val="1"/>
      </rPr>
      <t>Fuentes de Información:</t>
    </r>
    <r>
      <rPr>
        <sz val="16"/>
        <color rgb="FF000000"/>
        <rFont val="Times New Roman"/>
        <family val="1"/>
      </rPr>
      <t xml:space="preserve"> La información presentada en este informe se recopila a través de la Oficinas de Planificación e Investigación Institucional de las unidades del sistema universitario de la Universidad de Puerto. En algunos casos obtuvimos información a través del Integrated Postsecondary Education Data System (IPEDS). IPEDS es un sistema de encuestas interrelacionadas que realiza anualmente el National Center for Education Statistics (NCES) del Departamento de Educación Federal.  Todas las instituciones de educación superior que reciben fondos federales para becas de educación bajo el Título IV tienen que proveer sus datos a través de IPEDS.</t>
    </r>
  </si>
  <si>
    <r>
      <rPr>
        <b/>
        <sz val="16"/>
        <color rgb="FF000000"/>
        <rFont val="Times New Roman"/>
        <family val="1"/>
      </rPr>
      <t xml:space="preserve">Marco legal: </t>
    </r>
    <r>
      <rPr>
        <sz val="16"/>
        <color rgb="FF000000"/>
        <rFont val="Times New Roman"/>
        <family val="1"/>
      </rPr>
      <t xml:space="preserve"> La certificación Número 90 2002-2003 Reorganización de la Oficina del Presidente de la Universidad de Puerto Rico  establece la Vicepresidencia en Asuntos Académicos  y en la función 13 establece  "Mantener un sistema de información e investigación institucional que provea un banco de datos dirigidos a facilitar la toma de decisiones a nivel gerencial, integrar el flujo de información institucional; proveer apoyo técnico al resto del sistema universitarios y promover el intercambio de estadísticas y proyecciones con otras instituciones de educación superior". Además. la Higher Education Act de 1965, según enmendada (20 USC 1094, Section 487(a)(17) and 34 CFR 668.14(b)(19)), requiere que toda institución que recibe fondos federales para becas de educación bajo el Título IV provea datos sobre matrícula, egresados, tasas de graduación docencia, entre otros; incluyendo las estadísticas elaboradas por el “Integrated Postsecondary Educational Data System” (IPEDS) o cualquier otro sistema de recopilación de datos estadísticos.</t>
    </r>
  </si>
  <si>
    <t>UNIVERSIDAD DE PUERTO RICO</t>
  </si>
  <si>
    <t>SOLICITANTES 1ERA ALTERNATIVA, ADMITIDOS, MATRICULA DE NUEVO INGRESO &amp; MATRÏCULA TOTAL POR UNIDAD INSTITUCIONAL</t>
  </si>
  <si>
    <t>PRIMER SEMESTRE 2000-01 a 2023-24</t>
  </si>
  <si>
    <t>Unidad Institucional</t>
  </si>
  <si>
    <t>Población</t>
  </si>
  <si>
    <t>2000-01</t>
  </si>
  <si>
    <t>2001-02</t>
  </si>
  <si>
    <t>2002-03</t>
  </si>
  <si>
    <t>2003-04</t>
  </si>
  <si>
    <t>2004-05</t>
  </si>
  <si>
    <t>2005-06</t>
  </si>
  <si>
    <t xml:space="preserve">2006-07 </t>
  </si>
  <si>
    <t>2007-08</t>
  </si>
  <si>
    <t>2008-09</t>
  </si>
  <si>
    <t>2009-10</t>
  </si>
  <si>
    <t>2010-11</t>
  </si>
  <si>
    <t>2011-12</t>
  </si>
  <si>
    <t>2012-13</t>
  </si>
  <si>
    <t>2013-14</t>
  </si>
  <si>
    <t>2014-15</t>
  </si>
  <si>
    <t>2015-16</t>
  </si>
  <si>
    <t>2016-17</t>
  </si>
  <si>
    <t>2017-18</t>
  </si>
  <si>
    <t>2018-19</t>
  </si>
  <si>
    <t>2019-20</t>
  </si>
  <si>
    <t>2020-21</t>
  </si>
  <si>
    <t>2021-22</t>
  </si>
  <si>
    <t>2022-23</t>
  </si>
  <si>
    <t>2023-24</t>
  </si>
  <si>
    <t>Matrícula Total</t>
  </si>
  <si>
    <t>Matrícula Nuevo Ingreso</t>
  </si>
  <si>
    <t xml:space="preserve">Admitidos </t>
  </si>
  <si>
    <t>Solicitantes 1era Alt</t>
  </si>
  <si>
    <t>UPR-Río Piedras</t>
  </si>
  <si>
    <t>Admitidos</t>
  </si>
  <si>
    <t>UPR-Mayagüez</t>
  </si>
  <si>
    <t>UPR-Ciencias Médicas</t>
  </si>
  <si>
    <t xml:space="preserve">            **</t>
  </si>
  <si>
    <t>UPR-Cayey</t>
  </si>
  <si>
    <t>UPR-Humacao</t>
  </si>
  <si>
    <t>UPR-Aguadilla</t>
  </si>
  <si>
    <t>UPR-Arecibo</t>
  </si>
  <si>
    <t>UPR-Bayamón</t>
  </si>
  <si>
    <t>UPR-Carolina</t>
  </si>
  <si>
    <t>UPR-Ponce</t>
  </si>
  <si>
    <t>UPR-Utuado</t>
  </si>
  <si>
    <t>**/ No recibe estudiantes de nuevo ingreso.</t>
  </si>
  <si>
    <t>Nota: Para el 2005 la UPR- Cayey informó 785 admitidos (incluye diurnos &amp; nocturnos)</t>
  </si>
  <si>
    <t>Fuente: Vicepresidencia en Asuntos Académicos,  datos obtenidos por las respectivas unidades del sistema universitario.</t>
  </si>
  <si>
    <t xml:space="preserve">         &amp; Oficina de Admisiones, AC-UPR, datos obtenidos de los archivos Systemfile.</t>
  </si>
  <si>
    <t>Datos de matrícula nuevo ingreso informada por la VAA el 9 de noviembre de 2010, 13 de mayo de 2019</t>
  </si>
  <si>
    <t>Datos de matrícula informada por la VAA el 26 de agosto de 2011, 13 de mayo de 2019</t>
  </si>
  <si>
    <t>Datos RCM 2011, actualizados/revisados el 21 de septiembre de 2011, 13 de mayo de 2019</t>
  </si>
  <si>
    <t>Datos de Solicitantes en Primera Alternativa de 2006 en adelante son obtenidos del DataWarehose AC.  Se actualizaron todas las Unidades. , 13 de mayo de 2019</t>
  </si>
  <si>
    <t>1 de noviembre de 2012: matrícula total &amp; 20 de diciembre de 2012: matrícula de nuevo ingreso.  Dato de matriculados de NI 2012 de UPR Utuado fue corregido por OPEI el 20 de diciembre de 2012; junio/2018; , 13 de mayo de 2019</t>
  </si>
  <si>
    <t>Distribución de Matrícula Total por Género</t>
  </si>
  <si>
    <t>Primer Semestre - Años Académicos 1984-85 al 2023-24</t>
  </si>
  <si>
    <t>Unidades</t>
  </si>
  <si>
    <t>1984-85</t>
  </si>
  <si>
    <t>1985-86</t>
  </si>
  <si>
    <t>1986-87</t>
  </si>
  <si>
    <t>1987-88</t>
  </si>
  <si>
    <t>1988-89</t>
  </si>
  <si>
    <t xml:space="preserve">Total </t>
  </si>
  <si>
    <t>Masculino</t>
  </si>
  <si>
    <t>Femenino</t>
  </si>
  <si>
    <t>UPR en Rio Piedras</t>
  </si>
  <si>
    <t>UPR en Mayaguez</t>
  </si>
  <si>
    <t>UPR Ciencias Médicas</t>
  </si>
  <si>
    <t>UPR en Cayey</t>
  </si>
  <si>
    <t>UPR en Humacao</t>
  </si>
  <si>
    <t>UPR en Aguadilla</t>
  </si>
  <si>
    <t>UPR en Arecibo</t>
  </si>
  <si>
    <t>UPR en Bayamón</t>
  </si>
  <si>
    <t>UPR en Carolina</t>
  </si>
  <si>
    <t>UPR en Ponce</t>
  </si>
  <si>
    <t>UPR en Utuado</t>
  </si>
  <si>
    <t>TOTAL</t>
  </si>
  <si>
    <t>Fuente de Información: Ipeds Data Center, Compare Institutions, 13 de mayo de 2019.</t>
  </si>
  <si>
    <t>1989-90</t>
  </si>
  <si>
    <t>1990-91</t>
  </si>
  <si>
    <t>1991-92</t>
  </si>
  <si>
    <t>1992-93</t>
  </si>
  <si>
    <t>1993-94</t>
  </si>
  <si>
    <t>1994-95</t>
  </si>
  <si>
    <t>1995-96</t>
  </si>
  <si>
    <t>1996-97</t>
  </si>
  <si>
    <t>1997-98</t>
  </si>
  <si>
    <t>1998-99</t>
  </si>
  <si>
    <t>1999-00</t>
  </si>
  <si>
    <t>2006-07</t>
  </si>
  <si>
    <t>Neto entre Años</t>
  </si>
  <si>
    <t>No Binario</t>
  </si>
  <si>
    <t>Fuente de Información: Ipeds Data Center, Compare Institutions.</t>
  </si>
  <si>
    <t>2024-25</t>
  </si>
  <si>
    <t>Promedio</t>
  </si>
  <si>
    <t>2025-26</t>
  </si>
  <si>
    <t>2026-27</t>
  </si>
  <si>
    <t>2027-28</t>
  </si>
  <si>
    <t>2028-29</t>
  </si>
  <si>
    <t xml:space="preserve">Distribución de Matrícula Total, Subgraduada, Graduada por  Regular, Irregular y Equvalente Regular </t>
  </si>
  <si>
    <t>Años Académicos 2006-07 al 2023-24</t>
  </si>
  <si>
    <t>UNIDADES</t>
  </si>
  <si>
    <t>Matricula 2006-07</t>
  </si>
  <si>
    <t>Matricula 2007-08</t>
  </si>
  <si>
    <t>Matricula 2008-09</t>
  </si>
  <si>
    <t xml:space="preserve"> Total</t>
  </si>
  <si>
    <t>Subgraduada</t>
  </si>
  <si>
    <t xml:space="preserve"> Regular</t>
  </si>
  <si>
    <t xml:space="preserve"> Irregular</t>
  </si>
  <si>
    <t>FTE</t>
  </si>
  <si>
    <t>Graduada</t>
  </si>
  <si>
    <t>UPR Ciencias Médicas/1</t>
  </si>
  <si>
    <t xml:space="preserve">        TOTAL</t>
  </si>
  <si>
    <t>Fuente de Información: Vicepresidencias para Asuntos Académicos, Administración Central, UPR.</t>
  </si>
  <si>
    <t>Fecha: 22 de febrero de 2011/ Revisada: 28 de noviembre de 2016</t>
  </si>
  <si>
    <t xml:space="preserve">Nota: 1. La matrícula total  del  RCM  no incluye  estudiantes residentes e internos y permisos especiales. </t>
  </si>
  <si>
    <t>Matricula 2009-10</t>
  </si>
  <si>
    <t>Matricula 2010-2011</t>
  </si>
  <si>
    <t>Matricula 2011-2012</t>
  </si>
  <si>
    <t>Matricula 2012-13</t>
  </si>
  <si>
    <t>Matricula 2013-14</t>
  </si>
  <si>
    <t>Matricula 2014-15</t>
  </si>
  <si>
    <t>Fecha:  28 de noviembre de 2016/ Revisada: 28 de noviembre de 2016</t>
  </si>
  <si>
    <t>Matricula 2015-16</t>
  </si>
  <si>
    <t>Matricula 2016-17</t>
  </si>
  <si>
    <t>Matricula 2017-18</t>
  </si>
  <si>
    <t>Fecha:  28 de noviembre de 2016/ Revisada: 28 de noviembre de 2016; junio/2018</t>
  </si>
  <si>
    <t>Matricula 2018-19</t>
  </si>
  <si>
    <t>Matricula 2019-20</t>
  </si>
  <si>
    <t>Matricula 2020-21</t>
  </si>
  <si>
    <t>Fecha:  28 de noviembre de 2016/ Revisada: 28 de noviembre de 2016; junio/2018, 16/oct/2018</t>
  </si>
  <si>
    <t xml:space="preserve">Datos 2020-2021 Primer Semestre </t>
  </si>
  <si>
    <t>Matricula 2021-22</t>
  </si>
  <si>
    <t>Matricula 2022-23</t>
  </si>
  <si>
    <t>Matricula 2023-24</t>
  </si>
  <si>
    <t xml:space="preserve">Datos 2022-2023 Primer Semestre </t>
  </si>
  <si>
    <t>Matricula Total Primer, Segundo Semestre y Diferencia en Porciento</t>
  </si>
  <si>
    <t>por Unidad y Año Académico 2000-01 al 2023-24</t>
  </si>
  <si>
    <t>Primer Semestre</t>
  </si>
  <si>
    <t>Segundo Semestre</t>
  </si>
  <si>
    <t>%</t>
  </si>
  <si>
    <t>UPR en Bayamon</t>
  </si>
  <si>
    <t xml:space="preserve">             Total</t>
  </si>
  <si>
    <t>Fuente de información: Vicepresidencia en Asuntos Académicos, Administración Central UPR.</t>
  </si>
  <si>
    <t>Fecha: 13 de mayo de 2019</t>
  </si>
  <si>
    <t>2020-2021</t>
  </si>
  <si>
    <t>2021-2022</t>
  </si>
  <si>
    <t>2022-2023</t>
  </si>
  <si>
    <t>2023-2024</t>
  </si>
  <si>
    <t>Fecha: 13 de mayo de 2023</t>
  </si>
  <si>
    <t>Distribucion de Grados por Unidad y Genero</t>
  </si>
  <si>
    <t>Años Académicos 2000-01 al 2022-23</t>
  </si>
  <si>
    <t xml:space="preserve"> 2002-03</t>
  </si>
  <si>
    <t>Total</t>
  </si>
  <si>
    <t>Fuente de Información:Datos Sumistrados por las unidades a la Vicepresidencias para Asuntos Académicos, Administración Central, UPR. IPEDS Data Center</t>
  </si>
  <si>
    <t>Fecha:  30 de junio de 2011 (Revisada 16 de mayo de 2012); febrero/2017; junio/2018.</t>
  </si>
  <si>
    <t>Promedio 2007 al 2016</t>
  </si>
  <si>
    <t>Vicepresidencia en Asuntos Académicos e Investigación</t>
  </si>
  <si>
    <r>
      <t>Distribución de las Tasas de Retención o Persistencia</t>
    </r>
    <r>
      <rPr>
        <b/>
        <vertAlign val="superscript"/>
        <sz val="11"/>
        <color theme="1"/>
        <rFont val="Calibri"/>
        <family val="2"/>
        <scheme val="minor"/>
      </rPr>
      <t>1</t>
    </r>
    <r>
      <rPr>
        <b/>
        <sz val="11"/>
        <color theme="1"/>
        <rFont val="Calibri"/>
        <family val="2"/>
        <scheme val="minor"/>
      </rPr>
      <t xml:space="preserve"> de Primer Año por Unidad </t>
    </r>
  </si>
  <si>
    <t xml:space="preserve">Unidades </t>
  </si>
  <si>
    <t xml:space="preserve">2000-01 </t>
  </si>
  <si>
    <t xml:space="preserve">2001-02 </t>
  </si>
  <si>
    <t xml:space="preserve">2002-03 </t>
  </si>
  <si>
    <t xml:space="preserve">2003-04 </t>
  </si>
  <si>
    <t xml:space="preserve">2004-05 </t>
  </si>
  <si>
    <t xml:space="preserve">2005-06 </t>
  </si>
  <si>
    <t xml:space="preserve">2007-08 </t>
  </si>
  <si>
    <t xml:space="preserve">2008-09 </t>
  </si>
  <si>
    <t xml:space="preserve">2010-11 </t>
  </si>
  <si>
    <t>2017-18**</t>
  </si>
  <si>
    <t xml:space="preserve">Cohorte 1999 </t>
  </si>
  <si>
    <t>Cohorte 2000</t>
  </si>
  <si>
    <t>Cohorte 2001</t>
  </si>
  <si>
    <t xml:space="preserve">Cohorte 2002 </t>
  </si>
  <si>
    <t>Cohorte 2003</t>
  </si>
  <si>
    <t>Cohorte 2004</t>
  </si>
  <si>
    <t>Cohorte 2005</t>
  </si>
  <si>
    <t>Cohorte 2006</t>
  </si>
  <si>
    <t>Cohorte 2007</t>
  </si>
  <si>
    <t>Cohorte 2008</t>
  </si>
  <si>
    <t>Cohorte 2009</t>
  </si>
  <si>
    <t>Cohorte 2010</t>
  </si>
  <si>
    <t>Cohorte 2011</t>
  </si>
  <si>
    <t>Cohorte 2012*</t>
  </si>
  <si>
    <t>Cohorte 2013*</t>
  </si>
  <si>
    <t>Cohorte 2014*</t>
  </si>
  <si>
    <t>Cohorte 2015*</t>
  </si>
  <si>
    <t>Cohorte 2016*</t>
  </si>
  <si>
    <t>Cohorte 2017*</t>
  </si>
  <si>
    <t>Cohorte 2018*</t>
  </si>
  <si>
    <t>Cohorte 2019*</t>
  </si>
  <si>
    <t>Cohorte 2020*</t>
  </si>
  <si>
    <t>Cohorte 2021*</t>
  </si>
  <si>
    <t>Cohorte 2022*</t>
  </si>
  <si>
    <t xml:space="preserve">UPR en Bayamón   </t>
  </si>
  <si>
    <t xml:space="preserve">       Total </t>
  </si>
  <si>
    <t xml:space="preserve">      *IPEDS Data Center, National Center for Education Statistics (NCES)</t>
  </si>
  <si>
    <t>Fecha:  14 de octubre de 2013, Revisada: 18 de febrero de 2015; 20 de marzo de 2016;20 de septiembre de 2016:18 de julio de 2017</t>
  </si>
  <si>
    <t>Nota: 1.  Definición utilizada de IPEDS;  el RCM no recibe estudiantes de escuela superior por tanto esta información no les aplica.</t>
  </si>
  <si>
    <t xml:space="preserve">                     La tasa de retención es el porciento de estudiantes procedentes de escuela superior matriculados en su primer año de estudios en una institución de educación superior y que  </t>
  </si>
  <si>
    <t xml:space="preserve">                     permanecen matriculados en el próximo año académico en la misma institución.  </t>
  </si>
  <si>
    <t xml:space="preserve">                     La retención en los diferentes periodos ( 1ero 2do 3ero) utiliza como base la cantidad ( original) de estudiantes de nuevo ingreso que entraron en el cohorte.</t>
  </si>
  <si>
    <t>*IPEDS 2017-18 al 2022-23</t>
  </si>
  <si>
    <r>
      <t>Distribución de las Tasas de Graduación</t>
    </r>
    <r>
      <rPr>
        <b/>
        <vertAlign val="superscript"/>
        <sz val="11"/>
        <color theme="1"/>
        <rFont val="Calibri"/>
        <family val="2"/>
        <scheme val="minor"/>
      </rPr>
      <t>1</t>
    </r>
    <r>
      <rPr>
        <b/>
        <sz val="11"/>
        <color theme="1"/>
        <rFont val="Calibri"/>
        <family val="2"/>
        <scheme val="minor"/>
      </rPr>
      <t xml:space="preserve"> por Unidad </t>
    </r>
  </si>
  <si>
    <t>2017-18 **</t>
  </si>
  <si>
    <t>2018-19 **</t>
  </si>
  <si>
    <t>2019-20 **</t>
  </si>
  <si>
    <t>2020-21 **</t>
  </si>
  <si>
    <t>2021-22 **</t>
  </si>
  <si>
    <t>2022-23 **</t>
  </si>
  <si>
    <t>2023-24 **</t>
  </si>
  <si>
    <t xml:space="preserve">Cohorte 1994 </t>
  </si>
  <si>
    <t>Cohorte 1995</t>
  </si>
  <si>
    <t>Cohorte 1996</t>
  </si>
  <si>
    <t xml:space="preserve">Cohorte 1997 </t>
  </si>
  <si>
    <t>Cohorte 1998</t>
  </si>
  <si>
    <t>Cohorte 1999</t>
  </si>
  <si>
    <t>Cohorte 2002</t>
  </si>
  <si>
    <t>Cohorte 2007*</t>
  </si>
  <si>
    <t>Cohorte 2008*</t>
  </si>
  <si>
    <t>Cohorte 2009*</t>
  </si>
  <si>
    <t>Cohorte 2010*</t>
  </si>
  <si>
    <t>Cohorte 2011*</t>
  </si>
  <si>
    <t>54..0</t>
  </si>
  <si>
    <t>N/I</t>
  </si>
  <si>
    <t xml:space="preserve">       Total  Promedio</t>
  </si>
  <si>
    <t>Fuente de Información: Vicepresidencias para Asuntos Académicos, Administración Central, UPR (Datos suministrados por las OPEI de las unidades).</t>
  </si>
  <si>
    <t xml:space="preserve">       *IPEDS Data Center, National Center for Education Statistics (NCES)</t>
  </si>
  <si>
    <t>Fecha:  10 de abril de 2018</t>
  </si>
  <si>
    <t>Notas: 1.  Definición utilizada de IPEDS; el RCM no recibe estudiantes de escuela superior por tanto, esta información no les aplica.</t>
  </si>
  <si>
    <t xml:space="preserve">                       La tasa de graduación es el porciento de estudiantes  de la cohorte que se gradua en el 150% del tiempo.</t>
  </si>
  <si>
    <t>No informado = N/I</t>
  </si>
  <si>
    <t>No Disponible = N/D</t>
  </si>
  <si>
    <t>** IPEDS 2017-18 al 2022-23</t>
  </si>
  <si>
    <t>wF36DW8DFUaZ5JSvgi8rhKzZVWpL0upPhLVLnJgqJi5UMUFYM1NDSE9BQUZTODlLQjM1S01RWFVEUi4u</t>
  </si>
  <si>
    <t>Form1</t>
  </si>
  <si>
    <t>{43bcfa3e-dc58-4350-b4fb-d16b5f177eed}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</si>
</sst>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41" formatCode="_(* #,##0_);_(* \(#,##0\);_(* &quot;-&quot;_);_(@_)"/>
    <numFmt numFmtId="44" formatCode="_(&quot;$&quot;* #,##0.00_);_(&quot;$&quot;* \(#,##0.00\);_(&quot;$&quot;* &quot;-&quot;??_);_(@_)"/>
    <numFmt numFmtId="43" formatCode="_(* #,##0.00_);_(* \(#,##0.00\);_(* &quot;-&quot;??_);_(@_)"/>
    <numFmt numFmtId="164" formatCode="_(* #,##0_);_(* \(#,##0\);_(* &quot;-&quot;??_);_(@_)"/>
    <numFmt numFmtId="165" formatCode="_(* #,##0.0_);_(* \(#,##0.0\);_(* &quot;-&quot;??_);_(@_)"/>
    <numFmt numFmtId="166" formatCode="_ * #,##0_ ;_ * \-#,##0_ ;_ * &quot;-&quot;_ ;_ @_ "/>
    <numFmt numFmtId="167" formatCode="0.0%"/>
    <numFmt numFmtId="168" formatCode="#,##0.0_);\(#,##0.0\)"/>
    <numFmt numFmtId="169" formatCode="_ * #,##0.0_ ;_ * \-#,##0.0_ ;_ * &quot;-&quot;_ ;_ @_ "/>
    <numFmt numFmtId="170" formatCode="0.0"/>
  </numFmts>
  <fonts count="37" x14ac:knownFonts="1">
    <font>
      <sz val="11"/>
      <color theme="1"/>
      <name val="Calibri"/>
      <family val="2"/>
      <scheme val="minor"/>
    </font>
    <font>
      <sz val="11"/>
      <color theme="1"/>
      <name val="Calibri"/>
      <family val="2"/>
      <scheme val="minor"/>
    </font>
    <font>
      <b/>
      <sz val="11"/>
      <color theme="1"/>
      <name val="Calibri"/>
      <family val="2"/>
      <scheme val="minor"/>
    </font>
    <font>
      <b/>
      <sz val="24"/>
      <color rgb="FF000000"/>
      <name val="Times New Roman"/>
      <family val="1"/>
    </font>
    <font>
      <b/>
      <sz val="18"/>
      <color rgb="FF000000"/>
      <name val="Times New Roman"/>
      <family val="1"/>
    </font>
    <font>
      <sz val="16"/>
      <color rgb="FF000000"/>
      <name val="Times New Roman"/>
      <family val="1"/>
    </font>
    <font>
      <b/>
      <sz val="16"/>
      <color rgb="FF000000"/>
      <name val="Times New Roman"/>
      <family val="1"/>
    </font>
    <font>
      <b/>
      <i/>
      <sz val="11"/>
      <color theme="1"/>
      <name val="Calibri"/>
      <family val="2"/>
      <scheme val="minor"/>
    </font>
    <font>
      <sz val="10"/>
      <color theme="1"/>
      <name val="Calibri"/>
      <family val="2"/>
      <scheme val="minor"/>
    </font>
    <font>
      <b/>
      <sz val="11"/>
      <name val="Calibri"/>
      <family val="2"/>
      <scheme val="minor"/>
    </font>
    <font>
      <sz val="9"/>
      <name val="Calibri"/>
      <family val="2"/>
      <scheme val="minor"/>
    </font>
    <font>
      <b/>
      <sz val="9"/>
      <name val="Calibri"/>
      <family val="2"/>
      <scheme val="minor"/>
    </font>
    <font>
      <sz val="9"/>
      <color theme="1"/>
      <name val="Calibri"/>
      <family val="2"/>
      <scheme val="minor"/>
    </font>
    <font>
      <sz val="8"/>
      <color theme="1"/>
      <name val="Calibri"/>
      <family val="2"/>
      <scheme val="minor"/>
    </font>
    <font>
      <sz val="8"/>
      <name val="Calibri"/>
      <family val="2"/>
      <scheme val="minor"/>
    </font>
    <font>
      <sz val="10"/>
      <name val="Arial"/>
      <family val="2"/>
    </font>
    <font>
      <b/>
      <i/>
      <sz val="11"/>
      <name val="Calibri"/>
      <family val="2"/>
      <scheme val="minor"/>
    </font>
    <font>
      <sz val="11"/>
      <name val="Calibri"/>
      <family val="2"/>
      <scheme val="minor"/>
    </font>
    <font>
      <b/>
      <sz val="9"/>
      <color theme="1"/>
      <name val="Calibri"/>
      <family val="2"/>
      <scheme val="minor"/>
    </font>
    <font>
      <b/>
      <sz val="10"/>
      <color theme="1"/>
      <name val="Calibri"/>
      <family val="2"/>
      <scheme val="minor"/>
    </font>
    <font>
      <b/>
      <sz val="10"/>
      <name val="Calibri"/>
      <family val="2"/>
      <scheme val="minor"/>
    </font>
    <font>
      <b/>
      <vertAlign val="superscript"/>
      <sz val="11"/>
      <color theme="1"/>
      <name val="Calibri"/>
      <family val="2"/>
      <scheme val="minor"/>
    </font>
    <font>
      <b/>
      <sz val="12"/>
      <color theme="1"/>
      <name val="Calibri"/>
      <family val="2"/>
      <scheme val="minor"/>
    </font>
    <font>
      <sz val="10"/>
      <name val="Arial"/>
      <family val="2"/>
    </font>
    <font>
      <b/>
      <i/>
      <sz val="11"/>
      <color rgb="FF000000"/>
      <name val="Calibri"/>
      <family val="2"/>
    </font>
    <font>
      <sz val="10"/>
      <color rgb="FF000000"/>
      <name val="Arial"/>
      <family val="2"/>
    </font>
    <font>
      <b/>
      <sz val="10"/>
      <color rgb="FF000000"/>
      <name val="Calibri"/>
      <family val="2"/>
      <scheme val="minor"/>
    </font>
    <font>
      <sz val="10"/>
      <name val="Calibri"/>
      <family val="2"/>
      <scheme val="minor"/>
    </font>
    <font>
      <sz val="9"/>
      <color rgb="FF000000"/>
      <name val="Calibri"/>
      <family val="2"/>
      <scheme val="minor"/>
    </font>
    <font>
      <u/>
      <sz val="11"/>
      <color theme="10"/>
      <name val="Calibri"/>
      <family val="2"/>
      <scheme val="minor"/>
    </font>
    <font>
      <u/>
      <sz val="11"/>
      <color theme="11"/>
      <name val="Calibri"/>
      <family val="2"/>
      <scheme val="minor"/>
    </font>
    <font>
      <sz val="9"/>
      <color rgb="FF000000"/>
      <name val="Calibri"/>
      <family val="2"/>
    </font>
    <font>
      <i/>
      <sz val="11"/>
      <name val="Calibri"/>
      <family val="2"/>
      <scheme val="minor"/>
    </font>
    <font>
      <sz val="9"/>
      <name val="Arial"/>
      <family val="2"/>
    </font>
    <font>
      <b/>
      <sz val="8"/>
      <color theme="1"/>
      <name val="Calibri"/>
      <family val="2"/>
      <scheme val="minor"/>
    </font>
    <font>
      <sz val="10"/>
      <color rgb="FF000000"/>
      <name val="Calibri"/>
      <family val="2"/>
      <scheme val="minor"/>
    </font>
    <font>
      <b/>
      <sz val="9"/>
      <color rgb="FF00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s>
  <borders count="143">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style="thin">
        <color auto="1"/>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style="thin">
        <color auto="1"/>
      </left>
      <right style="medium">
        <color auto="1"/>
      </right>
      <top style="thin">
        <color auto="1"/>
      </top>
      <bottom/>
      <diagonal/>
    </border>
    <border>
      <left style="medium">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style="medium">
        <color auto="1"/>
      </top>
      <bottom style="medium">
        <color auto="1"/>
      </bottom>
      <diagonal/>
    </border>
    <border>
      <left style="double">
        <color auto="1"/>
      </left>
      <right style="thin">
        <color auto="1"/>
      </right>
      <top style="medium">
        <color auto="1"/>
      </top>
      <bottom style="medium">
        <color auto="1"/>
      </bottom>
      <diagonal/>
    </border>
    <border>
      <left style="thin">
        <color auto="1"/>
      </left>
      <right style="thin">
        <color auto="1"/>
      </right>
      <top/>
      <bottom/>
      <diagonal/>
    </border>
    <border>
      <left/>
      <right style="medium">
        <color auto="1"/>
      </right>
      <top style="medium">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double">
        <color auto="1"/>
      </left>
      <right style="thin">
        <color auto="1"/>
      </right>
      <top/>
      <bottom style="thin">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diagonal/>
    </border>
    <border>
      <left/>
      <right/>
      <top style="medium">
        <color auto="1"/>
      </top>
      <bottom style="medium">
        <color auto="1"/>
      </bottom>
      <diagonal/>
    </border>
    <border>
      <left style="medium">
        <color auto="1"/>
      </left>
      <right style="thin">
        <color auto="1"/>
      </right>
      <top/>
      <bottom/>
      <diagonal/>
    </border>
    <border>
      <left/>
      <right style="thin">
        <color auto="1"/>
      </right>
      <top/>
      <bottom/>
      <diagonal/>
    </border>
    <border>
      <left style="thin">
        <color auto="1"/>
      </left>
      <right style="medium">
        <color auto="1"/>
      </right>
      <top style="medium">
        <color auto="1"/>
      </top>
      <bottom/>
      <diagonal/>
    </border>
    <border>
      <left style="thin">
        <color auto="1"/>
      </left>
      <right style="medium">
        <color auto="1"/>
      </right>
      <top/>
      <bottom/>
      <diagonal/>
    </border>
    <border>
      <left style="medium">
        <color auto="1"/>
      </left>
      <right style="thin">
        <color auto="1"/>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top style="medium">
        <color auto="1"/>
      </top>
      <bottom/>
      <diagonal/>
    </border>
    <border>
      <left style="medium">
        <color indexed="64"/>
      </left>
      <right/>
      <top style="thin">
        <color indexed="64"/>
      </top>
      <bottom style="medium">
        <color indexed="64"/>
      </bottom>
      <diagonal/>
    </border>
    <border>
      <left/>
      <right style="medium">
        <color indexed="64"/>
      </right>
      <top/>
      <bottom/>
      <diagonal/>
    </border>
    <border>
      <left style="medium">
        <color theme="1" tint="0.499984740745262"/>
      </left>
      <right/>
      <top style="medium">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medium">
        <color theme="1" tint="0.499984740745262"/>
      </right>
      <top/>
      <bottom style="thin">
        <color theme="1" tint="0.499984740745262"/>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medium">
        <color theme="1" tint="0.499984740745262"/>
      </right>
      <top style="thin">
        <color theme="1" tint="0.499984740745262"/>
      </top>
      <bottom/>
      <diagonal/>
    </border>
    <border>
      <left style="medium">
        <color theme="1" tint="0.499984740745262"/>
      </left>
      <right style="thin">
        <color theme="1" tint="0.499984740745262"/>
      </right>
      <top style="medium">
        <color theme="1" tint="0.499984740745262"/>
      </top>
      <bottom style="medium">
        <color theme="1" tint="0.499984740745262"/>
      </bottom>
      <diagonal/>
    </border>
    <border>
      <left style="thin">
        <color theme="1" tint="0.499984740745262"/>
      </left>
      <right style="thin">
        <color theme="1" tint="0.499984740745262"/>
      </right>
      <top style="medium">
        <color theme="1" tint="0.499984740745262"/>
      </top>
      <bottom style="medium">
        <color theme="1" tint="0.499984740745262"/>
      </bottom>
      <diagonal/>
    </border>
    <border>
      <left style="thin">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right/>
      <top style="medium">
        <color theme="1" tint="0.499984740745262"/>
      </top>
      <bottom style="thin">
        <color theme="1" tint="0.499984740745262"/>
      </bottom>
      <diagonal/>
    </border>
    <border>
      <left/>
      <right style="medium">
        <color theme="1" tint="0.499984740745262"/>
      </right>
      <top style="medium">
        <color theme="1" tint="0.499984740745262"/>
      </top>
      <bottom style="thin">
        <color theme="1" tint="0.499984740745262"/>
      </bottom>
      <diagonal/>
    </border>
    <border>
      <left style="thin">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medium">
        <color theme="1" tint="0.499984740745262"/>
      </right>
      <top style="medium">
        <color theme="1" tint="0.499984740745262"/>
      </top>
      <bottom style="thin">
        <color theme="1" tint="0.499984740745262"/>
      </bottom>
      <diagonal/>
    </border>
    <border>
      <left/>
      <right style="thin">
        <color theme="1" tint="0.499984740745262"/>
      </right>
      <top style="medium">
        <color theme="1" tint="0.499984740745262"/>
      </top>
      <bottom style="medium">
        <color theme="1" tint="0.499984740745262"/>
      </bottom>
      <diagonal/>
    </border>
    <border>
      <left style="medium">
        <color theme="1" tint="0.499984740745262"/>
      </left>
      <right style="thin">
        <color theme="1" tint="0.499984740745262"/>
      </right>
      <top style="medium">
        <color theme="1" tint="0.499984740745262"/>
      </top>
      <bottom style="thin">
        <color theme="1" tint="0.499984740745262"/>
      </bottom>
      <diagonal/>
    </border>
    <border>
      <left style="medium">
        <color indexed="64"/>
      </left>
      <right style="thin">
        <color auto="1"/>
      </right>
      <top style="medium">
        <color indexed="64"/>
      </top>
      <bottom/>
      <diagonal/>
    </border>
    <border>
      <left/>
      <right style="thin">
        <color auto="1"/>
      </right>
      <top style="medium">
        <color indexed="64"/>
      </top>
      <bottom/>
      <diagonal/>
    </border>
    <border>
      <left style="thin">
        <color auto="1"/>
      </left>
      <right style="thin">
        <color auto="1"/>
      </right>
      <top style="medium">
        <color indexed="64"/>
      </top>
      <bottom/>
      <diagonal/>
    </border>
    <border>
      <left/>
      <right/>
      <top style="medium">
        <color theme="1" tint="0.499984740745262"/>
      </top>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style="medium">
        <color theme="1" tint="0.499984740745262"/>
      </bottom>
      <diagonal/>
    </border>
    <border>
      <left style="medium">
        <color theme="1" tint="0.499984740745262"/>
      </left>
      <right/>
      <top/>
      <bottom style="thin">
        <color theme="1" tint="0.499984740745262"/>
      </bottom>
      <diagonal/>
    </border>
    <border>
      <left style="medium">
        <color theme="1" tint="0.499984740745262"/>
      </left>
      <right style="thin">
        <color theme="1" tint="0.499984740745262"/>
      </right>
      <top/>
      <bottom style="thin">
        <color theme="1" tint="0.499984740745262"/>
      </bottom>
      <diagonal/>
    </border>
    <border>
      <left style="medium">
        <color theme="1" tint="0.499984740745262"/>
      </left>
      <right style="thin">
        <color theme="1" tint="0.499984740745262"/>
      </right>
      <top style="thin">
        <color theme="1" tint="0.499984740745262"/>
      </top>
      <bottom/>
      <diagonal/>
    </border>
    <border>
      <left style="medium">
        <color theme="1" tint="0.499984740745262"/>
      </left>
      <right/>
      <top style="medium">
        <color theme="1" tint="0.499984740745262"/>
      </top>
      <bottom style="medium">
        <color theme="1" tint="0.499984740745262"/>
      </bottom>
      <diagonal/>
    </border>
    <border>
      <left style="medium">
        <color auto="1"/>
      </left>
      <right/>
      <top style="medium">
        <color theme="1" tint="0.499984740745262"/>
      </top>
      <bottom style="medium">
        <color indexed="64"/>
      </bottom>
      <diagonal/>
    </border>
    <border>
      <left style="medium">
        <color theme="1" tint="0.499984740745262"/>
      </left>
      <right style="thin">
        <color theme="1" tint="0.499984740745262"/>
      </right>
      <top style="medium">
        <color theme="1" tint="0.499984740745262"/>
      </top>
      <bottom style="medium">
        <color indexed="64"/>
      </bottom>
      <diagonal/>
    </border>
    <border>
      <left style="thin">
        <color theme="1" tint="0.499984740745262"/>
      </left>
      <right style="medium">
        <color theme="1" tint="0.499984740745262"/>
      </right>
      <top style="medium">
        <color theme="1" tint="0.499984740745262"/>
      </top>
      <bottom style="medium">
        <color indexed="64"/>
      </bottom>
      <diagonal/>
    </border>
    <border>
      <left style="medium">
        <color rgb="FF808080"/>
      </left>
      <right style="thin">
        <color rgb="FF808080"/>
      </right>
      <top/>
      <bottom style="thin">
        <color rgb="FF808080"/>
      </bottom>
      <diagonal/>
    </border>
    <border>
      <left style="thin">
        <color rgb="FF808080"/>
      </left>
      <right style="medium">
        <color rgb="FF808080"/>
      </right>
      <top/>
      <bottom style="thin">
        <color rgb="FF808080"/>
      </bottom>
      <diagonal/>
    </border>
    <border>
      <left style="medium">
        <color rgb="FF808080"/>
      </left>
      <right style="thin">
        <color rgb="FF808080"/>
      </right>
      <top style="thin">
        <color rgb="FF808080"/>
      </top>
      <bottom style="thin">
        <color rgb="FF808080"/>
      </bottom>
      <diagonal/>
    </border>
    <border>
      <left style="thin">
        <color rgb="FF808080"/>
      </left>
      <right style="medium">
        <color rgb="FF808080"/>
      </right>
      <top style="thin">
        <color rgb="FF808080"/>
      </top>
      <bottom style="thin">
        <color rgb="FF808080"/>
      </bottom>
      <diagonal/>
    </border>
    <border>
      <left style="medium">
        <color rgb="FF808080"/>
      </left>
      <right style="thin">
        <color rgb="FF808080"/>
      </right>
      <top style="thin">
        <color rgb="FF808080"/>
      </top>
      <bottom/>
      <diagonal/>
    </border>
    <border>
      <left style="thin">
        <color rgb="FF808080"/>
      </left>
      <right style="medium">
        <color rgb="FF808080"/>
      </right>
      <top style="thin">
        <color rgb="FF808080"/>
      </top>
      <bottom/>
      <diagonal/>
    </border>
    <border>
      <left/>
      <right/>
      <top style="thin">
        <color rgb="FF808080"/>
      </top>
      <bottom style="thin">
        <color rgb="FF808080"/>
      </bottom>
      <diagonal/>
    </border>
    <border>
      <left/>
      <right style="medium">
        <color rgb="FF808080"/>
      </right>
      <top style="thin">
        <color rgb="FF808080"/>
      </top>
      <bottom style="thin">
        <color rgb="FF808080"/>
      </bottom>
      <diagonal/>
    </border>
    <border>
      <left/>
      <right/>
      <top style="thin">
        <color rgb="FF808080"/>
      </top>
      <bottom/>
      <diagonal/>
    </border>
    <border>
      <left/>
      <right style="thin">
        <color rgb="FFE0E0E0"/>
      </right>
      <top style="thin">
        <color rgb="FFAEAEAE"/>
      </top>
      <bottom style="thin">
        <color rgb="FFAEAEAE"/>
      </bottom>
      <diagonal/>
    </border>
    <border>
      <left style="thick">
        <color rgb="FF808080"/>
      </left>
      <right style="thin">
        <color rgb="FF808080"/>
      </right>
      <top style="thin">
        <color rgb="FF808080"/>
      </top>
      <bottom style="thin">
        <color rgb="FF808080"/>
      </bottom>
      <diagonal/>
    </border>
    <border>
      <left style="double">
        <color auto="1"/>
      </left>
      <right style="thin">
        <color auto="1"/>
      </right>
      <top style="medium">
        <color auto="1"/>
      </top>
      <bottom style="thin">
        <color auto="1"/>
      </bottom>
      <diagonal/>
    </border>
    <border>
      <left style="double">
        <color auto="1"/>
      </left>
      <right style="medium">
        <color rgb="FF808080"/>
      </right>
      <top style="thin">
        <color rgb="FF808080"/>
      </top>
      <bottom style="thin">
        <color rgb="FF808080"/>
      </bottom>
      <diagonal/>
    </border>
    <border>
      <left style="double">
        <color auto="1"/>
      </left>
      <right style="medium">
        <color rgb="FF808080"/>
      </right>
      <top style="thin">
        <color rgb="FF808080"/>
      </top>
      <bottom style="thin">
        <color auto="1"/>
      </bottom>
      <diagonal/>
    </border>
    <border>
      <left style="medium">
        <color auto="1"/>
      </left>
      <right style="medium">
        <color indexed="64"/>
      </right>
      <top/>
      <bottom/>
      <diagonal/>
    </border>
    <border>
      <left style="medium">
        <color auto="1"/>
      </left>
      <right style="medium">
        <color indexed="64"/>
      </right>
      <top/>
      <bottom style="medium">
        <color indexed="64"/>
      </bottom>
      <diagonal/>
    </border>
    <border>
      <left style="medium">
        <color indexed="64"/>
      </left>
      <right/>
      <top/>
      <bottom/>
      <diagonal/>
    </border>
    <border>
      <left/>
      <right style="medium">
        <color auto="1"/>
      </right>
      <top style="thin">
        <color auto="1"/>
      </top>
      <bottom/>
      <diagonal/>
    </border>
    <border>
      <left/>
      <right style="medium">
        <color indexed="64"/>
      </right>
      <top/>
      <bottom style="medium">
        <color indexed="64"/>
      </bottom>
      <diagonal/>
    </border>
    <border>
      <left/>
      <right/>
      <top/>
      <bottom style="thin">
        <color rgb="FF808080"/>
      </bottom>
      <diagonal/>
    </border>
    <border>
      <left style="medium">
        <color auto="1"/>
      </left>
      <right/>
      <top/>
      <bottom style="medium">
        <color indexed="64"/>
      </bottom>
      <diagonal/>
    </border>
    <border>
      <left style="medium">
        <color theme="1" tint="0.499984740745262"/>
      </left>
      <right style="thin">
        <color theme="1" tint="0.499984740745262"/>
      </right>
      <top/>
      <bottom style="medium">
        <color indexed="64"/>
      </bottom>
      <diagonal/>
    </border>
    <border>
      <left style="thin">
        <color theme="1" tint="0.499984740745262"/>
      </left>
      <right style="medium">
        <color theme="1" tint="0.499984740745262"/>
      </right>
      <top/>
      <bottom style="medium">
        <color indexed="64"/>
      </bottom>
      <diagonal/>
    </border>
    <border>
      <left style="medium">
        <color rgb="FF000000"/>
      </left>
      <right style="medium">
        <color rgb="FF000000"/>
      </right>
      <top style="medium">
        <color rgb="FF000000"/>
      </top>
      <bottom style="medium">
        <color rgb="FF000000"/>
      </bottom>
      <diagonal/>
    </border>
    <border>
      <left/>
      <right style="thin">
        <color auto="1"/>
      </right>
      <top style="thin">
        <color auto="1"/>
      </top>
      <bottom style="thin">
        <color auto="1"/>
      </bottom>
      <diagonal/>
    </border>
    <border>
      <left style="medium">
        <color rgb="FF000000"/>
      </left>
      <right style="medium">
        <color theme="1" tint="0.499984740745262"/>
      </right>
      <top style="medium">
        <color rgb="FF000000"/>
      </top>
      <bottom/>
      <diagonal/>
    </border>
    <border>
      <left style="medium">
        <color theme="1" tint="0.499984740745262"/>
      </left>
      <right/>
      <top style="medium">
        <color rgb="FF000000"/>
      </top>
      <bottom style="thin">
        <color theme="1" tint="0.499984740745262"/>
      </bottom>
      <diagonal/>
    </border>
    <border>
      <left/>
      <right/>
      <top style="medium">
        <color rgb="FF000000"/>
      </top>
      <bottom style="thin">
        <color theme="1" tint="0.499984740745262"/>
      </bottom>
      <diagonal/>
    </border>
    <border>
      <left/>
      <right style="medium">
        <color theme="1" tint="0.499984740745262"/>
      </right>
      <top style="medium">
        <color rgb="FF000000"/>
      </top>
      <bottom style="thin">
        <color theme="1" tint="0.499984740745262"/>
      </bottom>
      <diagonal/>
    </border>
    <border>
      <left/>
      <right style="medium">
        <color rgb="FF000000"/>
      </right>
      <top style="medium">
        <color rgb="FF000000"/>
      </top>
      <bottom style="thin">
        <color theme="1" tint="0.499984740745262"/>
      </bottom>
      <diagonal/>
    </border>
    <border>
      <left style="medium">
        <color rgb="FF000000"/>
      </left>
      <right style="medium">
        <color theme="1" tint="0.499984740745262"/>
      </right>
      <top/>
      <bottom style="medium">
        <color theme="1" tint="0.499984740745262"/>
      </bottom>
      <diagonal/>
    </border>
    <border>
      <left style="thin">
        <color theme="1" tint="0.499984740745262"/>
      </left>
      <right style="medium">
        <color rgb="FF000000"/>
      </right>
      <top style="thin">
        <color theme="1" tint="0.499984740745262"/>
      </top>
      <bottom style="medium">
        <color theme="1" tint="0.499984740745262"/>
      </bottom>
      <diagonal/>
    </border>
    <border>
      <left style="medium">
        <color rgb="FF000000"/>
      </left>
      <right/>
      <top/>
      <bottom style="thin">
        <color auto="1"/>
      </bottom>
      <diagonal/>
    </border>
    <border>
      <left style="thin">
        <color theme="1" tint="0.499984740745262"/>
      </left>
      <right style="medium">
        <color rgb="FF000000"/>
      </right>
      <top/>
      <bottom style="thin">
        <color theme="1" tint="0.499984740745262"/>
      </bottom>
      <diagonal/>
    </border>
    <border>
      <left style="medium">
        <color rgb="FF000000"/>
      </left>
      <right/>
      <top style="thin">
        <color auto="1"/>
      </top>
      <bottom style="thin">
        <color auto="1"/>
      </bottom>
      <diagonal/>
    </border>
    <border>
      <left style="medium">
        <color rgb="FF000000"/>
      </left>
      <right style="medium">
        <color theme="1" tint="0.499984740745262"/>
      </right>
      <top style="thin">
        <color theme="1" tint="0.499984740745262"/>
      </top>
      <bottom style="thin">
        <color theme="1" tint="0.499984740745262"/>
      </bottom>
      <diagonal/>
    </border>
    <border>
      <left style="medium">
        <color rgb="FF000000"/>
      </left>
      <right style="medium">
        <color theme="1" tint="0.499984740745262"/>
      </right>
      <top style="thin">
        <color theme="1" tint="0.499984740745262"/>
      </top>
      <bottom/>
      <diagonal/>
    </border>
    <border>
      <left style="medium">
        <color rgb="FF000000"/>
      </left>
      <right style="medium">
        <color theme="1" tint="0.499984740745262"/>
      </right>
      <top style="medium">
        <color theme="1" tint="0.499984740745262"/>
      </top>
      <bottom style="medium">
        <color rgb="FF000000"/>
      </bottom>
      <diagonal/>
    </border>
    <border>
      <left style="medium">
        <color theme="1" tint="0.499984740745262"/>
      </left>
      <right style="thin">
        <color theme="1" tint="0.499984740745262"/>
      </right>
      <top style="medium">
        <color theme="1" tint="0.499984740745262"/>
      </top>
      <bottom style="medium">
        <color rgb="FF000000"/>
      </bottom>
      <diagonal/>
    </border>
    <border>
      <left style="thin">
        <color theme="1" tint="0.499984740745262"/>
      </left>
      <right style="thin">
        <color theme="1" tint="0.499984740745262"/>
      </right>
      <top style="medium">
        <color theme="1" tint="0.499984740745262"/>
      </top>
      <bottom style="medium">
        <color rgb="FF000000"/>
      </bottom>
      <diagonal/>
    </border>
    <border>
      <left style="thin">
        <color theme="1" tint="0.499984740745262"/>
      </left>
      <right style="medium">
        <color theme="1" tint="0.499984740745262"/>
      </right>
      <top/>
      <bottom style="medium">
        <color rgb="FF000000"/>
      </bottom>
      <diagonal/>
    </border>
    <border>
      <left style="thin">
        <color theme="1" tint="0.499984740745262"/>
      </left>
      <right style="medium">
        <color rgb="FF000000"/>
      </right>
      <top/>
      <bottom style="medium">
        <color rgb="FF000000"/>
      </bottom>
      <diagonal/>
    </border>
    <border>
      <left style="medium">
        <color auto="1"/>
      </left>
      <right style="thin">
        <color auto="1"/>
      </right>
      <top style="medium">
        <color auto="1"/>
      </top>
      <bottom style="medium">
        <color rgb="FF000000"/>
      </bottom>
      <diagonal/>
    </border>
    <border>
      <left style="medium">
        <color rgb="FF808080"/>
      </left>
      <right style="medium">
        <color rgb="FF808080"/>
      </right>
      <top/>
      <bottom style="thin">
        <color rgb="FF808080"/>
      </bottom>
      <diagonal/>
    </border>
    <border>
      <left style="medium">
        <color rgb="FF808080"/>
      </left>
      <right style="medium">
        <color rgb="FF808080"/>
      </right>
      <top style="thin">
        <color rgb="FF808080"/>
      </top>
      <bottom style="thin">
        <color rgb="FF808080"/>
      </bottom>
      <diagonal/>
    </border>
    <border>
      <left style="medium">
        <color rgb="FF808080"/>
      </left>
      <right style="medium">
        <color rgb="FF808080"/>
      </right>
      <top style="thin">
        <color rgb="FF808080"/>
      </top>
      <bottom/>
      <diagonal/>
    </border>
  </borders>
  <cellStyleXfs count="97">
    <xf numFmtId="0" fontId="0" fillId="0" borderId="0"/>
    <xf numFmtId="43" fontId="1" fillId="0" borderId="0" applyFont="0" applyFill="0" applyBorder="0" applyAlignment="0" applyProtection="0"/>
    <xf numFmtId="9" fontId="1"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23" fillId="0" borderId="0"/>
    <xf numFmtId="44"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cellStyleXfs>
  <cellXfs count="458">
    <xf numFmtId="0" fontId="0" fillId="0" borderId="0" xfId="0"/>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vertical="center" wrapText="1"/>
    </xf>
    <xf numFmtId="0" fontId="8" fillId="0" borderId="0" xfId="0" applyFont="1"/>
    <xf numFmtId="0" fontId="0" fillId="0" borderId="0" xfId="0" applyAlignment="1">
      <alignment horizontal="centerContinuous" vertical="center"/>
    </xf>
    <xf numFmtId="0" fontId="12" fillId="0" borderId="0" xfId="0" applyFont="1" applyAlignment="1">
      <alignment horizontal="centerContinuous" vertical="center"/>
    </xf>
    <xf numFmtId="0" fontId="12" fillId="0" borderId="0" xfId="0" applyFont="1" applyAlignment="1">
      <alignment vertical="center"/>
    </xf>
    <xf numFmtId="0" fontId="2" fillId="0" borderId="0" xfId="0" applyFont="1" applyAlignment="1">
      <alignment horizontal="centerContinuous" vertical="center"/>
    </xf>
    <xf numFmtId="0" fontId="18" fillId="0" borderId="0" xfId="0" applyFont="1" applyAlignment="1">
      <alignment horizontal="centerContinuous" vertical="center"/>
    </xf>
    <xf numFmtId="0" fontId="25" fillId="0" borderId="0" xfId="0" applyFont="1" applyAlignment="1">
      <alignment wrapText="1"/>
    </xf>
    <xf numFmtId="0" fontId="26" fillId="0" borderId="42" xfId="0" applyFont="1" applyBorder="1" applyAlignment="1">
      <alignment horizontal="center" vertical="center"/>
    </xf>
    <xf numFmtId="0" fontId="26" fillId="0" borderId="43" xfId="0" applyFont="1" applyBorder="1" applyAlignment="1">
      <alignment horizontal="center" vertical="center"/>
    </xf>
    <xf numFmtId="0" fontId="26" fillId="0" borderId="21" xfId="0" applyFont="1" applyBorder="1" applyAlignment="1">
      <alignment vertical="center"/>
    </xf>
    <xf numFmtId="41" fontId="27" fillId="0" borderId="13" xfId="4" applyNumberFormat="1" applyFont="1" applyBorder="1"/>
    <xf numFmtId="166" fontId="27" fillId="0" borderId="13" xfId="4" applyNumberFormat="1" applyFont="1" applyBorder="1"/>
    <xf numFmtId="41" fontId="27" fillId="0" borderId="35" xfId="4" applyNumberFormat="1" applyFont="1" applyBorder="1"/>
    <xf numFmtId="0" fontId="26" fillId="0" borderId="23" xfId="0" applyFont="1" applyBorder="1" applyAlignment="1">
      <alignment vertical="center"/>
    </xf>
    <xf numFmtId="41" fontId="27" fillId="0" borderId="4" xfId="4" applyNumberFormat="1" applyFont="1" applyBorder="1"/>
    <xf numFmtId="166" fontId="27" fillId="0" borderId="4" xfId="4" applyNumberFormat="1" applyFont="1" applyBorder="1"/>
    <xf numFmtId="41" fontId="27" fillId="0" borderId="25" xfId="4" applyNumberFormat="1" applyFont="1" applyBorder="1"/>
    <xf numFmtId="0" fontId="26" fillId="0" borderId="26" xfId="0" applyFont="1" applyBorder="1" applyAlignment="1">
      <alignment vertical="center"/>
    </xf>
    <xf numFmtId="41" fontId="27" fillId="0" borderId="5" xfId="4" applyNumberFormat="1" applyFont="1" applyBorder="1"/>
    <xf numFmtId="166" fontId="27" fillId="0" borderId="5" xfId="4" applyNumberFormat="1" applyFont="1" applyBorder="1"/>
    <xf numFmtId="41" fontId="27" fillId="0" borderId="27" xfId="4" applyNumberFormat="1" applyFont="1" applyBorder="1"/>
    <xf numFmtId="0" fontId="26" fillId="0" borderId="28" xfId="0" applyFont="1" applyBorder="1" applyAlignment="1">
      <alignment horizontal="left" vertical="center" indent="2"/>
    </xf>
    <xf numFmtId="41" fontId="19" fillId="0" borderId="10" xfId="0" applyNumberFormat="1" applyFont="1" applyBorder="1"/>
    <xf numFmtId="41" fontId="19" fillId="0" borderId="29" xfId="0" applyNumberFormat="1" applyFont="1" applyBorder="1"/>
    <xf numFmtId="41" fontId="11" fillId="0" borderId="9" xfId="3" applyNumberFormat="1" applyFont="1" applyBorder="1" applyAlignment="1" applyProtection="1">
      <alignment horizontal="center" vertical="center"/>
      <protection locked="0"/>
    </xf>
    <xf numFmtId="41" fontId="11" fillId="0" borderId="10" xfId="3" applyNumberFormat="1" applyFont="1" applyBorder="1" applyAlignment="1" applyProtection="1">
      <alignment horizontal="center" vertical="center"/>
      <protection locked="0"/>
    </xf>
    <xf numFmtId="41" fontId="11" fillId="0" borderId="10" xfId="4" applyNumberFormat="1" applyFont="1" applyFill="1" applyBorder="1" applyAlignment="1" applyProtection="1">
      <alignment horizontal="center" vertical="center"/>
      <protection locked="0"/>
    </xf>
    <xf numFmtId="41" fontId="11" fillId="0" borderId="10" xfId="4" applyNumberFormat="1" applyFont="1" applyFill="1" applyBorder="1" applyAlignment="1" applyProtection="1">
      <alignment horizontal="center" vertical="center" wrapText="1"/>
      <protection locked="0"/>
    </xf>
    <xf numFmtId="41" fontId="11" fillId="0" borderId="31" xfId="4" applyNumberFormat="1" applyFont="1" applyFill="1" applyBorder="1" applyAlignment="1" applyProtection="1">
      <alignment horizontal="center" vertical="center" wrapText="1"/>
      <protection locked="0"/>
    </xf>
    <xf numFmtId="41" fontId="11" fillId="0" borderId="41" xfId="4" applyNumberFormat="1" applyFont="1" applyFill="1" applyBorder="1" applyAlignment="1" applyProtection="1">
      <alignment horizontal="center" vertical="center" wrapText="1"/>
      <protection locked="0"/>
    </xf>
    <xf numFmtId="41" fontId="11" fillId="0" borderId="31" xfId="3" applyNumberFormat="1" applyFont="1" applyBorder="1" applyAlignment="1" applyProtection="1">
      <alignment horizontal="center" vertical="center"/>
      <protection locked="0"/>
    </xf>
    <xf numFmtId="41" fontId="11" fillId="0" borderId="29" xfId="3" applyNumberFormat="1" applyFont="1" applyBorder="1" applyAlignment="1" applyProtection="1">
      <alignment horizontal="center" vertical="center"/>
      <protection locked="0"/>
    </xf>
    <xf numFmtId="0" fontId="26" fillId="0" borderId="52" xfId="0" applyFont="1" applyBorder="1" applyAlignment="1">
      <alignment horizontal="center" vertical="center" wrapText="1"/>
    </xf>
    <xf numFmtId="43" fontId="12" fillId="0" borderId="0" xfId="1" applyFont="1" applyFill="1" applyAlignment="1">
      <alignment vertical="center"/>
    </xf>
    <xf numFmtId="164" fontId="12" fillId="0" borderId="4" xfId="1" applyNumberFormat="1" applyFont="1" applyFill="1" applyBorder="1" applyAlignment="1">
      <alignment vertical="center"/>
    </xf>
    <xf numFmtId="164" fontId="12" fillId="0" borderId="6" xfId="1" applyNumberFormat="1" applyFont="1" applyFill="1" applyBorder="1" applyAlignment="1">
      <alignment vertical="center"/>
    </xf>
    <xf numFmtId="164" fontId="12" fillId="0" borderId="25" xfId="1" applyNumberFormat="1" applyFont="1" applyFill="1" applyBorder="1" applyAlignment="1">
      <alignment vertical="center"/>
    </xf>
    <xf numFmtId="164" fontId="12" fillId="0" borderId="13" xfId="1" applyNumberFormat="1" applyFont="1" applyFill="1" applyBorder="1" applyAlignment="1">
      <alignment vertical="center"/>
    </xf>
    <xf numFmtId="164" fontId="12" fillId="0" borderId="35" xfId="1" applyNumberFormat="1" applyFont="1" applyFill="1" applyBorder="1" applyAlignment="1">
      <alignment vertical="center"/>
    </xf>
    <xf numFmtId="164" fontId="12" fillId="0" borderId="14" xfId="1" applyNumberFormat="1" applyFont="1" applyFill="1" applyBorder="1" applyAlignment="1">
      <alignment vertical="center"/>
    </xf>
    <xf numFmtId="164" fontId="12" fillId="0" borderId="44" xfId="1" applyNumberFormat="1" applyFont="1" applyFill="1" applyBorder="1" applyAlignment="1">
      <alignment vertical="center"/>
    </xf>
    <xf numFmtId="164" fontId="12" fillId="0" borderId="45" xfId="1" applyNumberFormat="1" applyFont="1" applyFill="1" applyBorder="1" applyAlignment="1">
      <alignment vertical="center"/>
    </xf>
    <xf numFmtId="164" fontId="12" fillId="0" borderId="5" xfId="1" applyNumberFormat="1" applyFont="1" applyFill="1" applyBorder="1" applyAlignment="1">
      <alignment vertical="center"/>
    </xf>
    <xf numFmtId="164" fontId="12" fillId="0" borderId="8" xfId="1" applyNumberFormat="1" applyFont="1" applyFill="1" applyBorder="1" applyAlignment="1">
      <alignment vertical="center"/>
    </xf>
    <xf numFmtId="164" fontId="19" fillId="0" borderId="9" xfId="1" applyNumberFormat="1" applyFont="1" applyFill="1" applyBorder="1" applyAlignment="1">
      <alignment vertical="center"/>
    </xf>
    <xf numFmtId="164" fontId="19" fillId="0" borderId="10" xfId="1" applyNumberFormat="1" applyFont="1" applyFill="1" applyBorder="1" applyAlignment="1">
      <alignment vertical="center"/>
    </xf>
    <xf numFmtId="164" fontId="19" fillId="0" borderId="11" xfId="1" applyNumberFormat="1" applyFont="1" applyFill="1" applyBorder="1" applyAlignment="1">
      <alignment vertical="center"/>
    </xf>
    <xf numFmtId="164" fontId="19" fillId="0" borderId="39" xfId="1" applyNumberFormat="1" applyFont="1" applyFill="1" applyBorder="1" applyAlignment="1">
      <alignment vertical="center"/>
    </xf>
    <xf numFmtId="164" fontId="19" fillId="0" borderId="29" xfId="1" applyNumberFormat="1" applyFont="1" applyFill="1" applyBorder="1" applyAlignment="1">
      <alignment vertical="center"/>
    </xf>
    <xf numFmtId="164" fontId="18" fillId="0" borderId="12" xfId="1" applyNumberFormat="1" applyFont="1" applyFill="1" applyBorder="1" applyAlignment="1">
      <alignment vertical="center"/>
    </xf>
    <xf numFmtId="164" fontId="18" fillId="0" borderId="3" xfId="1" applyNumberFormat="1" applyFont="1" applyFill="1" applyBorder="1" applyAlignment="1">
      <alignment vertical="center"/>
    </xf>
    <xf numFmtId="164" fontId="18" fillId="0" borderId="7" xfId="1" applyNumberFormat="1" applyFont="1" applyFill="1" applyBorder="1" applyAlignment="1">
      <alignment vertical="center"/>
    </xf>
    <xf numFmtId="41" fontId="27" fillId="0" borderId="12" xfId="4" applyNumberFormat="1" applyFont="1" applyBorder="1"/>
    <xf numFmtId="166" fontId="27" fillId="0" borderId="35" xfId="4" applyNumberFormat="1" applyFont="1" applyBorder="1"/>
    <xf numFmtId="41" fontId="27" fillId="0" borderId="3" xfId="4" applyNumberFormat="1" applyFont="1" applyBorder="1"/>
    <xf numFmtId="166" fontId="27" fillId="0" borderId="25" xfId="4" applyNumberFormat="1" applyFont="1" applyBorder="1"/>
    <xf numFmtId="41" fontId="27" fillId="0" borderId="7" xfId="4" applyNumberFormat="1" applyFont="1" applyBorder="1"/>
    <xf numFmtId="166" fontId="27" fillId="0" borderId="27" xfId="4" applyNumberFormat="1" applyFont="1" applyBorder="1"/>
    <xf numFmtId="41" fontId="19" fillId="0" borderId="9" xfId="0" applyNumberFormat="1" applyFont="1" applyBorder="1"/>
    <xf numFmtId="0" fontId="8" fillId="0" borderId="0" xfId="0" applyFont="1" applyAlignment="1">
      <alignment vertical="center"/>
    </xf>
    <xf numFmtId="164" fontId="8" fillId="0" borderId="4" xfId="1" applyNumberFormat="1" applyFont="1" applyFill="1" applyBorder="1" applyAlignment="1">
      <alignment vertical="center"/>
    </xf>
    <xf numFmtId="164" fontId="8" fillId="0" borderId="25" xfId="1" applyNumberFormat="1" applyFont="1" applyFill="1" applyBorder="1" applyAlignment="1">
      <alignment vertical="center"/>
    </xf>
    <xf numFmtId="164" fontId="27" fillId="0" borderId="4" xfId="1" applyNumberFormat="1" applyFont="1" applyFill="1" applyBorder="1" applyAlignment="1">
      <alignment vertical="center"/>
    </xf>
    <xf numFmtId="0" fontId="18" fillId="0" borderId="36" xfId="0" applyFont="1" applyBorder="1" applyAlignment="1">
      <alignment vertical="center"/>
    </xf>
    <xf numFmtId="0" fontId="18" fillId="0" borderId="37" xfId="0" applyFont="1" applyBorder="1" applyAlignment="1">
      <alignment vertical="center"/>
    </xf>
    <xf numFmtId="0" fontId="19" fillId="0" borderId="38" xfId="0" applyFont="1" applyBorder="1" applyAlignment="1">
      <alignment horizontal="left" vertical="center" indent="1"/>
    </xf>
    <xf numFmtId="3" fontId="9" fillId="0" borderId="0" xfId="0" applyNumberFormat="1" applyFont="1" applyAlignment="1">
      <alignment horizontal="centerContinuous" vertical="center"/>
    </xf>
    <xf numFmtId="164" fontId="0" fillId="0" borderId="0" xfId="0" applyNumberFormat="1" applyAlignment="1">
      <alignment horizontal="centerContinuous" vertical="center"/>
    </xf>
    <xf numFmtId="41" fontId="0" fillId="0" borderId="0" xfId="0" applyNumberFormat="1" applyAlignment="1">
      <alignment horizontal="centerContinuous" vertical="center"/>
    </xf>
    <xf numFmtId="0" fontId="19" fillId="0" borderId="28" xfId="0" applyFont="1" applyBorder="1" applyAlignment="1">
      <alignment vertical="center"/>
    </xf>
    <xf numFmtId="164" fontId="20" fillId="0" borderId="9" xfId="1" applyNumberFormat="1" applyFont="1" applyFill="1" applyBorder="1" applyAlignment="1">
      <alignment vertical="center"/>
    </xf>
    <xf numFmtId="164" fontId="20" fillId="0" borderId="10" xfId="1" applyNumberFormat="1" applyFont="1" applyFill="1" applyBorder="1" applyAlignment="1">
      <alignment vertical="center"/>
    </xf>
    <xf numFmtId="164" fontId="20" fillId="0" borderId="29" xfId="1" applyNumberFormat="1" applyFont="1" applyFill="1" applyBorder="1" applyAlignment="1">
      <alignment vertical="center"/>
    </xf>
    <xf numFmtId="164" fontId="8" fillId="0" borderId="0" xfId="0" applyNumberFormat="1" applyFont="1" applyAlignment="1">
      <alignment horizontal="centerContinuous" vertical="center"/>
    </xf>
    <xf numFmtId="41" fontId="8" fillId="0" borderId="0" xfId="0" applyNumberFormat="1" applyFont="1" applyAlignment="1">
      <alignment horizontal="centerContinuous" vertical="center"/>
    </xf>
    <xf numFmtId="0" fontId="8" fillId="0" borderId="0" xfId="0" applyFont="1" applyAlignment="1">
      <alignment horizontal="centerContinuous" vertical="center"/>
    </xf>
    <xf numFmtId="5" fontId="20" fillId="0" borderId="0" xfId="0" applyNumberFormat="1" applyFont="1" applyAlignment="1">
      <alignment horizontal="centerContinuous" vertical="center"/>
    </xf>
    <xf numFmtId="0" fontId="19" fillId="0" borderId="23" xfId="0" applyFont="1" applyBorder="1" applyAlignment="1">
      <alignment vertical="center"/>
    </xf>
    <xf numFmtId="164" fontId="20" fillId="0" borderId="1" xfId="1" applyNumberFormat="1" applyFont="1" applyFill="1" applyBorder="1" applyAlignment="1">
      <alignment vertical="center"/>
    </xf>
    <xf numFmtId="164" fontId="27" fillId="0" borderId="2" xfId="1" applyNumberFormat="1" applyFont="1" applyFill="1" applyBorder="1" applyAlignment="1">
      <alignment vertical="center"/>
    </xf>
    <xf numFmtId="164" fontId="8" fillId="0" borderId="24" xfId="1" applyNumberFormat="1" applyFont="1" applyFill="1" applyBorder="1" applyAlignment="1">
      <alignment vertical="center"/>
    </xf>
    <xf numFmtId="164" fontId="20" fillId="0" borderId="3" xfId="1" applyNumberFormat="1" applyFont="1" applyFill="1" applyBorder="1" applyAlignment="1">
      <alignment vertical="center"/>
    </xf>
    <xf numFmtId="164" fontId="27" fillId="0" borderId="25" xfId="1" applyNumberFormat="1" applyFont="1" applyFill="1" applyBorder="1" applyAlignment="1">
      <alignment horizontal="right" vertical="center"/>
    </xf>
    <xf numFmtId="0" fontId="19" fillId="0" borderId="26" xfId="0" applyFont="1" applyBorder="1" applyAlignment="1">
      <alignment vertical="center"/>
    </xf>
    <xf numFmtId="164" fontId="20" fillId="0" borderId="7" xfId="1" applyNumberFormat="1" applyFont="1" applyFill="1" applyBorder="1" applyAlignment="1">
      <alignment vertical="center"/>
    </xf>
    <xf numFmtId="164" fontId="27" fillId="0" borderId="5" xfId="1" applyNumberFormat="1" applyFont="1" applyFill="1" applyBorder="1" applyAlignment="1">
      <alignment vertical="center"/>
    </xf>
    <xf numFmtId="164" fontId="8" fillId="0" borderId="27" xfId="1" applyNumberFormat="1" applyFont="1" applyFill="1" applyBorder="1" applyAlignment="1">
      <alignment vertical="center"/>
    </xf>
    <xf numFmtId="3" fontId="8" fillId="0" borderId="0" xfId="0" applyNumberFormat="1" applyFont="1" applyAlignment="1">
      <alignment horizontal="left" vertical="center"/>
    </xf>
    <xf numFmtId="41" fontId="8" fillId="0" borderId="0" xfId="0" applyNumberFormat="1" applyFont="1" applyAlignment="1">
      <alignment horizontal="left" vertical="center"/>
    </xf>
    <xf numFmtId="164" fontId="8" fillId="0" borderId="0" xfId="0" applyNumberFormat="1" applyFont="1" applyAlignment="1">
      <alignment horizontal="left" vertical="center"/>
    </xf>
    <xf numFmtId="0" fontId="8" fillId="0" borderId="0" xfId="0" applyFont="1" applyAlignment="1">
      <alignment horizontal="left"/>
    </xf>
    <xf numFmtId="164" fontId="20" fillId="0" borderId="15" xfId="0" applyNumberFormat="1" applyFont="1" applyBorder="1" applyAlignment="1">
      <alignment horizontal="center" vertical="center"/>
    </xf>
    <xf numFmtId="41" fontId="20" fillId="0" borderId="16" xfId="0" applyNumberFormat="1" applyFont="1" applyBorder="1" applyAlignment="1">
      <alignment horizontal="center" vertical="center"/>
    </xf>
    <xf numFmtId="41" fontId="20" fillId="0" borderId="22" xfId="0" applyNumberFormat="1" applyFont="1" applyBorder="1" applyAlignment="1">
      <alignment horizontal="center" vertical="center"/>
    </xf>
    <xf numFmtId="0" fontId="0" fillId="0" borderId="0" xfId="0" applyAlignment="1">
      <alignment vertical="center"/>
    </xf>
    <xf numFmtId="0" fontId="7" fillId="0" borderId="0" xfId="0" applyFont="1" applyAlignment="1">
      <alignment vertical="center"/>
    </xf>
    <xf numFmtId="0" fontId="7" fillId="0" borderId="0" xfId="0" applyFont="1" applyAlignment="1">
      <alignment horizontal="centerContinuous" vertical="center"/>
    </xf>
    <xf numFmtId="0" fontId="19" fillId="0" borderId="0" xfId="0" applyFont="1" applyAlignment="1">
      <alignment vertical="center"/>
    </xf>
    <xf numFmtId="0" fontId="18" fillId="0" borderId="60" xfId="0" applyFont="1" applyBorder="1" applyAlignment="1">
      <alignment horizontal="center" vertical="center" wrapText="1"/>
    </xf>
    <xf numFmtId="0" fontId="18" fillId="0" borderId="61" xfId="0" applyFont="1" applyBorder="1" applyAlignment="1">
      <alignment horizontal="center" vertical="center" wrapText="1"/>
    </xf>
    <xf numFmtId="0" fontId="18" fillId="0" borderId="62" xfId="0" applyFont="1" applyBorder="1" applyAlignment="1">
      <alignment horizontal="center" vertical="center" wrapText="1"/>
    </xf>
    <xf numFmtId="166" fontId="10" fillId="0" borderId="63" xfId="8" applyNumberFormat="1" applyFont="1" applyBorder="1" applyAlignment="1">
      <alignment horizontal="right" vertical="center"/>
    </xf>
    <xf numFmtId="169" fontId="12" fillId="0" borderId="64" xfId="0" applyNumberFormat="1" applyFont="1" applyBorder="1" applyAlignment="1">
      <alignment horizontal="right" vertical="center"/>
    </xf>
    <xf numFmtId="3" fontId="20" fillId="0" borderId="75" xfId="6" applyNumberFormat="1" applyFont="1" applyBorder="1" applyAlignment="1">
      <alignment horizontal="left" vertical="center"/>
    </xf>
    <xf numFmtId="166" fontId="10" fillId="0" borderId="66" xfId="8" applyNumberFormat="1" applyFont="1" applyBorder="1" applyAlignment="1">
      <alignment horizontal="right" vertical="center"/>
    </xf>
    <xf numFmtId="3" fontId="20" fillId="0" borderId="76" xfId="6" applyNumberFormat="1" applyFont="1" applyBorder="1" applyAlignment="1">
      <alignment horizontal="left" vertical="center"/>
    </xf>
    <xf numFmtId="166" fontId="10" fillId="0" borderId="68" xfId="8" applyNumberFormat="1" applyFont="1" applyBorder="1" applyAlignment="1">
      <alignment horizontal="right" vertical="center"/>
    </xf>
    <xf numFmtId="3" fontId="20" fillId="0" borderId="77" xfId="6" applyNumberFormat="1" applyFont="1" applyBorder="1" applyAlignment="1">
      <alignment horizontal="left" vertical="center"/>
    </xf>
    <xf numFmtId="166" fontId="18" fillId="0" borderId="70" xfId="0" applyNumberFormat="1" applyFont="1" applyBorder="1" applyAlignment="1">
      <alignment horizontal="right" vertical="center"/>
    </xf>
    <xf numFmtId="166" fontId="11" fillId="0" borderId="71" xfId="10" applyNumberFormat="1" applyFont="1" applyFill="1" applyBorder="1" applyAlignment="1" applyProtection="1">
      <alignment horizontal="right" vertical="center"/>
      <protection locked="0"/>
    </xf>
    <xf numFmtId="3" fontId="9" fillId="0" borderId="0" xfId="3" applyNumberFormat="1" applyFont="1" applyAlignment="1" applyProtection="1">
      <alignment vertical="center"/>
      <protection locked="0"/>
    </xf>
    <xf numFmtId="0" fontId="19" fillId="0" borderId="80" xfId="0" applyFont="1" applyBorder="1" applyAlignment="1">
      <alignment horizontal="center" vertical="center" wrapText="1"/>
    </xf>
    <xf numFmtId="0" fontId="19" fillId="0" borderId="80" xfId="0" applyFont="1" applyBorder="1" applyAlignment="1">
      <alignment horizontal="center" vertical="center"/>
    </xf>
    <xf numFmtId="0" fontId="19" fillId="0" borderId="81" xfId="0" applyFont="1" applyBorder="1" applyAlignment="1">
      <alignment horizontal="center" vertical="center"/>
    </xf>
    <xf numFmtId="0" fontId="8" fillId="0" borderId="61" xfId="0" applyFont="1" applyBorder="1" applyAlignment="1">
      <alignment horizontal="center" vertical="center" wrapText="1"/>
    </xf>
    <xf numFmtId="0" fontId="8" fillId="0" borderId="62" xfId="0" applyFont="1" applyBorder="1" applyAlignment="1">
      <alignment horizontal="center" vertical="center" wrapText="1"/>
    </xf>
    <xf numFmtId="0" fontId="18" fillId="0" borderId="75" xfId="0" applyFont="1" applyBorder="1" applyAlignment="1">
      <alignment vertical="center"/>
    </xf>
    <xf numFmtId="165" fontId="12" fillId="0" borderId="66" xfId="1" applyNumberFormat="1" applyFont="1" applyBorder="1" applyAlignment="1">
      <alignment vertical="center"/>
    </xf>
    <xf numFmtId="165" fontId="12" fillId="0" borderId="67" xfId="1" applyNumberFormat="1" applyFont="1" applyBorder="1" applyAlignment="1">
      <alignment vertical="center"/>
    </xf>
    <xf numFmtId="165" fontId="12" fillId="2" borderId="66" xfId="1" applyNumberFormat="1" applyFont="1" applyFill="1" applyBorder="1" applyAlignment="1">
      <alignment vertical="center"/>
    </xf>
    <xf numFmtId="165" fontId="12" fillId="0" borderId="66" xfId="1" applyNumberFormat="1" applyFont="1" applyFill="1" applyBorder="1" applyAlignment="1">
      <alignment vertical="center"/>
    </xf>
    <xf numFmtId="0" fontId="18" fillId="0" borderId="76" xfId="0" applyFont="1" applyBorder="1" applyAlignment="1">
      <alignment vertical="center"/>
    </xf>
    <xf numFmtId="0" fontId="2" fillId="0" borderId="77" xfId="0" applyFont="1" applyBorder="1" applyAlignment="1">
      <alignment vertical="center"/>
    </xf>
    <xf numFmtId="165" fontId="19" fillId="0" borderId="82" xfId="1" applyNumberFormat="1" applyFont="1" applyBorder="1" applyAlignment="1">
      <alignment vertical="center"/>
    </xf>
    <xf numFmtId="165" fontId="19" fillId="0" borderId="71" xfId="1" applyNumberFormat="1" applyFont="1" applyBorder="1" applyAlignment="1">
      <alignment vertical="center"/>
    </xf>
    <xf numFmtId="165" fontId="19" fillId="0" borderId="72" xfId="1" applyNumberFormat="1" applyFont="1" applyBorder="1" applyAlignment="1">
      <alignment vertical="center"/>
    </xf>
    <xf numFmtId="0" fontId="19" fillId="0" borderId="81" xfId="0" applyFont="1" applyBorder="1" applyAlignment="1">
      <alignment horizontal="center" vertical="center" wrapText="1"/>
    </xf>
    <xf numFmtId="0" fontId="12" fillId="0" borderId="61" xfId="0" applyFont="1" applyBorder="1" applyAlignment="1">
      <alignment horizontal="center" vertical="center" wrapText="1"/>
    </xf>
    <xf numFmtId="0" fontId="12" fillId="0" borderId="62" xfId="0" applyFont="1" applyBorder="1" applyAlignment="1">
      <alignment horizontal="center" vertical="center" wrapText="1"/>
    </xf>
    <xf numFmtId="165" fontId="12" fillId="2" borderId="66" xfId="1" applyNumberFormat="1" applyFont="1" applyFill="1" applyBorder="1" applyAlignment="1">
      <alignment horizontal="center" vertical="center"/>
    </xf>
    <xf numFmtId="165" fontId="12" fillId="2" borderId="67" xfId="1" applyNumberFormat="1" applyFont="1" applyFill="1" applyBorder="1" applyAlignment="1">
      <alignment vertical="center"/>
    </xf>
    <xf numFmtId="165" fontId="12" fillId="0" borderId="66" xfId="1" applyNumberFormat="1" applyFont="1" applyBorder="1" applyAlignment="1">
      <alignment horizontal="right" vertical="center"/>
    </xf>
    <xf numFmtId="0" fontId="18" fillId="0" borderId="77" xfId="0" applyFont="1" applyBorder="1" applyAlignment="1">
      <alignment vertical="center"/>
    </xf>
    <xf numFmtId="165" fontId="18" fillId="0" borderId="82" xfId="1" applyNumberFormat="1" applyFont="1" applyBorder="1" applyAlignment="1">
      <alignment vertical="center"/>
    </xf>
    <xf numFmtId="165" fontId="18" fillId="0" borderId="71" xfId="1" applyNumberFormat="1" applyFont="1" applyBorder="1" applyAlignment="1">
      <alignment vertical="center"/>
    </xf>
    <xf numFmtId="165" fontId="12" fillId="0" borderId="83" xfId="1" applyNumberFormat="1" applyFont="1" applyBorder="1" applyAlignment="1">
      <alignment vertical="center"/>
    </xf>
    <xf numFmtId="165" fontId="12" fillId="0" borderId="80" xfId="1" applyNumberFormat="1" applyFont="1" applyBorder="1" applyAlignment="1">
      <alignment vertical="center"/>
    </xf>
    <xf numFmtId="165" fontId="12" fillId="0" borderId="80" xfId="1" applyNumberFormat="1" applyFont="1" applyBorder="1" applyAlignment="1">
      <alignment vertical="center" wrapText="1"/>
    </xf>
    <xf numFmtId="165" fontId="12" fillId="0" borderId="81" xfId="1" applyNumberFormat="1" applyFont="1" applyBorder="1" applyAlignment="1">
      <alignment vertical="center" wrapText="1"/>
    </xf>
    <xf numFmtId="165" fontId="12" fillId="0" borderId="65" xfId="1" applyNumberFormat="1" applyFont="1" applyBorder="1" applyAlignment="1">
      <alignment vertical="center"/>
    </xf>
    <xf numFmtId="165" fontId="12" fillId="0" borderId="60" xfId="1" applyNumberFormat="1" applyFont="1" applyBorder="1" applyAlignment="1">
      <alignment vertical="center"/>
    </xf>
    <xf numFmtId="165" fontId="12" fillId="0" borderId="61" xfId="1" applyNumberFormat="1" applyFont="1" applyBorder="1" applyAlignment="1">
      <alignment vertical="center"/>
    </xf>
    <xf numFmtId="165" fontId="12" fillId="2" borderId="61" xfId="1" applyNumberFormat="1" applyFont="1" applyFill="1" applyBorder="1" applyAlignment="1">
      <alignment vertical="center"/>
    </xf>
    <xf numFmtId="165" fontId="12" fillId="0" borderId="62" xfId="1" applyNumberFormat="1" applyFont="1" applyBorder="1" applyAlignment="1">
      <alignment vertical="center"/>
    </xf>
    <xf numFmtId="165" fontId="12" fillId="0" borderId="81" xfId="1" applyNumberFormat="1" applyFont="1" applyBorder="1" applyAlignment="1">
      <alignment vertical="center"/>
    </xf>
    <xf numFmtId="165" fontId="12" fillId="0" borderId="65" xfId="1" applyNumberFormat="1" applyFont="1" applyBorder="1" applyAlignment="1">
      <alignment horizontal="right" vertical="center"/>
    </xf>
    <xf numFmtId="165" fontId="12" fillId="0" borderId="60" xfId="1" applyNumberFormat="1" applyFont="1" applyBorder="1" applyAlignment="1">
      <alignment horizontal="right" vertical="center"/>
    </xf>
    <xf numFmtId="165" fontId="12" fillId="0" borderId="61" xfId="1" applyNumberFormat="1" applyFont="1" applyBorder="1" applyAlignment="1">
      <alignment horizontal="right" vertical="center"/>
    </xf>
    <xf numFmtId="165" fontId="12" fillId="2" borderId="62" xfId="1" applyNumberFormat="1" applyFont="1" applyFill="1" applyBorder="1" applyAlignment="1">
      <alignment vertical="center"/>
    </xf>
    <xf numFmtId="0" fontId="19" fillId="0" borderId="83" xfId="0" applyFont="1" applyBorder="1" applyAlignment="1">
      <alignment horizontal="center" vertical="center" wrapText="1"/>
    </xf>
    <xf numFmtId="0" fontId="12" fillId="0" borderId="60" xfId="0" applyFont="1" applyBorder="1" applyAlignment="1">
      <alignment horizontal="center" vertical="center" wrapText="1"/>
    </xf>
    <xf numFmtId="0" fontId="8" fillId="0" borderId="60" xfId="0" applyFont="1" applyBorder="1" applyAlignment="1">
      <alignment horizontal="center" vertical="center" wrapText="1"/>
    </xf>
    <xf numFmtId="41" fontId="9" fillId="0" borderId="0" xfId="3" applyNumberFormat="1" applyFont="1" applyAlignment="1">
      <alignment horizontal="centerContinuous" vertical="center"/>
    </xf>
    <xf numFmtId="41" fontId="9" fillId="0" borderId="0" xfId="4" applyNumberFormat="1" applyFont="1" applyBorder="1" applyAlignment="1">
      <alignment horizontal="centerContinuous" vertical="center"/>
    </xf>
    <xf numFmtId="0" fontId="2" fillId="0" borderId="0" xfId="0" applyFont="1" applyAlignment="1">
      <alignment vertical="center"/>
    </xf>
    <xf numFmtId="41" fontId="10" fillId="0" borderId="0" xfId="3" applyNumberFormat="1" applyFont="1" applyAlignment="1">
      <alignment vertical="center"/>
    </xf>
    <xf numFmtId="167" fontId="10" fillId="0" borderId="0" xfId="2" applyNumberFormat="1" applyFont="1" applyBorder="1" applyAlignment="1">
      <alignment vertical="center"/>
    </xf>
    <xf numFmtId="41" fontId="10" fillId="0" borderId="51" xfId="3" applyNumberFormat="1" applyFont="1" applyBorder="1" applyAlignment="1">
      <alignment vertical="center"/>
    </xf>
    <xf numFmtId="41" fontId="10" fillId="0" borderId="49" xfId="3" applyNumberFormat="1" applyFont="1" applyBorder="1" applyAlignment="1">
      <alignment vertical="center"/>
    </xf>
    <xf numFmtId="41" fontId="10" fillId="0" borderId="40" xfId="3" applyNumberFormat="1" applyFont="1" applyBorder="1" applyAlignment="1">
      <alignment vertical="center"/>
    </xf>
    <xf numFmtId="41" fontId="10" fillId="0" borderId="50" xfId="4" applyNumberFormat="1" applyFont="1" applyBorder="1" applyAlignment="1">
      <alignment vertical="center"/>
    </xf>
    <xf numFmtId="41" fontId="20" fillId="0" borderId="51" xfId="0" applyNumberFormat="1" applyFont="1" applyBorder="1" applyAlignment="1" applyProtection="1">
      <alignment vertical="center"/>
      <protection locked="0"/>
    </xf>
    <xf numFmtId="41" fontId="20" fillId="0" borderId="49" xfId="1" applyNumberFormat="1" applyFont="1" applyFill="1" applyBorder="1" applyAlignment="1" applyProtection="1">
      <alignment vertical="center"/>
      <protection locked="0"/>
    </xf>
    <xf numFmtId="41" fontId="20" fillId="0" borderId="40" xfId="1" applyNumberFormat="1" applyFont="1" applyFill="1" applyBorder="1" applyAlignment="1" applyProtection="1">
      <alignment vertical="center"/>
      <protection locked="0"/>
    </xf>
    <xf numFmtId="41" fontId="20" fillId="0" borderId="51" xfId="1" applyNumberFormat="1" applyFont="1" applyFill="1" applyBorder="1" applyAlignment="1" applyProtection="1">
      <alignment vertical="center"/>
      <protection locked="0"/>
    </xf>
    <xf numFmtId="41" fontId="20" fillId="0" borderId="51" xfId="3" applyNumberFormat="1" applyFont="1" applyBorder="1" applyAlignment="1">
      <alignment vertical="center"/>
    </xf>
    <xf numFmtId="41" fontId="20" fillId="0" borderId="49" xfId="4" applyNumberFormat="1" applyFont="1" applyFill="1" applyBorder="1" applyAlignment="1" applyProtection="1">
      <alignment vertical="center"/>
      <protection locked="0"/>
    </xf>
    <xf numFmtId="41" fontId="20" fillId="0" borderId="40" xfId="4" applyNumberFormat="1" applyFont="1" applyFill="1" applyBorder="1" applyAlignment="1" applyProtection="1">
      <alignment vertical="center"/>
      <protection locked="0"/>
    </xf>
    <xf numFmtId="41" fontId="20" fillId="0" borderId="51" xfId="4" applyNumberFormat="1" applyFont="1" applyFill="1" applyBorder="1" applyAlignment="1" applyProtection="1">
      <alignment vertical="center"/>
      <protection locked="0"/>
    </xf>
    <xf numFmtId="41" fontId="20" fillId="0" borderId="35" xfId="3" applyNumberFormat="1" applyFont="1" applyBorder="1" applyAlignment="1">
      <alignment vertical="center"/>
    </xf>
    <xf numFmtId="41" fontId="20" fillId="0" borderId="30" xfId="4" applyNumberFormat="1" applyFont="1" applyFill="1" applyBorder="1" applyAlignment="1" applyProtection="1">
      <alignment vertical="center"/>
      <protection locked="0"/>
    </xf>
    <xf numFmtId="41" fontId="20" fillId="0" borderId="13" xfId="4" applyNumberFormat="1" applyFont="1" applyFill="1" applyBorder="1" applyAlignment="1" applyProtection="1">
      <alignment vertical="center"/>
      <protection locked="0"/>
    </xf>
    <xf numFmtId="41" fontId="20" fillId="0" borderId="35" xfId="4" applyNumberFormat="1" applyFont="1" applyFill="1" applyBorder="1" applyAlignment="1" applyProtection="1">
      <alignment vertical="center"/>
      <protection locked="0"/>
    </xf>
    <xf numFmtId="41" fontId="11" fillId="0" borderId="51" xfId="3" applyNumberFormat="1" applyFont="1" applyBorder="1" applyAlignment="1">
      <alignment vertical="center"/>
    </xf>
    <xf numFmtId="41" fontId="11" fillId="0" borderId="49" xfId="3" applyNumberFormat="1" applyFont="1" applyBorder="1" applyAlignment="1">
      <alignment vertical="center"/>
    </xf>
    <xf numFmtId="41" fontId="11" fillId="0" borderId="40" xfId="3" applyNumberFormat="1" applyFont="1" applyBorder="1" applyAlignment="1">
      <alignment vertical="center"/>
    </xf>
    <xf numFmtId="41" fontId="11" fillId="0" borderId="40" xfId="4" applyNumberFormat="1" applyFont="1" applyBorder="1" applyAlignment="1" applyProtection="1">
      <alignment vertical="center"/>
      <protection locked="0"/>
    </xf>
    <xf numFmtId="41" fontId="11" fillId="0" borderId="49" xfId="4" applyNumberFormat="1" applyFont="1" applyBorder="1" applyAlignment="1" applyProtection="1">
      <alignment vertical="center"/>
      <protection locked="0"/>
    </xf>
    <xf numFmtId="41" fontId="10" fillId="0" borderId="51" xfId="4" applyNumberFormat="1" applyFont="1" applyBorder="1" applyAlignment="1" applyProtection="1">
      <alignment vertical="center"/>
      <protection locked="0"/>
    </xf>
    <xf numFmtId="41" fontId="10" fillId="0" borderId="51" xfId="0" applyNumberFormat="1" applyFont="1" applyBorder="1" applyAlignment="1" applyProtection="1">
      <alignment vertical="center"/>
      <protection locked="0"/>
    </xf>
    <xf numFmtId="41" fontId="10" fillId="0" borderId="49" xfId="0" applyNumberFormat="1" applyFont="1" applyBorder="1" applyAlignment="1" applyProtection="1">
      <alignment vertical="center"/>
      <protection locked="0"/>
    </xf>
    <xf numFmtId="41" fontId="10" fillId="0" borderId="40" xfId="0" applyNumberFormat="1" applyFont="1" applyBorder="1" applyAlignment="1" applyProtection="1">
      <alignment vertical="center"/>
      <protection locked="0"/>
    </xf>
    <xf numFmtId="41" fontId="10" fillId="0" borderId="40" xfId="1" applyNumberFormat="1" applyFont="1" applyBorder="1" applyAlignment="1" applyProtection="1">
      <alignment vertical="center"/>
      <protection locked="0"/>
    </xf>
    <xf numFmtId="41" fontId="10" fillId="0" borderId="49" xfId="1" applyNumberFormat="1" applyFont="1" applyBorder="1" applyAlignment="1" applyProtection="1">
      <alignment vertical="center"/>
      <protection locked="0"/>
    </xf>
    <xf numFmtId="3" fontId="28" fillId="0" borderId="51" xfId="0" applyNumberFormat="1" applyFont="1" applyBorder="1" applyAlignment="1">
      <alignment horizontal="right" vertical="center" wrapText="1"/>
    </xf>
    <xf numFmtId="0" fontId="12" fillId="0" borderId="58" xfId="0" applyFont="1" applyBorder="1" applyAlignment="1">
      <alignment vertical="center"/>
    </xf>
    <xf numFmtId="41" fontId="10" fillId="0" borderId="40" xfId="4" applyNumberFormat="1" applyFont="1" applyBorder="1" applyAlignment="1" applyProtection="1">
      <alignment vertical="center"/>
      <protection locked="0"/>
    </xf>
    <xf numFmtId="41" fontId="10" fillId="0" borderId="40" xfId="4" applyNumberFormat="1" applyFont="1" applyBorder="1" applyAlignment="1" applyProtection="1">
      <alignment horizontal="right" vertical="center"/>
      <protection locked="0"/>
    </xf>
    <xf numFmtId="41" fontId="10" fillId="0" borderId="49" xfId="4" applyNumberFormat="1" applyFont="1" applyBorder="1" applyAlignment="1" applyProtection="1">
      <alignment horizontal="right" vertical="center"/>
      <protection locked="0"/>
    </xf>
    <xf numFmtId="3" fontId="12" fillId="0" borderId="58" xfId="0" applyNumberFormat="1" applyFont="1" applyBorder="1" applyAlignment="1">
      <alignment vertical="center"/>
    </xf>
    <xf numFmtId="41" fontId="10" fillId="0" borderId="49" xfId="4" applyNumberFormat="1" applyFont="1" applyBorder="1" applyAlignment="1" applyProtection="1">
      <alignment vertical="center"/>
      <protection locked="0"/>
    </xf>
    <xf numFmtId="41" fontId="10" fillId="0" borderId="51" xfId="0" applyNumberFormat="1" applyFont="1" applyBorder="1" applyAlignment="1">
      <alignment vertical="center"/>
    </xf>
    <xf numFmtId="49" fontId="10" fillId="0" borderId="49" xfId="1" applyNumberFormat="1" applyFont="1" applyBorder="1" applyAlignment="1" applyProtection="1">
      <alignment horizontal="left" vertical="center"/>
      <protection locked="0"/>
    </xf>
    <xf numFmtId="49" fontId="10" fillId="0" borderId="40" xfId="1" applyNumberFormat="1" applyFont="1" applyBorder="1" applyAlignment="1" applyProtection="1">
      <alignment horizontal="left" vertical="center"/>
      <protection locked="0"/>
    </xf>
    <xf numFmtId="49" fontId="10" fillId="0" borderId="51" xfId="1" applyNumberFormat="1" applyFont="1" applyBorder="1" applyAlignment="1" applyProtection="1">
      <alignment horizontal="left" vertical="center"/>
      <protection locked="0"/>
    </xf>
    <xf numFmtId="41" fontId="10" fillId="0" borderId="49" xfId="0" applyNumberFormat="1" applyFont="1" applyBorder="1" applyAlignment="1">
      <alignment vertical="center"/>
    </xf>
    <xf numFmtId="41" fontId="10" fillId="0" borderId="40" xfId="4" applyNumberFormat="1" applyFont="1" applyFill="1" applyBorder="1" applyAlignment="1" applyProtection="1">
      <alignment vertical="center"/>
      <protection locked="0"/>
    </xf>
    <xf numFmtId="0" fontId="28" fillId="0" borderId="51" xfId="0" applyFont="1" applyBorder="1" applyAlignment="1">
      <alignment horizontal="right" vertical="center" wrapText="1"/>
    </xf>
    <xf numFmtId="164" fontId="28" fillId="0" borderId="51" xfId="1" applyNumberFormat="1" applyFont="1" applyFill="1" applyBorder="1" applyAlignment="1">
      <alignment horizontal="right" vertical="center" wrapText="1"/>
    </xf>
    <xf numFmtId="41" fontId="10" fillId="0" borderId="51" xfId="3" applyNumberFormat="1" applyFont="1" applyBorder="1" applyAlignment="1">
      <alignment horizontal="left" vertical="center"/>
    </xf>
    <xf numFmtId="41" fontId="10" fillId="0" borderId="49" xfId="3" applyNumberFormat="1" applyFont="1" applyBorder="1" applyAlignment="1">
      <alignment horizontal="left" vertical="center"/>
    </xf>
    <xf numFmtId="41" fontId="10" fillId="0" borderId="40" xfId="3" applyNumberFormat="1" applyFont="1" applyBorder="1" applyAlignment="1">
      <alignment horizontal="left" vertical="center"/>
    </xf>
    <xf numFmtId="37" fontId="11" fillId="0" borderId="49" xfId="4" applyNumberFormat="1" applyFont="1" applyFill="1" applyBorder="1" applyAlignment="1" applyProtection="1">
      <alignment vertical="center"/>
      <protection locked="0"/>
    </xf>
    <xf numFmtId="168" fontId="11" fillId="0" borderId="49" xfId="4" applyNumberFormat="1" applyFont="1" applyFill="1" applyBorder="1" applyAlignment="1" applyProtection="1">
      <alignment vertical="center"/>
      <protection locked="0"/>
    </xf>
    <xf numFmtId="168" fontId="11" fillId="0" borderId="40" xfId="4" applyNumberFormat="1" applyFont="1" applyFill="1" applyBorder="1" applyAlignment="1" applyProtection="1">
      <alignment vertical="center"/>
      <protection locked="0"/>
    </xf>
    <xf numFmtId="168" fontId="10" fillId="0" borderId="51" xfId="4" applyNumberFormat="1" applyFont="1" applyFill="1" applyBorder="1" applyAlignment="1" applyProtection="1">
      <alignment horizontal="right" vertical="center"/>
      <protection locked="0"/>
    </xf>
    <xf numFmtId="41" fontId="10" fillId="0" borderId="40" xfId="1" applyNumberFormat="1" applyFont="1" applyBorder="1" applyAlignment="1" applyProtection="1">
      <alignment horizontal="right" vertical="center"/>
      <protection locked="0"/>
    </xf>
    <xf numFmtId="41" fontId="10" fillId="0" borderId="49" xfId="1" applyNumberFormat="1" applyFont="1" applyBorder="1" applyAlignment="1" applyProtection="1">
      <alignment horizontal="right" vertical="center"/>
      <protection locked="0"/>
    </xf>
    <xf numFmtId="41" fontId="10" fillId="0" borderId="40" xfId="4" applyNumberFormat="1" applyFont="1" applyFill="1" applyBorder="1" applyAlignment="1" applyProtection="1">
      <alignment horizontal="right" vertical="center"/>
      <protection locked="0"/>
    </xf>
    <xf numFmtId="41" fontId="10" fillId="0" borderId="43" xfId="3" applyNumberFormat="1" applyFont="1" applyBorder="1" applyAlignment="1">
      <alignment vertical="center"/>
    </xf>
    <xf numFmtId="41" fontId="10" fillId="0" borderId="54" xfId="3" applyNumberFormat="1" applyFont="1" applyBorder="1" applyAlignment="1">
      <alignment vertical="center"/>
    </xf>
    <xf numFmtId="41" fontId="10" fillId="0" borderId="53" xfId="3" applyNumberFormat="1" applyFont="1" applyBorder="1" applyAlignment="1">
      <alignment vertical="center"/>
    </xf>
    <xf numFmtId="41" fontId="10" fillId="0" borderId="42" xfId="3" applyNumberFormat="1" applyFont="1" applyBorder="1" applyAlignment="1">
      <alignment vertical="center"/>
    </xf>
    <xf numFmtId="41" fontId="10" fillId="0" borderId="42" xfId="4" applyNumberFormat="1" applyFont="1" applyFill="1" applyBorder="1" applyAlignment="1" applyProtection="1">
      <alignment horizontal="right" vertical="center"/>
      <protection locked="0"/>
    </xf>
    <xf numFmtId="0" fontId="28" fillId="0" borderId="43" xfId="0" applyFont="1" applyBorder="1" applyAlignment="1">
      <alignment horizontal="right" vertical="center" wrapText="1"/>
    </xf>
    <xf numFmtId="0" fontId="10" fillId="0" borderId="0" xfId="3" applyFont="1" applyAlignment="1">
      <alignment horizontal="left" vertical="center"/>
    </xf>
    <xf numFmtId="0" fontId="10" fillId="0" borderId="0" xfId="3" applyFont="1" applyAlignment="1">
      <alignment vertical="center"/>
    </xf>
    <xf numFmtId="0" fontId="10" fillId="0" borderId="0" xfId="4" applyNumberFormat="1" applyFont="1" applyBorder="1" applyAlignment="1" applyProtection="1">
      <alignment vertical="center"/>
      <protection locked="0"/>
    </xf>
    <xf numFmtId="0" fontId="10" fillId="0" borderId="0" xfId="4" applyNumberFormat="1" applyFont="1" applyBorder="1" applyAlignment="1">
      <alignment vertical="center"/>
    </xf>
    <xf numFmtId="41" fontId="11" fillId="0" borderId="48" xfId="3" applyNumberFormat="1" applyFont="1" applyBorder="1" applyAlignment="1">
      <alignment vertical="center" wrapText="1"/>
    </xf>
    <xf numFmtId="41" fontId="10" fillId="0" borderId="48" xfId="3" applyNumberFormat="1" applyFont="1" applyBorder="1" applyAlignment="1">
      <alignment vertical="center" wrapText="1"/>
    </xf>
    <xf numFmtId="41" fontId="11" fillId="0" borderId="48" xfId="3" applyNumberFormat="1" applyFont="1" applyBorder="1" applyAlignment="1">
      <alignment horizontal="left" vertical="center" wrapText="1"/>
    </xf>
    <xf numFmtId="41" fontId="11" fillId="0" borderId="48" xfId="0" applyNumberFormat="1" applyFont="1" applyBorder="1" applyAlignment="1">
      <alignment vertical="center" wrapText="1"/>
    </xf>
    <xf numFmtId="41" fontId="11" fillId="0" borderId="48" xfId="7" applyNumberFormat="1" applyFont="1" applyBorder="1" applyAlignment="1">
      <alignment vertical="center" wrapText="1"/>
    </xf>
    <xf numFmtId="41" fontId="10" fillId="0" borderId="84" xfId="3" applyNumberFormat="1" applyFont="1" applyBorder="1" applyAlignment="1">
      <alignment vertical="center"/>
    </xf>
    <xf numFmtId="41" fontId="10" fillId="0" borderId="50" xfId="3" applyNumberFormat="1" applyFont="1" applyBorder="1" applyAlignment="1">
      <alignment vertical="center"/>
    </xf>
    <xf numFmtId="41" fontId="10" fillId="0" borderId="85" xfId="3" applyNumberFormat="1" applyFont="1" applyBorder="1" applyAlignment="1">
      <alignment vertical="center"/>
    </xf>
    <xf numFmtId="41" fontId="10" fillId="0" borderId="86" xfId="3" applyNumberFormat="1" applyFont="1" applyBorder="1" applyAlignment="1">
      <alignment vertical="center"/>
    </xf>
    <xf numFmtId="41" fontId="10" fillId="0" borderId="86" xfId="4" applyNumberFormat="1" applyFont="1" applyBorder="1" applyAlignment="1">
      <alignment vertical="center"/>
    </xf>
    <xf numFmtId="41" fontId="10" fillId="0" borderId="85" xfId="4" applyNumberFormat="1" applyFont="1" applyBorder="1" applyAlignment="1">
      <alignment vertical="center"/>
    </xf>
    <xf numFmtId="41" fontId="11" fillId="0" borderId="52" xfId="3" applyNumberFormat="1" applyFont="1" applyBorder="1" applyAlignment="1">
      <alignment vertical="center" wrapText="1"/>
    </xf>
    <xf numFmtId="41" fontId="10" fillId="0" borderId="43" xfId="3" applyNumberFormat="1" applyFont="1" applyBorder="1" applyAlignment="1">
      <alignment horizontal="left" vertical="center"/>
    </xf>
    <xf numFmtId="41" fontId="10" fillId="0" borderId="54" xfId="3" applyNumberFormat="1" applyFont="1" applyBorder="1" applyAlignment="1">
      <alignment horizontal="left" vertical="center"/>
    </xf>
    <xf numFmtId="41" fontId="10" fillId="0" borderId="42" xfId="3" applyNumberFormat="1" applyFont="1" applyBorder="1" applyAlignment="1">
      <alignment horizontal="left" vertical="center"/>
    </xf>
    <xf numFmtId="41" fontId="10" fillId="0" borderId="42" xfId="4" applyNumberFormat="1" applyFont="1" applyFill="1" applyBorder="1" applyAlignment="1" applyProtection="1">
      <alignment vertical="center"/>
      <protection locked="0"/>
    </xf>
    <xf numFmtId="37" fontId="11" fillId="0" borderId="54" xfId="4" applyNumberFormat="1" applyFont="1" applyFill="1" applyBorder="1" applyAlignment="1" applyProtection="1">
      <alignment vertical="center"/>
      <protection locked="0"/>
    </xf>
    <xf numFmtId="168" fontId="11" fillId="0" borderId="54" xfId="4" applyNumberFormat="1" applyFont="1" applyFill="1" applyBorder="1" applyAlignment="1" applyProtection="1">
      <alignment vertical="center"/>
      <protection locked="0"/>
    </xf>
    <xf numFmtId="168" fontId="11" fillId="0" borderId="42" xfId="4" applyNumberFormat="1" applyFont="1" applyFill="1" applyBorder="1" applyAlignment="1" applyProtection="1">
      <alignment vertical="center"/>
      <protection locked="0"/>
    </xf>
    <xf numFmtId="168" fontId="10" fillId="0" borderId="43" xfId="4" applyNumberFormat="1" applyFont="1" applyFill="1" applyBorder="1" applyAlignment="1" applyProtection="1">
      <alignment horizontal="right" vertical="center"/>
      <protection locked="0"/>
    </xf>
    <xf numFmtId="3" fontId="12" fillId="0" borderId="0" xfId="0" applyNumberFormat="1" applyFont="1" applyAlignment="1">
      <alignment vertical="center"/>
    </xf>
    <xf numFmtId="166" fontId="10" fillId="0" borderId="4" xfId="8" applyNumberFormat="1" applyFont="1" applyBorder="1" applyAlignment="1">
      <alignment horizontal="right" vertical="center"/>
    </xf>
    <xf numFmtId="166" fontId="33" fillId="0" borderId="4" xfId="8" applyNumberFormat="1" applyFont="1" applyBorder="1" applyAlignment="1">
      <alignment horizontal="right"/>
    </xf>
    <xf numFmtId="0" fontId="34" fillId="0" borderId="52" xfId="0" applyFont="1" applyBorder="1" applyAlignment="1">
      <alignment horizontal="center" vertical="center"/>
    </xf>
    <xf numFmtId="0" fontId="34" fillId="0" borderId="42" xfId="0" applyFont="1" applyBorder="1" applyAlignment="1">
      <alignment horizontal="center" vertical="center"/>
    </xf>
    <xf numFmtId="0" fontId="34" fillId="0" borderId="55" xfId="0" applyFont="1" applyBorder="1" applyAlignment="1">
      <alignment horizontal="center" vertical="center"/>
    </xf>
    <xf numFmtId="0" fontId="34" fillId="0" borderId="39" xfId="0" applyFont="1" applyBorder="1" applyAlignment="1">
      <alignment horizontal="center" vertical="center"/>
    </xf>
    <xf numFmtId="0" fontId="34" fillId="0" borderId="43" xfId="0" applyFont="1" applyBorder="1" applyAlignment="1">
      <alignment horizontal="center" vertical="center"/>
    </xf>
    <xf numFmtId="164" fontId="20" fillId="0" borderId="90" xfId="1" applyNumberFormat="1" applyFont="1" applyBorder="1" applyAlignment="1">
      <alignment vertical="center"/>
    </xf>
    <xf numFmtId="164" fontId="27" fillId="0" borderId="91" xfId="1" applyNumberFormat="1" applyFont="1" applyBorder="1" applyAlignment="1">
      <alignment vertical="center"/>
    </xf>
    <xf numFmtId="164" fontId="27" fillId="0" borderId="64" xfId="1" applyNumberFormat="1" applyFont="1" applyBorder="1" applyAlignment="1">
      <alignment vertical="center"/>
    </xf>
    <xf numFmtId="164" fontId="8" fillId="0" borderId="65" xfId="1" applyNumberFormat="1" applyFont="1" applyBorder="1" applyAlignment="1">
      <alignment vertical="center"/>
    </xf>
    <xf numFmtId="164" fontId="8" fillId="0" borderId="67" xfId="1" applyNumberFormat="1" applyFont="1" applyBorder="1" applyAlignment="1">
      <alignment vertical="center"/>
    </xf>
    <xf numFmtId="164" fontId="8" fillId="0" borderId="65" xfId="1" applyNumberFormat="1" applyFont="1" applyFill="1" applyBorder="1" applyAlignment="1">
      <alignment vertical="center"/>
    </xf>
    <xf numFmtId="164" fontId="8" fillId="0" borderId="67" xfId="1" applyNumberFormat="1" applyFont="1" applyFill="1" applyBorder="1" applyAlignment="1">
      <alignment vertical="center"/>
    </xf>
    <xf numFmtId="164" fontId="8" fillId="0" borderId="92" xfId="1" applyNumberFormat="1" applyFont="1" applyBorder="1" applyAlignment="1">
      <alignment vertical="center"/>
    </xf>
    <xf numFmtId="164" fontId="8" fillId="0" borderId="69" xfId="1" applyNumberFormat="1" applyFont="1" applyBorder="1" applyAlignment="1">
      <alignment vertical="center"/>
    </xf>
    <xf numFmtId="0" fontId="19" fillId="0" borderId="94" xfId="0" applyFont="1" applyBorder="1" applyAlignment="1">
      <alignment horizontal="center" vertical="center"/>
    </xf>
    <xf numFmtId="0" fontId="19" fillId="0" borderId="95" xfId="0" applyFont="1" applyBorder="1" applyAlignment="1">
      <alignment horizontal="center" vertical="center"/>
    </xf>
    <xf numFmtId="0" fontId="19" fillId="0" borderId="96" xfId="0" applyFont="1" applyBorder="1" applyAlignment="1">
      <alignment horizontal="center" vertical="center"/>
    </xf>
    <xf numFmtId="164" fontId="19" fillId="0" borderId="93" xfId="1" applyNumberFormat="1" applyFont="1" applyBorder="1" applyAlignment="1">
      <alignment vertical="center"/>
    </xf>
    <xf numFmtId="164" fontId="19" fillId="0" borderId="70" xfId="1" applyNumberFormat="1" applyFont="1" applyBorder="1" applyAlignment="1">
      <alignment vertical="center"/>
    </xf>
    <xf numFmtId="164" fontId="19" fillId="0" borderId="72" xfId="1" applyNumberFormat="1" applyFont="1" applyBorder="1" applyAlignment="1">
      <alignment vertical="center"/>
    </xf>
    <xf numFmtId="164" fontId="28" fillId="0" borderId="66" xfId="1" applyNumberFormat="1" applyFont="1" applyFill="1" applyBorder="1" applyAlignment="1">
      <alignment vertical="center"/>
    </xf>
    <xf numFmtId="164" fontId="28" fillId="0" borderId="67" xfId="1" applyNumberFormat="1" applyFont="1" applyFill="1" applyBorder="1" applyAlignment="1">
      <alignment vertical="center"/>
    </xf>
    <xf numFmtId="164" fontId="28" fillId="0" borderId="68" xfId="1" applyNumberFormat="1" applyFont="1" applyFill="1" applyBorder="1" applyAlignment="1">
      <alignment vertical="center"/>
    </xf>
    <xf numFmtId="164" fontId="28" fillId="0" borderId="69" xfId="1" applyNumberFormat="1" applyFont="1" applyFill="1" applyBorder="1" applyAlignment="1">
      <alignment vertical="center"/>
    </xf>
    <xf numFmtId="3" fontId="35" fillId="0" borderId="97" xfId="0" applyNumberFormat="1" applyFont="1" applyBorder="1" applyAlignment="1">
      <alignment vertical="center"/>
    </xf>
    <xf numFmtId="0" fontId="35" fillId="0" borderId="98" xfId="0" applyFont="1" applyBorder="1" applyAlignment="1">
      <alignment vertical="center"/>
    </xf>
    <xf numFmtId="0" fontId="35" fillId="0" borderId="99" xfId="0" applyFont="1" applyBorder="1" applyAlignment="1">
      <alignment vertical="center"/>
    </xf>
    <xf numFmtId="0" fontId="35" fillId="0" borderId="100" xfId="0" applyFont="1" applyBorder="1" applyAlignment="1">
      <alignment vertical="center"/>
    </xf>
    <xf numFmtId="0" fontId="35" fillId="0" borderId="101" xfId="0" applyFont="1" applyBorder="1" applyAlignment="1">
      <alignment vertical="center"/>
    </xf>
    <xf numFmtId="0" fontId="35" fillId="0" borderId="102" xfId="0" applyFont="1" applyBorder="1" applyAlignment="1">
      <alignment vertical="center"/>
    </xf>
    <xf numFmtId="3" fontId="28" fillId="0" borderId="99" xfId="0" applyNumberFormat="1" applyFont="1" applyBorder="1" applyAlignment="1">
      <alignment vertical="center"/>
    </xf>
    <xf numFmtId="0" fontId="28" fillId="0" borderId="100" xfId="0" applyFont="1" applyBorder="1" applyAlignment="1">
      <alignment vertical="center"/>
    </xf>
    <xf numFmtId="0" fontId="28" fillId="0" borderId="101" xfId="0" applyFont="1" applyBorder="1" applyAlignment="1">
      <alignment vertical="center"/>
    </xf>
    <xf numFmtId="0" fontId="28" fillId="0" borderId="102" xfId="0" applyFont="1" applyBorder="1" applyAlignment="1">
      <alignment vertical="center"/>
    </xf>
    <xf numFmtId="0" fontId="36" fillId="0" borderId="103" xfId="0" applyFont="1" applyBorder="1" applyAlignment="1">
      <alignment vertical="center"/>
    </xf>
    <xf numFmtId="3" fontId="10" fillId="0" borderId="0" xfId="0" applyNumberFormat="1" applyFont="1"/>
    <xf numFmtId="0" fontId="28" fillId="0" borderId="103" xfId="0" applyFont="1" applyBorder="1" applyAlignment="1">
      <alignment vertical="center"/>
    </xf>
    <xf numFmtId="0" fontId="28" fillId="0" borderId="104" xfId="0" applyFont="1" applyBorder="1" applyAlignment="1">
      <alignment vertical="center"/>
    </xf>
    <xf numFmtId="3" fontId="28" fillId="0" borderId="104" xfId="0" applyNumberFormat="1" applyFont="1" applyBorder="1" applyAlignment="1">
      <alignment vertical="center"/>
    </xf>
    <xf numFmtId="3" fontId="36" fillId="0" borderId="103" xfId="0" applyNumberFormat="1" applyFont="1" applyBorder="1" applyAlignment="1">
      <alignment vertical="center"/>
    </xf>
    <xf numFmtId="0" fontId="36" fillId="0" borderId="105" xfId="0" applyFont="1" applyBorder="1" applyAlignment="1">
      <alignment vertical="center"/>
    </xf>
    <xf numFmtId="3" fontId="10" fillId="0" borderId="106" xfId="0" applyNumberFormat="1" applyFont="1" applyBorder="1"/>
    <xf numFmtId="0" fontId="28" fillId="0" borderId="107" xfId="0" applyFont="1" applyBorder="1" applyAlignment="1">
      <alignment vertical="center"/>
    </xf>
    <xf numFmtId="164" fontId="12" fillId="0" borderId="108" xfId="1" applyNumberFormat="1" applyFont="1" applyFill="1" applyBorder="1" applyAlignment="1">
      <alignment vertical="center"/>
    </xf>
    <xf numFmtId="0" fontId="28" fillId="0" borderId="109" xfId="0" applyFont="1" applyBorder="1" applyAlignment="1">
      <alignment vertical="center"/>
    </xf>
    <xf numFmtId="3" fontId="28" fillId="0" borderId="110" xfId="0" applyNumberFormat="1" applyFont="1" applyBorder="1" applyAlignment="1">
      <alignment vertical="center"/>
    </xf>
    <xf numFmtId="164" fontId="12" fillId="3" borderId="45" xfId="1" applyNumberFormat="1" applyFont="1" applyFill="1" applyBorder="1" applyAlignment="1">
      <alignment vertical="center"/>
    </xf>
    <xf numFmtId="164" fontId="12" fillId="3" borderId="4" xfId="1" applyNumberFormat="1" applyFont="1" applyFill="1" applyBorder="1" applyAlignment="1">
      <alignment vertical="center"/>
    </xf>
    <xf numFmtId="164" fontId="12" fillId="3" borderId="25" xfId="1" applyNumberFormat="1" applyFont="1" applyFill="1" applyBorder="1" applyAlignment="1">
      <alignment vertical="center"/>
    </xf>
    <xf numFmtId="164" fontId="12" fillId="3" borderId="46" xfId="1" applyNumberFormat="1" applyFont="1" applyFill="1" applyBorder="1" applyAlignment="1">
      <alignment vertical="center"/>
    </xf>
    <xf numFmtId="164" fontId="12" fillId="3" borderId="5" xfId="1" applyNumberFormat="1" applyFont="1" applyFill="1" applyBorder="1" applyAlignment="1">
      <alignment vertical="center"/>
    </xf>
    <xf numFmtId="164" fontId="12" fillId="3" borderId="27" xfId="1" applyNumberFormat="1" applyFont="1" applyFill="1" applyBorder="1" applyAlignment="1">
      <alignment vertical="center"/>
    </xf>
    <xf numFmtId="0" fontId="8" fillId="0" borderId="0" xfId="0" applyFont="1" applyAlignment="1">
      <alignment horizontal="left" vertical="center"/>
    </xf>
    <xf numFmtId="49" fontId="0" fillId="0" borderId="0" xfId="0" applyNumberFormat="1"/>
    <xf numFmtId="1" fontId="36" fillId="0" borderId="103" xfId="0" applyNumberFormat="1" applyFont="1" applyBorder="1" applyAlignment="1">
      <alignment vertical="center"/>
    </xf>
    <xf numFmtId="0" fontId="0" fillId="0" borderId="0" xfId="0" applyAlignment="1">
      <alignment horizontal="center" vertical="center"/>
    </xf>
    <xf numFmtId="41" fontId="10" fillId="0" borderId="50" xfId="4" applyNumberFormat="1" applyFont="1" applyFill="1" applyBorder="1" applyAlignment="1">
      <alignment vertical="center"/>
    </xf>
    <xf numFmtId="41" fontId="10" fillId="0" borderId="51" xfId="4" applyNumberFormat="1" applyFont="1" applyFill="1" applyBorder="1" applyAlignment="1" applyProtection="1">
      <alignment vertical="center"/>
      <protection locked="0"/>
    </xf>
    <xf numFmtId="0" fontId="12" fillId="0" borderId="53" xfId="0" applyFont="1" applyBorder="1" applyAlignment="1">
      <alignment vertical="center"/>
    </xf>
    <xf numFmtId="164" fontId="18" fillId="0" borderId="111" xfId="1" applyNumberFormat="1" applyFont="1" applyBorder="1" applyAlignment="1">
      <alignment vertical="center"/>
    </xf>
    <xf numFmtId="0" fontId="12" fillId="0" borderId="111" xfId="0" applyFont="1" applyBorder="1" applyAlignment="1">
      <alignment vertical="center"/>
    </xf>
    <xf numFmtId="0" fontId="18" fillId="0" borderId="38" xfId="0" applyFont="1" applyBorder="1" applyAlignment="1">
      <alignment horizontal="center" vertical="center"/>
    </xf>
    <xf numFmtId="0" fontId="12" fillId="0" borderId="37" xfId="0" applyFont="1" applyBorder="1" applyAlignment="1">
      <alignment vertical="center"/>
    </xf>
    <xf numFmtId="0" fontId="12" fillId="0" borderId="113" xfId="0" applyFont="1" applyBorder="1" applyAlignment="1">
      <alignment vertical="center"/>
    </xf>
    <xf numFmtId="3" fontId="28" fillId="0" borderId="103" xfId="0" applyNumberFormat="1" applyFont="1" applyBorder="1" applyAlignment="1">
      <alignment vertical="center"/>
    </xf>
    <xf numFmtId="41" fontId="8" fillId="0" borderId="0" xfId="0" applyNumberFormat="1" applyFont="1"/>
    <xf numFmtId="0" fontId="5" fillId="0" borderId="0" xfId="0" applyFont="1" applyAlignment="1">
      <alignment horizontal="left" vertical="center" wrapText="1" indent="2"/>
    </xf>
    <xf numFmtId="164" fontId="18" fillId="0" borderId="38" xfId="1" applyNumberFormat="1" applyFont="1" applyBorder="1" applyAlignment="1">
      <alignment horizontal="center" vertical="center"/>
    </xf>
    <xf numFmtId="0" fontId="12" fillId="0" borderId="114" xfId="0" applyFont="1" applyBorder="1" applyAlignment="1">
      <alignment vertical="center"/>
    </xf>
    <xf numFmtId="165" fontId="0" fillId="0" borderId="0" xfId="0" applyNumberFormat="1"/>
    <xf numFmtId="3" fontId="18" fillId="0" borderId="58" xfId="0" applyNumberFormat="1" applyFont="1" applyBorder="1" applyAlignment="1">
      <alignment vertical="center"/>
    </xf>
    <xf numFmtId="3" fontId="18" fillId="0" borderId="111" xfId="0" applyNumberFormat="1" applyFont="1" applyBorder="1" applyAlignment="1">
      <alignment vertical="center"/>
    </xf>
    <xf numFmtId="3" fontId="18" fillId="0" borderId="34" xfId="0" applyNumberFormat="1" applyFont="1" applyBorder="1" applyAlignment="1">
      <alignment vertical="center"/>
    </xf>
    <xf numFmtId="3" fontId="12" fillId="0" borderId="111" xfId="0" applyNumberFormat="1" applyFont="1" applyBorder="1" applyAlignment="1">
      <alignment vertical="center"/>
    </xf>
    <xf numFmtId="3" fontId="10" fillId="0" borderId="51" xfId="1" applyNumberFormat="1" applyFont="1" applyFill="1" applyBorder="1" applyAlignment="1" applyProtection="1">
      <alignment horizontal="left" vertical="center"/>
      <protection locked="0"/>
    </xf>
    <xf numFmtId="3" fontId="10" fillId="0" borderId="51" xfId="1" applyNumberFormat="1" applyFont="1" applyBorder="1" applyAlignment="1" applyProtection="1">
      <alignment horizontal="left" vertical="center"/>
      <protection locked="0"/>
    </xf>
    <xf numFmtId="3" fontId="10" fillId="0" borderId="111" xfId="1" applyNumberFormat="1" applyFont="1" applyBorder="1" applyAlignment="1" applyProtection="1">
      <alignment horizontal="left" vertical="center"/>
      <protection locked="0"/>
    </xf>
    <xf numFmtId="3" fontId="10" fillId="0" borderId="58" xfId="1" applyNumberFormat="1" applyFont="1" applyBorder="1" applyAlignment="1" applyProtection="1">
      <alignment horizontal="left" vertical="center"/>
      <protection locked="0"/>
    </xf>
    <xf numFmtId="3" fontId="28" fillId="0" borderId="51" xfId="1" applyNumberFormat="1" applyFont="1" applyFill="1" applyBorder="1" applyAlignment="1">
      <alignment horizontal="right" vertical="center" wrapText="1"/>
    </xf>
    <xf numFmtId="3" fontId="10" fillId="0" borderId="43" xfId="4" applyNumberFormat="1" applyFont="1" applyFill="1" applyBorder="1" applyAlignment="1" applyProtection="1">
      <alignment horizontal="right" vertical="center"/>
      <protection locked="0"/>
    </xf>
    <xf numFmtId="3" fontId="12" fillId="0" borderId="112" xfId="0" applyNumberFormat="1" applyFont="1" applyBorder="1" applyAlignment="1">
      <alignment vertical="center"/>
    </xf>
    <xf numFmtId="3" fontId="12" fillId="0" borderId="115" xfId="0" applyNumberFormat="1" applyFont="1" applyBorder="1" applyAlignment="1">
      <alignment vertical="center"/>
    </xf>
    <xf numFmtId="3" fontId="10" fillId="0" borderId="51" xfId="4" applyNumberFormat="1" applyFont="1" applyFill="1" applyBorder="1" applyAlignment="1" applyProtection="1">
      <alignment horizontal="right" vertical="center"/>
      <protection locked="0"/>
    </xf>
    <xf numFmtId="3" fontId="28" fillId="0" borderId="43" xfId="0" applyNumberFormat="1" applyFont="1" applyBorder="1" applyAlignment="1">
      <alignment horizontal="right" vertical="center" wrapText="1"/>
    </xf>
    <xf numFmtId="1" fontId="28" fillId="0" borderId="103" xfId="0" applyNumberFormat="1" applyFont="1" applyBorder="1" applyAlignment="1">
      <alignment vertical="center"/>
    </xf>
    <xf numFmtId="0" fontId="28" fillId="0" borderId="105" xfId="0" applyFont="1" applyBorder="1" applyAlignment="1">
      <alignment vertical="center"/>
    </xf>
    <xf numFmtId="164" fontId="12" fillId="0" borderId="0" xfId="0" applyNumberFormat="1" applyFont="1" applyAlignment="1">
      <alignment vertical="center"/>
    </xf>
    <xf numFmtId="41" fontId="10" fillId="0" borderId="35" xfId="4" applyNumberFormat="1" applyFont="1" applyFill="1" applyBorder="1" applyAlignment="1" applyProtection="1">
      <alignment vertical="center"/>
      <protection locked="0"/>
    </xf>
    <xf numFmtId="3" fontId="8" fillId="0" borderId="0" xfId="0" applyNumberFormat="1" applyFont="1"/>
    <xf numFmtId="164" fontId="27" fillId="0" borderId="0" xfId="1" applyNumberFormat="1" applyFont="1" applyFill="1" applyBorder="1" applyAlignment="1">
      <alignment vertical="center"/>
    </xf>
    <xf numFmtId="164" fontId="8" fillId="0" borderId="0" xfId="0" applyNumberFormat="1" applyFont="1"/>
    <xf numFmtId="0" fontId="19" fillId="0" borderId="0" xfId="0" applyFont="1"/>
    <xf numFmtId="164" fontId="20" fillId="0" borderId="90" xfId="1" applyNumberFormat="1" applyFont="1" applyFill="1" applyBorder="1" applyAlignment="1">
      <alignment vertical="center"/>
    </xf>
    <xf numFmtId="0" fontId="26" fillId="0" borderId="55" xfId="0" applyFont="1" applyBorder="1" applyAlignment="1">
      <alignment horizontal="center" vertical="center"/>
    </xf>
    <xf numFmtId="166" fontId="27" fillId="0" borderId="14" xfId="4" applyNumberFormat="1" applyFont="1" applyBorder="1"/>
    <xf numFmtId="166" fontId="27" fillId="0" borderId="6" xfId="4" applyNumberFormat="1" applyFont="1" applyBorder="1"/>
    <xf numFmtId="166" fontId="27" fillId="0" borderId="8" xfId="4" applyNumberFormat="1" applyFont="1" applyBorder="1"/>
    <xf numFmtId="41" fontId="19" fillId="0" borderId="11" xfId="0" applyNumberFormat="1" applyFont="1" applyBorder="1"/>
    <xf numFmtId="0" fontId="19" fillId="0" borderId="4" xfId="0" applyFont="1" applyBorder="1"/>
    <xf numFmtId="0" fontId="8" fillId="0" borderId="4" xfId="0" applyFont="1" applyBorder="1"/>
    <xf numFmtId="41" fontId="19" fillId="0" borderId="4" xfId="0" applyNumberFormat="1" applyFont="1" applyBorder="1"/>
    <xf numFmtId="3" fontId="35" fillId="0" borderId="116" xfId="0" applyNumberFormat="1" applyFont="1" applyBorder="1" applyAlignment="1">
      <alignment vertical="center"/>
    </xf>
    <xf numFmtId="0" fontId="35" fillId="0" borderId="103" xfId="0" applyFont="1" applyBorder="1" applyAlignment="1">
      <alignment vertical="center"/>
    </xf>
    <xf numFmtId="0" fontId="35" fillId="0" borderId="105" xfId="0" applyFont="1" applyBorder="1" applyAlignment="1">
      <alignment vertical="center"/>
    </xf>
    <xf numFmtId="0" fontId="19" fillId="0" borderId="117" xfId="0" applyFont="1" applyBorder="1" applyAlignment="1">
      <alignment horizontal="center" vertical="center"/>
    </xf>
    <xf numFmtId="0" fontId="19" fillId="0" borderId="118" xfId="0" applyFont="1" applyBorder="1" applyAlignment="1">
      <alignment horizontal="center" vertical="center"/>
    </xf>
    <xf numFmtId="0" fontId="19" fillId="0" borderId="119" xfId="0" applyFont="1" applyBorder="1" applyAlignment="1">
      <alignment horizontal="center" vertical="center"/>
    </xf>
    <xf numFmtId="0" fontId="36" fillId="0" borderId="38" xfId="0" applyFont="1" applyBorder="1" applyAlignment="1">
      <alignment horizontal="center" vertical="center"/>
    </xf>
    <xf numFmtId="0" fontId="28" fillId="0" borderId="111" xfId="0" applyFont="1" applyBorder="1" applyAlignment="1">
      <alignment vertical="center"/>
    </xf>
    <xf numFmtId="3" fontId="28" fillId="0" borderId="111" xfId="0" applyNumberFormat="1" applyFont="1" applyBorder="1" applyAlignment="1">
      <alignment vertical="center"/>
    </xf>
    <xf numFmtId="0" fontId="10" fillId="0" borderId="51" xfId="0" applyFont="1" applyBorder="1" applyAlignment="1">
      <alignment horizontal="left" vertical="center"/>
    </xf>
    <xf numFmtId="0" fontId="28" fillId="0" borderId="112" xfId="0" applyFont="1" applyBorder="1" applyAlignment="1">
      <alignment vertical="center"/>
    </xf>
    <xf numFmtId="41" fontId="20" fillId="0" borderId="4" xfId="4" applyNumberFormat="1" applyFont="1" applyBorder="1"/>
    <xf numFmtId="3" fontId="12" fillId="0" borderId="0" xfId="0" applyNumberFormat="1" applyFont="1"/>
    <xf numFmtId="10" fontId="8" fillId="0" borderId="0" xfId="0" applyNumberFormat="1" applyFont="1"/>
    <xf numFmtId="0" fontId="8" fillId="4" borderId="0" xfId="0" applyFont="1" applyFill="1"/>
    <xf numFmtId="1" fontId="8" fillId="0" borderId="0" xfId="0" applyNumberFormat="1" applyFont="1"/>
    <xf numFmtId="1" fontId="8" fillId="4" borderId="0" xfId="0" applyNumberFormat="1" applyFont="1" applyFill="1"/>
    <xf numFmtId="10" fontId="19" fillId="0" borderId="0" xfId="0" applyNumberFormat="1" applyFont="1"/>
    <xf numFmtId="0" fontId="35" fillId="0" borderId="0" xfId="0" applyFont="1"/>
    <xf numFmtId="0" fontId="26" fillId="0" borderId="120" xfId="0" applyFont="1" applyBorder="1" applyAlignment="1">
      <alignment horizontal="center" vertical="center"/>
    </xf>
    <xf numFmtId="0" fontId="26" fillId="0" borderId="6" xfId="0" applyFont="1" applyBorder="1" applyAlignment="1">
      <alignment horizontal="center" vertical="center" wrapText="1"/>
    </xf>
    <xf numFmtId="0" fontId="26" fillId="0" borderId="121" xfId="0" applyFont="1" applyBorder="1" applyAlignment="1">
      <alignment horizontal="center" vertical="center"/>
    </xf>
    <xf numFmtId="0" fontId="18" fillId="0" borderId="128" xfId="0" applyFont="1" applyBorder="1" applyAlignment="1">
      <alignment horizontal="center" vertical="center" wrapText="1"/>
    </xf>
    <xf numFmtId="0" fontId="26" fillId="0" borderId="129" xfId="0" applyFont="1" applyBorder="1" applyAlignment="1">
      <alignment vertical="center"/>
    </xf>
    <xf numFmtId="169" fontId="12" fillId="0" borderId="130" xfId="0" applyNumberFormat="1" applyFont="1" applyBorder="1" applyAlignment="1">
      <alignment horizontal="right" vertical="center"/>
    </xf>
    <xf numFmtId="0" fontId="26" fillId="0" borderId="131" xfId="0" applyFont="1" applyBorder="1" applyAlignment="1">
      <alignment vertical="center"/>
    </xf>
    <xf numFmtId="3" fontId="20" fillId="0" borderId="132" xfId="6" applyNumberFormat="1" applyFont="1" applyBorder="1" applyAlignment="1">
      <alignment horizontal="left" vertical="center"/>
    </xf>
    <xf numFmtId="3" fontId="20" fillId="0" borderId="133" xfId="6" applyNumberFormat="1" applyFont="1" applyBorder="1" applyAlignment="1">
      <alignment horizontal="left" vertical="center"/>
    </xf>
    <xf numFmtId="3" fontId="20" fillId="0" borderId="134" xfId="6" applyNumberFormat="1" applyFont="1" applyBorder="1" applyAlignment="1">
      <alignment horizontal="left" vertical="center"/>
    </xf>
    <xf numFmtId="166" fontId="18" fillId="0" borderId="135" xfId="0" applyNumberFormat="1" applyFont="1" applyBorder="1" applyAlignment="1">
      <alignment horizontal="right" vertical="center"/>
    </xf>
    <xf numFmtId="166" fontId="11" fillId="0" borderId="136" xfId="10" applyNumberFormat="1" applyFont="1" applyFill="1" applyBorder="1" applyAlignment="1" applyProtection="1">
      <alignment horizontal="right" vertical="center"/>
      <protection locked="0"/>
    </xf>
    <xf numFmtId="169" fontId="12" fillId="0" borderId="137" xfId="0" applyNumberFormat="1" applyFont="1" applyBorder="1" applyAlignment="1">
      <alignment horizontal="right" vertical="center"/>
    </xf>
    <xf numFmtId="169" fontId="12" fillId="0" borderId="138" xfId="0" applyNumberFormat="1" applyFont="1" applyBorder="1" applyAlignment="1">
      <alignment horizontal="right" vertical="center"/>
    </xf>
    <xf numFmtId="41" fontId="19" fillId="0" borderId="139" xfId="0" applyNumberFormat="1" applyFont="1" applyBorder="1"/>
    <xf numFmtId="165" fontId="12" fillId="2" borderId="67" xfId="1" applyNumberFormat="1" applyFont="1" applyFill="1" applyBorder="1" applyAlignment="1">
      <alignment horizontal="right" vertical="center"/>
    </xf>
    <xf numFmtId="170" fontId="35" fillId="0" borderId="140" xfId="0" applyNumberFormat="1" applyFont="1" applyBorder="1" applyAlignment="1">
      <alignment vertical="center"/>
    </xf>
    <xf numFmtId="170" fontId="35" fillId="0" borderId="141" xfId="0" applyNumberFormat="1" applyFont="1" applyBorder="1" applyAlignment="1">
      <alignment vertical="center"/>
    </xf>
    <xf numFmtId="170" fontId="35" fillId="0" borderId="142" xfId="0" applyNumberFormat="1" applyFont="1" applyBorder="1" applyAlignment="1">
      <alignment vertical="center"/>
    </xf>
    <xf numFmtId="165" fontId="2" fillId="0" borderId="77" xfId="4" applyNumberFormat="1" applyFont="1" applyBorder="1" applyAlignment="1">
      <alignment vertical="center"/>
    </xf>
    <xf numFmtId="0" fontId="12" fillId="0" borderId="75" xfId="0" applyFont="1" applyBorder="1" applyAlignment="1">
      <alignment vertical="center"/>
    </xf>
    <xf numFmtId="0" fontId="12" fillId="0" borderId="76" xfId="0" applyFont="1" applyBorder="1" applyAlignment="1">
      <alignment vertical="center"/>
    </xf>
    <xf numFmtId="0" fontId="28" fillId="0" borderId="21" xfId="0" applyFont="1" applyBorder="1" applyAlignment="1">
      <alignment vertical="center"/>
    </xf>
    <xf numFmtId="0" fontId="28" fillId="0" borderId="23" xfId="0" applyFont="1" applyBorder="1" applyAlignment="1">
      <alignment vertical="center"/>
    </xf>
    <xf numFmtId="165" fontId="12" fillId="0" borderId="81" xfId="1" applyNumberFormat="1" applyFont="1" applyBorder="1" applyAlignment="1">
      <alignment horizontal="right" vertical="center"/>
    </xf>
    <xf numFmtId="165" fontId="12" fillId="0" borderId="67" xfId="1" applyNumberFormat="1" applyFont="1" applyBorder="1" applyAlignment="1">
      <alignment horizontal="right" vertical="center"/>
    </xf>
    <xf numFmtId="165" fontId="12" fillId="2" borderId="62" xfId="1" applyNumberFormat="1" applyFont="1" applyFill="1" applyBorder="1" applyAlignment="1">
      <alignment horizontal="right" vertical="center"/>
    </xf>
    <xf numFmtId="41" fontId="9" fillId="0" borderId="0" xfId="3" applyNumberFormat="1" applyFont="1" applyAlignment="1" applyProtection="1">
      <alignment horizontal="center" vertical="center" wrapText="1"/>
      <protection locked="0"/>
    </xf>
    <xf numFmtId="41" fontId="20" fillId="0" borderId="0" xfId="3" applyNumberFormat="1" applyFont="1" applyAlignment="1" applyProtection="1">
      <alignment horizontal="center" vertical="center" wrapText="1"/>
      <protection locked="0"/>
    </xf>
    <xf numFmtId="41" fontId="16" fillId="0" borderId="0" xfId="3" applyNumberFormat="1" applyFont="1" applyAlignment="1" applyProtection="1">
      <alignment horizontal="center" vertical="center" wrapText="1"/>
      <protection locked="0"/>
    </xf>
    <xf numFmtId="41" fontId="11" fillId="0" borderId="48" xfId="3" applyNumberFormat="1" applyFont="1" applyBorder="1" applyAlignment="1">
      <alignment horizontal="center" vertical="center"/>
    </xf>
    <xf numFmtId="41" fontId="11" fillId="0" borderId="52" xfId="3" applyNumberFormat="1" applyFont="1" applyBorder="1" applyAlignment="1">
      <alignment horizontal="center" vertical="center"/>
    </xf>
    <xf numFmtId="41" fontId="11" fillId="0" borderId="48" xfId="3" applyNumberFormat="1" applyFont="1" applyBorder="1" applyAlignment="1">
      <alignment horizontal="center" vertical="center" wrapText="1"/>
    </xf>
    <xf numFmtId="41" fontId="11" fillId="0" borderId="48" xfId="7" applyNumberFormat="1" applyFont="1" applyFill="1" applyBorder="1" applyAlignment="1">
      <alignment horizontal="center" vertical="center" wrapText="1"/>
    </xf>
    <xf numFmtId="0" fontId="10" fillId="0" borderId="0" xfId="3" applyFont="1" applyAlignment="1">
      <alignment horizontal="left" vertical="center"/>
    </xf>
    <xf numFmtId="41" fontId="20" fillId="0" borderId="48" xfId="3" applyNumberFormat="1" applyFont="1" applyBorder="1" applyAlignment="1" applyProtection="1">
      <alignment horizontal="center" vertical="center" wrapText="1"/>
      <protection locked="0"/>
    </xf>
    <xf numFmtId="41" fontId="11" fillId="0" borderId="48" xfId="0" applyNumberFormat="1" applyFont="1" applyBorder="1" applyAlignment="1">
      <alignment horizontal="center" vertical="center" wrapText="1"/>
    </xf>
    <xf numFmtId="0" fontId="31" fillId="0" borderId="0" xfId="0" applyFont="1" applyAlignment="1">
      <alignment horizontal="left" vertical="center"/>
    </xf>
    <xf numFmtId="0" fontId="26" fillId="0" borderId="18" xfId="0" applyFont="1" applyBorder="1" applyAlignment="1">
      <alignment horizontal="center" vertical="center" wrapText="1"/>
    </xf>
    <xf numFmtId="0" fontId="26" fillId="0" borderId="57" xfId="0" applyFont="1" applyBorder="1" applyAlignment="1">
      <alignment horizontal="center" vertical="center" wrapText="1"/>
    </xf>
    <xf numFmtId="0" fontId="19" fillId="0" borderId="9" xfId="0" applyFont="1" applyBorder="1" applyAlignment="1">
      <alignment horizontal="center"/>
    </xf>
    <xf numFmtId="0" fontId="19" fillId="0" borderId="10" xfId="0" applyFont="1" applyBorder="1" applyAlignment="1">
      <alignment horizontal="center"/>
    </xf>
    <xf numFmtId="0" fontId="19" fillId="0" borderId="29" xfId="0" applyFont="1" applyBorder="1" applyAlignment="1">
      <alignment horizontal="center"/>
    </xf>
    <xf numFmtId="0" fontId="19" fillId="0" borderId="11" xfId="0" applyFont="1" applyBorder="1" applyAlignment="1">
      <alignment horizontal="center"/>
    </xf>
    <xf numFmtId="0" fontId="19" fillId="0" borderId="4" xfId="0" applyFont="1" applyBorder="1" applyAlignment="1">
      <alignment horizontal="center"/>
    </xf>
    <xf numFmtId="0" fontId="19" fillId="0" borderId="5" xfId="0" applyFont="1" applyBorder="1" applyAlignment="1">
      <alignment horizontal="center"/>
    </xf>
    <xf numFmtId="0" fontId="28" fillId="0" borderId="0" xfId="0" applyFont="1" applyAlignment="1">
      <alignment horizontal="left"/>
    </xf>
    <xf numFmtId="0" fontId="24" fillId="0" borderId="0" xfId="0" applyFont="1" applyAlignment="1">
      <alignment horizontal="center" vertical="center"/>
    </xf>
    <xf numFmtId="0" fontId="18" fillId="0" borderId="28" xfId="0" applyFont="1" applyBorder="1" applyAlignment="1">
      <alignment horizontal="center" vertical="center"/>
    </xf>
    <xf numFmtId="0" fontId="18" fillId="0" borderId="47" xfId="0" applyFont="1" applyBorder="1" applyAlignment="1">
      <alignment horizontal="center" vertical="center"/>
    </xf>
    <xf numFmtId="0" fontId="18" fillId="0" borderId="41" xfId="0" applyFont="1" applyBorder="1" applyAlignment="1">
      <alignment horizontal="center" vertical="center"/>
    </xf>
    <xf numFmtId="43" fontId="12" fillId="0" borderId="56" xfId="1" applyFont="1" applyFill="1" applyBorder="1" applyAlignment="1">
      <alignment horizontal="left" vertical="center"/>
    </xf>
    <xf numFmtId="43" fontId="12" fillId="0" borderId="0" xfId="1" applyFont="1" applyFill="1" applyAlignment="1">
      <alignment horizontal="left"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7" fillId="0" borderId="0" xfId="0" applyFont="1" applyAlignment="1">
      <alignment horizontal="center" vertical="center"/>
    </xf>
    <xf numFmtId="3" fontId="11" fillId="0" borderId="0" xfId="6" applyNumberFormat="1" applyFont="1" applyAlignment="1">
      <alignment horizontal="left" vertical="center"/>
    </xf>
    <xf numFmtId="3" fontId="20" fillId="0" borderId="122" xfId="6" applyNumberFormat="1" applyFont="1" applyBorder="1" applyAlignment="1" applyProtection="1">
      <alignment horizontal="center" vertical="center"/>
      <protection locked="0"/>
    </xf>
    <xf numFmtId="3" fontId="20" fillId="0" borderId="127" xfId="6" applyNumberFormat="1" applyFont="1" applyBorder="1" applyAlignment="1" applyProtection="1">
      <alignment horizontal="center" vertical="center"/>
      <protection locked="0"/>
    </xf>
    <xf numFmtId="0" fontId="18" fillId="0" borderId="123" xfId="0" applyFont="1" applyBorder="1" applyAlignment="1">
      <alignment horizontal="center" vertical="center"/>
    </xf>
    <xf numFmtId="0" fontId="18" fillId="0" borderId="124" xfId="0" applyFont="1" applyBorder="1" applyAlignment="1">
      <alignment horizontal="center" vertical="center"/>
    </xf>
    <xf numFmtId="0" fontId="18" fillId="0" borderId="125" xfId="0" applyFont="1" applyBorder="1" applyAlignment="1">
      <alignment horizontal="center" vertical="center"/>
    </xf>
    <xf numFmtId="0" fontId="18" fillId="0" borderId="126" xfId="0" applyFont="1" applyBorder="1" applyAlignment="1">
      <alignment horizontal="center" vertical="center"/>
    </xf>
    <xf numFmtId="0" fontId="18" fillId="0" borderId="59" xfId="0" applyFont="1" applyBorder="1" applyAlignment="1">
      <alignment horizontal="center" vertical="center"/>
    </xf>
    <xf numFmtId="0" fontId="18" fillId="0" borderId="78" xfId="0" applyFont="1" applyBorder="1" applyAlignment="1">
      <alignment horizontal="center" vertical="center"/>
    </xf>
    <xf numFmtId="0" fontId="18" fillId="0" borderId="79" xfId="0" applyFont="1" applyBorder="1" applyAlignment="1">
      <alignment horizontal="center" vertical="center"/>
    </xf>
    <xf numFmtId="3" fontId="11" fillId="0" borderId="87" xfId="6" applyNumberFormat="1" applyFont="1" applyBorder="1" applyAlignment="1">
      <alignment horizontal="left" vertical="center"/>
    </xf>
    <xf numFmtId="3" fontId="20" fillId="0" borderId="88" xfId="6" applyNumberFormat="1" applyFont="1" applyBorder="1" applyAlignment="1" applyProtection="1">
      <alignment horizontal="center" vertical="center"/>
      <protection locked="0"/>
    </xf>
    <xf numFmtId="3" fontId="20" fillId="0" borderId="89" xfId="6" applyNumberFormat="1" applyFont="1" applyBorder="1" applyAlignment="1" applyProtection="1">
      <alignment horizontal="center" vertical="center"/>
      <protection locked="0"/>
    </xf>
    <xf numFmtId="3" fontId="16" fillId="0" borderId="0" xfId="3" applyNumberFormat="1" applyFont="1" applyAlignment="1" applyProtection="1">
      <alignment horizontal="center" vertical="center"/>
      <protection locked="0"/>
    </xf>
    <xf numFmtId="3" fontId="9" fillId="0" borderId="0" xfId="3" applyNumberFormat="1" applyFont="1" applyAlignment="1" applyProtection="1">
      <alignment horizontal="center" vertical="center"/>
      <protection locked="0"/>
    </xf>
    <xf numFmtId="3" fontId="32" fillId="0" borderId="0" xfId="3" applyNumberFormat="1" applyFont="1" applyAlignment="1" applyProtection="1">
      <alignment horizontal="center" vertical="center"/>
      <protection locked="0"/>
    </xf>
    <xf numFmtId="3" fontId="20" fillId="0" borderId="17" xfId="0" applyNumberFormat="1" applyFont="1" applyBorder="1" applyAlignment="1">
      <alignment horizontal="center" vertical="center"/>
    </xf>
    <xf numFmtId="3" fontId="20" fillId="0" borderId="21" xfId="0" applyNumberFormat="1" applyFont="1" applyBorder="1" applyAlignment="1">
      <alignment horizontal="center" vertical="center"/>
    </xf>
    <xf numFmtId="164" fontId="20" fillId="0" borderId="18" xfId="0" applyNumberFormat="1" applyFont="1" applyBorder="1" applyAlignment="1">
      <alignment horizontal="center" vertical="center"/>
    </xf>
    <xf numFmtId="164" fontId="20" fillId="0" borderId="19" xfId="0" applyNumberFormat="1" applyFont="1" applyBorder="1" applyAlignment="1">
      <alignment horizontal="center" vertical="center"/>
    </xf>
    <xf numFmtId="164" fontId="20" fillId="0" borderId="20" xfId="0" applyNumberFormat="1" applyFont="1" applyBorder="1" applyAlignment="1">
      <alignment horizontal="center" vertical="center"/>
    </xf>
    <xf numFmtId="0" fontId="8" fillId="0" borderId="0" xfId="0" applyFont="1" applyAlignment="1">
      <alignment horizontal="left" vertical="center"/>
    </xf>
    <xf numFmtId="164" fontId="20" fillId="0" borderId="4" xfId="0" applyNumberFormat="1" applyFont="1" applyBorder="1" applyAlignment="1">
      <alignment horizontal="center" vertical="center"/>
    </xf>
    <xf numFmtId="5" fontId="16" fillId="0" borderId="0" xfId="0" applyNumberFormat="1" applyFont="1" applyAlignment="1">
      <alignment horizontal="center" vertical="center"/>
    </xf>
    <xf numFmtId="5" fontId="9" fillId="0" borderId="0" xfId="0" applyNumberFormat="1" applyFont="1" applyAlignment="1">
      <alignment horizontal="center" vertical="center"/>
    </xf>
    <xf numFmtId="0" fontId="8" fillId="0" borderId="53" xfId="0" applyFont="1" applyBorder="1" applyAlignment="1">
      <alignment horizontal="left" vertical="center"/>
    </xf>
    <xf numFmtId="5" fontId="17" fillId="0" borderId="0" xfId="0" applyNumberFormat="1" applyFont="1" applyAlignment="1">
      <alignment horizontal="center" vertical="center"/>
    </xf>
    <xf numFmtId="0" fontId="13" fillId="0" borderId="0" xfId="0" applyFont="1" applyAlignment="1">
      <alignment horizontal="left" vertical="center"/>
    </xf>
    <xf numFmtId="0" fontId="22" fillId="0" borderId="73" xfId="0" applyFont="1" applyBorder="1" applyAlignment="1">
      <alignment horizontal="center" vertical="center"/>
    </xf>
    <xf numFmtId="0" fontId="22" fillId="0" borderId="74" xfId="0" applyFont="1" applyBorder="1" applyAlignment="1">
      <alignment horizontal="center" vertical="center"/>
    </xf>
    <xf numFmtId="0" fontId="22" fillId="0" borderId="73" xfId="0" applyFont="1" applyBorder="1" applyAlignment="1">
      <alignment horizontal="center" vertical="center" wrapText="1"/>
    </xf>
    <xf numFmtId="0" fontId="22" fillId="0" borderId="74" xfId="0" applyFont="1" applyBorder="1" applyAlignment="1">
      <alignment horizontal="center" vertical="center" wrapText="1"/>
    </xf>
  </cellXfs>
  <cellStyles count="97">
    <cellStyle name="Comma" xfId="1" builtinId="3"/>
    <cellStyle name="Comma 10" xfId="13" xr:uid="{00000000-0005-0000-0000-000001000000}"/>
    <cellStyle name="Comma 2" xfId="4" xr:uid="{00000000-0005-0000-0000-000002000000}"/>
    <cellStyle name="Comma 2 2" xfId="5" xr:uid="{00000000-0005-0000-0000-000003000000}"/>
    <cellStyle name="Comma 3" xfId="9" xr:uid="{00000000-0005-0000-0000-000004000000}"/>
    <cellStyle name="Comma 4" xfId="11" xr:uid="{00000000-0005-0000-0000-000005000000}"/>
    <cellStyle name="Comma 5" xfId="10" xr:uid="{00000000-0005-0000-0000-000006000000}"/>
    <cellStyle name="Comma 6" xfId="12" xr:uid="{00000000-0005-0000-0000-000007000000}"/>
    <cellStyle name="Comma 7" xfId="16" xr:uid="{00000000-0005-0000-0000-000008000000}"/>
    <cellStyle name="Comma 8" xfId="15" xr:uid="{00000000-0005-0000-0000-000009000000}"/>
    <cellStyle name="Comma 9" xfId="14" xr:uid="{00000000-0005-0000-0000-00000A000000}"/>
    <cellStyle name="Currency 2" xfId="7" xr:uid="{00000000-0005-0000-0000-00000B000000}"/>
    <cellStyle name="Followed Hyperlink" xfId="72" builtinId="9" hidden="1"/>
    <cellStyle name="Followed Hyperlink" xfId="28" builtinId="9" hidden="1"/>
    <cellStyle name="Followed Hyperlink" xfId="24" builtinId="9" hidden="1"/>
    <cellStyle name="Followed Hyperlink" xfId="20" builtinId="9" hidden="1"/>
    <cellStyle name="Followed Hyperlink" xfId="88" builtinId="9" hidden="1"/>
    <cellStyle name="Followed Hyperlink" xfId="42" builtinId="9" hidden="1"/>
    <cellStyle name="Followed Hyperlink" xfId="84" builtinId="9" hidden="1"/>
    <cellStyle name="Followed Hyperlink" xfId="36" builtinId="9" hidden="1"/>
    <cellStyle name="Followed Hyperlink" xfId="86" builtinId="9" hidden="1"/>
    <cellStyle name="Followed Hyperlink" xfId="18" builtinId="9" hidden="1"/>
    <cellStyle name="Followed Hyperlink" xfId="68" builtinId="9" hidden="1"/>
    <cellStyle name="Followed Hyperlink" xfId="56" builtinId="9" hidden="1"/>
    <cellStyle name="Followed Hyperlink" xfId="74" builtinId="9" hidden="1"/>
    <cellStyle name="Followed Hyperlink" xfId="82" builtinId="9" hidden="1"/>
    <cellStyle name="Followed Hyperlink" xfId="32" builtinId="9" hidden="1"/>
    <cellStyle name="Followed Hyperlink" xfId="52" builtinId="9" hidden="1"/>
    <cellStyle name="Followed Hyperlink" xfId="60" builtinId="9" hidden="1"/>
    <cellStyle name="Followed Hyperlink" xfId="54" builtinId="9" hidden="1"/>
    <cellStyle name="Followed Hyperlink" xfId="50" builtinId="9" hidden="1"/>
    <cellStyle name="Followed Hyperlink" xfId="30" builtinId="9" hidden="1"/>
    <cellStyle name="Followed Hyperlink" xfId="26" builtinId="9" hidden="1"/>
    <cellStyle name="Followed Hyperlink" xfId="78" builtinId="9" hidden="1"/>
    <cellStyle name="Followed Hyperlink" xfId="40" builtinId="9" hidden="1"/>
    <cellStyle name="Followed Hyperlink" xfId="64" builtinId="9" hidden="1"/>
    <cellStyle name="Followed Hyperlink" xfId="70" builtinId="9" hidden="1"/>
    <cellStyle name="Followed Hyperlink" xfId="22" builtinId="9" hidden="1"/>
    <cellStyle name="Followed Hyperlink" xfId="46" builtinId="9" hidden="1"/>
    <cellStyle name="Followed Hyperlink" xfId="76" builtinId="9" hidden="1"/>
    <cellStyle name="Followed Hyperlink" xfId="48" builtinId="9" hidden="1"/>
    <cellStyle name="Followed Hyperlink" xfId="96" builtinId="9" hidden="1"/>
    <cellStyle name="Followed Hyperlink" xfId="34" builtinId="9" hidden="1"/>
    <cellStyle name="Followed Hyperlink" xfId="38" builtinId="9" hidden="1"/>
    <cellStyle name="Followed Hyperlink" xfId="44" builtinId="9" hidden="1"/>
    <cellStyle name="Followed Hyperlink" xfId="66" builtinId="9" hidden="1"/>
    <cellStyle name="Followed Hyperlink" xfId="92" builtinId="9" hidden="1"/>
    <cellStyle name="Followed Hyperlink" xfId="58" builtinId="9" hidden="1"/>
    <cellStyle name="Followed Hyperlink" xfId="80" builtinId="9" hidden="1"/>
    <cellStyle name="Followed Hyperlink" xfId="94" builtinId="9" hidden="1"/>
    <cellStyle name="Followed Hyperlink" xfId="90" builtinId="9" hidden="1"/>
    <cellStyle name="Followed Hyperlink" xfId="62" builtinId="9" hidden="1"/>
    <cellStyle name="Hyperlink" xfId="95" builtinId="8" hidden="1"/>
    <cellStyle name="Hyperlink" xfId="93" builtinId="8" hidden="1"/>
    <cellStyle name="Hyperlink" xfId="87" builtinId="8" hidden="1"/>
    <cellStyle name="Hyperlink" xfId="89" builtinId="8" hidden="1"/>
    <cellStyle name="Hyperlink" xfId="91" builtinId="8" hidden="1"/>
    <cellStyle name="Hyperlink" xfId="85"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39" builtinId="8" hidden="1"/>
    <cellStyle name="Hyperlink" xfId="71"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69"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37" builtinId="8" hidden="1"/>
    <cellStyle name="Hyperlink" xfId="17" builtinId="8" hidden="1"/>
    <cellStyle name="Hyperlink" xfId="19" builtinId="8" hidden="1"/>
    <cellStyle name="Hyperlink" xfId="21" builtinId="8" hidden="1"/>
    <cellStyle name="Hyperlink" xfId="35" builtinId="8" hidden="1"/>
    <cellStyle name="Hyperlink" xfId="23" builtinId="8" hidden="1"/>
    <cellStyle name="Hyperlink" xfId="25" builtinId="8" hidden="1"/>
    <cellStyle name="Hyperlink" xfId="27" builtinId="8" hidden="1"/>
    <cellStyle name="Hyperlink" xfId="33" builtinId="8" hidden="1"/>
    <cellStyle name="Hyperlink" xfId="29" builtinId="8" hidden="1"/>
    <cellStyle name="Hyperlink" xfId="31" builtinId="8" hidden="1"/>
    <cellStyle name="Normal" xfId="0" builtinId="0"/>
    <cellStyle name="Normal 2" xfId="3" xr:uid="{00000000-0005-0000-0000-00005D000000}"/>
    <cellStyle name="Normal 3" xfId="6" xr:uid="{00000000-0005-0000-0000-00005E000000}"/>
    <cellStyle name="Normal 7" xfId="8" xr:uid="{00000000-0005-0000-0000-00005F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Solicitudes 1ra Alternativa, Admitidos y Matriculados</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'Tabla1 SolicitAdmitMatr'!$AB$31</c:f>
              <c:strCache>
                <c:ptCount val="1"/>
                <c:pt idx="0">
                  <c:v> Solicitantes 1era Alt </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'Tabla1 SolicitAdmitMatr'!$AC$30:$AH$30</c:f>
              <c:strCache>
                <c:ptCount val="6"/>
                <c:pt idx="0">
                  <c:v> 2017-18 </c:v>
                </c:pt>
                <c:pt idx="1">
                  <c:v> 2018-19 </c:v>
                </c:pt>
                <c:pt idx="2">
                  <c:v> 2019-20 </c:v>
                </c:pt>
                <c:pt idx="3">
                  <c:v> 2020-21 </c:v>
                </c:pt>
                <c:pt idx="4">
                  <c:v>2021-22</c:v>
                </c:pt>
                <c:pt idx="5">
                  <c:v>2022-23</c:v>
                </c:pt>
              </c:strCache>
            </c:strRef>
          </c:cat>
          <c:val>
            <c:numRef>
              <c:f>'Tabla1 SolicitAdmitMatr'!$AC$31:$AH$31</c:f>
              <c:numCache>
                <c:formatCode>_(* #,##0_);_(* \(#,##0\);_(* "-"_);_(@_)</c:formatCode>
                <c:ptCount val="6"/>
                <c:pt idx="0" formatCode="General">
                  <c:v>18427</c:v>
                </c:pt>
                <c:pt idx="1">
                  <c:v>16049</c:v>
                </c:pt>
                <c:pt idx="2" formatCode="General">
                  <c:v>14194</c:v>
                </c:pt>
                <c:pt idx="3" formatCode="General">
                  <c:v>12914</c:v>
                </c:pt>
                <c:pt idx="4" formatCode="General">
                  <c:v>13240</c:v>
                </c:pt>
                <c:pt idx="5" formatCode="General">
                  <c:v>11937</c:v>
                </c:pt>
              </c:numCache>
            </c:numRef>
          </c:val>
          <c:extLst>
            <c:ext xmlns:c16="http://schemas.microsoft.com/office/drawing/2014/chart" uri="{C3380CC4-5D6E-409C-BE32-E72D297353CC}">
              <c16:uniqueId val="{00000000-48DE-411C-AA02-3C9E53E59804}"/>
            </c:ext>
          </c:extLst>
        </c:ser>
        <c:ser>
          <c:idx val="1"/>
          <c:order val="1"/>
          <c:tx>
            <c:strRef>
              <c:f>'Tabla1 SolicitAdmitMatr'!$AB$32</c:f>
              <c:strCache>
                <c:ptCount val="1"/>
                <c:pt idx="0">
                  <c:v> Admitidos  </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'Tabla1 SolicitAdmitMatr'!$AC$30:$AH$30</c:f>
              <c:strCache>
                <c:ptCount val="6"/>
                <c:pt idx="0">
                  <c:v> 2017-18 </c:v>
                </c:pt>
                <c:pt idx="1">
                  <c:v> 2018-19 </c:v>
                </c:pt>
                <c:pt idx="2">
                  <c:v> 2019-20 </c:v>
                </c:pt>
                <c:pt idx="3">
                  <c:v> 2020-21 </c:v>
                </c:pt>
                <c:pt idx="4">
                  <c:v>2021-22</c:v>
                </c:pt>
                <c:pt idx="5">
                  <c:v>2022-23</c:v>
                </c:pt>
              </c:strCache>
            </c:strRef>
          </c:cat>
          <c:val>
            <c:numRef>
              <c:f>'Tabla1 SolicitAdmitMatr'!$AC$32:$AH$32</c:f>
              <c:numCache>
                <c:formatCode>_(* #,##0_);_(* \(#,##0\);_(* "-"_);_(@_)</c:formatCode>
                <c:ptCount val="6"/>
                <c:pt idx="0" formatCode="General">
                  <c:v>11741</c:v>
                </c:pt>
                <c:pt idx="1">
                  <c:v>9519</c:v>
                </c:pt>
                <c:pt idx="2" formatCode="General">
                  <c:v>11741</c:v>
                </c:pt>
                <c:pt idx="3" formatCode="General">
                  <c:v>11078</c:v>
                </c:pt>
                <c:pt idx="4" formatCode="General">
                  <c:v>10601</c:v>
                </c:pt>
                <c:pt idx="5" formatCode="General">
                  <c:v>10348</c:v>
                </c:pt>
              </c:numCache>
            </c:numRef>
          </c:val>
          <c:extLst>
            <c:ext xmlns:c16="http://schemas.microsoft.com/office/drawing/2014/chart" uri="{C3380CC4-5D6E-409C-BE32-E72D297353CC}">
              <c16:uniqueId val="{00000001-48DE-411C-AA02-3C9E53E59804}"/>
            </c:ext>
          </c:extLst>
        </c:ser>
        <c:ser>
          <c:idx val="2"/>
          <c:order val="2"/>
          <c:tx>
            <c:strRef>
              <c:f>'Tabla1 SolicitAdmitMatr'!$AB$33</c:f>
              <c:strCache>
                <c:ptCount val="1"/>
                <c:pt idx="0">
                  <c:v> Matrícula Nuevo Ingreso </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'Tabla1 SolicitAdmitMatr'!$AC$30:$AH$30</c:f>
              <c:strCache>
                <c:ptCount val="6"/>
                <c:pt idx="0">
                  <c:v> 2017-18 </c:v>
                </c:pt>
                <c:pt idx="1">
                  <c:v> 2018-19 </c:v>
                </c:pt>
                <c:pt idx="2">
                  <c:v> 2019-20 </c:v>
                </c:pt>
                <c:pt idx="3">
                  <c:v> 2020-21 </c:v>
                </c:pt>
                <c:pt idx="4">
                  <c:v>2021-22</c:v>
                </c:pt>
                <c:pt idx="5">
                  <c:v>2022-23</c:v>
                </c:pt>
              </c:strCache>
            </c:strRef>
          </c:cat>
          <c:val>
            <c:numRef>
              <c:f>'Tabla1 SolicitAdmitMatr'!$AC$33:$AH$33</c:f>
              <c:numCache>
                <c:formatCode>_(* #,##0_);_(* \(#,##0\);_(* "-"_);_(@_)</c:formatCode>
                <c:ptCount val="6"/>
                <c:pt idx="0" formatCode="General">
                  <c:v>10236</c:v>
                </c:pt>
                <c:pt idx="1">
                  <c:v>8910</c:v>
                </c:pt>
                <c:pt idx="2" formatCode="General">
                  <c:v>8901</c:v>
                </c:pt>
                <c:pt idx="3" formatCode="General">
                  <c:v>8956</c:v>
                </c:pt>
                <c:pt idx="4" formatCode="General">
                  <c:v>8654</c:v>
                </c:pt>
                <c:pt idx="5" formatCode="General">
                  <c:v>7777</c:v>
                </c:pt>
              </c:numCache>
            </c:numRef>
          </c:val>
          <c:extLst>
            <c:ext xmlns:c16="http://schemas.microsoft.com/office/drawing/2014/chart" uri="{C3380CC4-5D6E-409C-BE32-E72D297353CC}">
              <c16:uniqueId val="{00000002-48DE-411C-AA02-3C9E53E59804}"/>
            </c:ext>
          </c:extLst>
        </c:ser>
        <c:dLbls>
          <c:showLegendKey val="0"/>
          <c:showVal val="0"/>
          <c:showCatName val="0"/>
          <c:showSerName val="0"/>
          <c:showPercent val="0"/>
          <c:showBubbleSize val="0"/>
        </c:dLbls>
        <c:gapWidth val="100"/>
        <c:overlap val="-24"/>
        <c:axId val="332219567"/>
        <c:axId val="332220047"/>
      </c:barChart>
      <c:catAx>
        <c:axId val="332219567"/>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332220047"/>
        <c:crosses val="autoZero"/>
        <c:auto val="1"/>
        <c:lblAlgn val="ctr"/>
        <c:lblOffset val="100"/>
        <c:noMultiLvlLbl val="0"/>
      </c:catAx>
      <c:valAx>
        <c:axId val="332220047"/>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332219567"/>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'Tabla2 MatriculaTotal-Genero'!$R$103:$R$142</c:f>
              <c:strCache>
                <c:ptCount val="40"/>
                <c:pt idx="0">
                  <c:v>1984-85</c:v>
                </c:pt>
                <c:pt idx="1">
                  <c:v>1985-86</c:v>
                </c:pt>
                <c:pt idx="2">
                  <c:v>1986-87</c:v>
                </c:pt>
                <c:pt idx="3">
                  <c:v>1987-88</c:v>
                </c:pt>
                <c:pt idx="4">
                  <c:v>1988-89</c:v>
                </c:pt>
                <c:pt idx="5">
                  <c:v>1989-90</c:v>
                </c:pt>
                <c:pt idx="6">
                  <c:v>1990-91</c:v>
                </c:pt>
                <c:pt idx="7">
                  <c:v>1991-92</c:v>
                </c:pt>
                <c:pt idx="8">
                  <c:v>1992-93</c:v>
                </c:pt>
                <c:pt idx="9">
                  <c:v>1993-94</c:v>
                </c:pt>
                <c:pt idx="10">
                  <c:v>1994-95</c:v>
                </c:pt>
                <c:pt idx="11">
                  <c:v>1995-96</c:v>
                </c:pt>
                <c:pt idx="12">
                  <c:v>1996-97</c:v>
                </c:pt>
                <c:pt idx="13">
                  <c:v>1997-98</c:v>
                </c:pt>
                <c:pt idx="14">
                  <c:v>1998-99</c:v>
                </c:pt>
                <c:pt idx="15">
                  <c:v>1999-00</c:v>
                </c:pt>
                <c:pt idx="16">
                  <c:v>2000-01</c:v>
                </c:pt>
                <c:pt idx="17">
                  <c:v>2001-02</c:v>
                </c:pt>
                <c:pt idx="18">
                  <c:v>2002-03</c:v>
                </c:pt>
                <c:pt idx="19">
                  <c:v>2003-04</c:v>
                </c:pt>
                <c:pt idx="20">
                  <c:v>2004-05</c:v>
                </c:pt>
                <c:pt idx="21">
                  <c:v>2005-06</c:v>
                </c:pt>
                <c:pt idx="22">
                  <c:v>2006-07</c:v>
                </c:pt>
                <c:pt idx="23">
                  <c:v>2007-08</c:v>
                </c:pt>
                <c:pt idx="24">
                  <c:v>2008-09</c:v>
                </c:pt>
                <c:pt idx="25">
                  <c:v>2009-10</c:v>
                </c:pt>
                <c:pt idx="26">
                  <c:v>2010-11</c:v>
                </c:pt>
                <c:pt idx="27">
                  <c:v>2011-12</c:v>
                </c:pt>
                <c:pt idx="28">
                  <c:v>2012-13</c:v>
                </c:pt>
                <c:pt idx="29">
                  <c:v>2013-14</c:v>
                </c:pt>
                <c:pt idx="30">
                  <c:v>2014-15</c:v>
                </c:pt>
                <c:pt idx="31">
                  <c:v>2015-16</c:v>
                </c:pt>
                <c:pt idx="32">
                  <c:v>2016-17</c:v>
                </c:pt>
                <c:pt idx="33">
                  <c:v>2017-18</c:v>
                </c:pt>
                <c:pt idx="34">
                  <c:v>2018-19</c:v>
                </c:pt>
                <c:pt idx="35">
                  <c:v>2019-20</c:v>
                </c:pt>
                <c:pt idx="36">
                  <c:v>2020-21</c:v>
                </c:pt>
                <c:pt idx="37">
                  <c:v>2021-22</c:v>
                </c:pt>
                <c:pt idx="38">
                  <c:v>2022-23</c:v>
                </c:pt>
                <c:pt idx="39">
                  <c:v>2023-24</c:v>
                </c:pt>
              </c:strCache>
            </c:strRef>
          </c:cat>
          <c:val>
            <c:numRef>
              <c:f>'Tabla2 MatriculaTotal-Genero'!$S$103:$S$142</c:f>
              <c:numCache>
                <c:formatCode>_(* #,##0_);_(* \(#,##0\);_(* "-"_);_(@_)</c:formatCode>
                <c:ptCount val="40"/>
                <c:pt idx="0">
                  <c:v>54455</c:v>
                </c:pt>
                <c:pt idx="1">
                  <c:v>55117</c:v>
                </c:pt>
                <c:pt idx="2">
                  <c:v>56530</c:v>
                </c:pt>
                <c:pt idx="3">
                  <c:v>56511</c:v>
                </c:pt>
                <c:pt idx="4">
                  <c:v>57043</c:v>
                </c:pt>
                <c:pt idx="5">
                  <c:v>55589</c:v>
                </c:pt>
                <c:pt idx="6">
                  <c:v>54142</c:v>
                </c:pt>
                <c:pt idx="7">
                  <c:v>53370</c:v>
                </c:pt>
                <c:pt idx="8">
                  <c:v>53380</c:v>
                </c:pt>
                <c:pt idx="9">
                  <c:v>54256</c:v>
                </c:pt>
                <c:pt idx="10">
                  <c:v>55209</c:v>
                </c:pt>
                <c:pt idx="11">
                  <c:v>62297</c:v>
                </c:pt>
                <c:pt idx="12">
                  <c:v>65779</c:v>
                </c:pt>
                <c:pt idx="13">
                  <c:v>67508</c:v>
                </c:pt>
                <c:pt idx="14">
                  <c:v>68787</c:v>
                </c:pt>
                <c:pt idx="15">
                  <c:v>66187</c:v>
                </c:pt>
                <c:pt idx="16">
                  <c:v>68870</c:v>
                </c:pt>
                <c:pt idx="17">
                  <c:v>68830</c:v>
                </c:pt>
                <c:pt idx="18">
                  <c:v>68555</c:v>
                </c:pt>
                <c:pt idx="19">
                  <c:v>68117</c:v>
                </c:pt>
                <c:pt idx="20">
                  <c:v>66389</c:v>
                </c:pt>
                <c:pt idx="21">
                  <c:v>63973</c:v>
                </c:pt>
                <c:pt idx="22">
                  <c:v>62347</c:v>
                </c:pt>
                <c:pt idx="23">
                  <c:v>63205</c:v>
                </c:pt>
                <c:pt idx="24">
                  <c:v>64077</c:v>
                </c:pt>
                <c:pt idx="25">
                  <c:v>65699</c:v>
                </c:pt>
                <c:pt idx="26">
                  <c:v>61722</c:v>
                </c:pt>
                <c:pt idx="27">
                  <c:v>56681</c:v>
                </c:pt>
                <c:pt idx="28">
                  <c:v>56888</c:v>
                </c:pt>
                <c:pt idx="29">
                  <c:v>57369</c:v>
                </c:pt>
                <c:pt idx="30">
                  <c:v>57474</c:v>
                </c:pt>
                <c:pt idx="31">
                  <c:v>59936</c:v>
                </c:pt>
                <c:pt idx="32">
                  <c:v>61758</c:v>
                </c:pt>
                <c:pt idx="33">
                  <c:v>57923</c:v>
                </c:pt>
                <c:pt idx="34">
                  <c:v>54940</c:v>
                </c:pt>
                <c:pt idx="35">
                  <c:v>52130</c:v>
                </c:pt>
                <c:pt idx="36">
                  <c:v>49769</c:v>
                </c:pt>
                <c:pt idx="37">
                  <c:v>46652</c:v>
                </c:pt>
                <c:pt idx="38">
                  <c:v>42726</c:v>
                </c:pt>
                <c:pt idx="39" formatCode="#,##0">
                  <c:v>41829</c:v>
                </c:pt>
              </c:numCache>
            </c:numRef>
          </c:val>
          <c:smooth val="0"/>
          <c:extLst>
            <c:ext xmlns:c16="http://schemas.microsoft.com/office/drawing/2014/chart" uri="{C3380CC4-5D6E-409C-BE32-E72D297353CC}">
              <c16:uniqueId val="{00000001-173B-406A-B8C0-3D9E9D730051}"/>
            </c:ext>
          </c:extLst>
        </c:ser>
        <c:dLbls>
          <c:showLegendKey val="0"/>
          <c:showVal val="0"/>
          <c:showCatName val="0"/>
          <c:showSerName val="0"/>
          <c:showPercent val="0"/>
          <c:showBubbleSize val="0"/>
        </c:dLbls>
        <c:marker val="1"/>
        <c:smooth val="0"/>
        <c:axId val="266526744"/>
        <c:axId val="266520184"/>
      </c:lineChart>
      <c:catAx>
        <c:axId val="266526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6520184"/>
        <c:crosses val="autoZero"/>
        <c:auto val="1"/>
        <c:lblAlgn val="ctr"/>
        <c:lblOffset val="100"/>
        <c:noMultiLvlLbl val="0"/>
      </c:catAx>
      <c:valAx>
        <c:axId val="26652018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65267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all" baseline="0">
                <a:solidFill>
                  <a:schemeClr val="lt1"/>
                </a:solidFill>
                <a:latin typeface="+mn-lt"/>
                <a:ea typeface="+mn-ea"/>
                <a:cs typeface="+mn-cs"/>
              </a:defRPr>
            </a:pPr>
            <a:r>
              <a:rPr lang="en-US"/>
              <a:t>Egresados</a:t>
            </a:r>
          </a:p>
        </c:rich>
      </c:tx>
      <c:overlay val="0"/>
      <c:spPr>
        <a:noFill/>
        <a:ln>
          <a:noFill/>
        </a:ln>
        <a:effectLst/>
      </c:spPr>
      <c:txPr>
        <a:bodyPr rot="0" spcFirstLastPara="1" vertOverflow="ellipsis" vert="horz" wrap="square" anchor="ctr" anchorCtr="1"/>
        <a:lstStyle/>
        <a:p>
          <a:pPr>
            <a:defRPr sz="1800" b="0" i="0" u="none" strike="noStrike" kern="1200" cap="all" baseline="0">
              <a:solidFill>
                <a:schemeClr val="lt1"/>
              </a:solidFill>
              <a:latin typeface="+mn-lt"/>
              <a:ea typeface="+mn-ea"/>
              <a:cs typeface="+mn-cs"/>
            </a:defRPr>
          </a:pPr>
          <a:endParaRPr lang="en-US"/>
        </a:p>
      </c:txPr>
    </c:title>
    <c:autoTitleDeleted val="0"/>
    <c:view3D>
      <c:rotX val="15"/>
      <c:rotY val="20"/>
      <c:depthPercent val="100"/>
      <c:rAngAx val="1"/>
    </c:view3D>
    <c:floor>
      <c:thickness val="0"/>
      <c:spPr>
        <a:solidFill>
          <a:schemeClr val="bg2">
            <a:lumMod val="75000"/>
            <a:alpha val="27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alpha val="88000"/>
              </a:schemeClr>
            </a:solidFill>
            <a:ln>
              <a:solidFill>
                <a:schemeClr val="accent1">
                  <a:lumMod val="50000"/>
                </a:schemeClr>
              </a:solidFill>
            </a:ln>
            <a:effectLst/>
            <a:scene3d>
              <a:camera prst="orthographicFront"/>
              <a:lightRig rig="threePt" dir="t"/>
            </a:scene3d>
            <a:sp3d prstMaterial="flat">
              <a:contourClr>
                <a:schemeClr val="accent1">
                  <a:lumMod val="50000"/>
                </a:schemeClr>
              </a:contourClr>
            </a:sp3d>
          </c:spPr>
          <c:invertIfNegative val="0"/>
          <c:dPt>
            <c:idx val="0"/>
            <c:invertIfNegative val="0"/>
            <c:bubble3D val="0"/>
            <c:spPr>
              <a:solidFill>
                <a:schemeClr val="accent6">
                  <a:lumMod val="75000"/>
                </a:schemeClr>
              </a:solidFill>
              <a:ln>
                <a:solidFill>
                  <a:schemeClr val="accent1">
                    <a:lumMod val="50000"/>
                  </a:schemeClr>
                </a:solidFill>
              </a:ln>
              <a:effectLst/>
              <a:scene3d>
                <a:camera prst="orthographicFront"/>
                <a:lightRig rig="threePt" dir="t"/>
              </a:scene3d>
              <a:sp3d prstMaterial="flat">
                <a:contourClr>
                  <a:schemeClr val="accent1">
                    <a:lumMod val="50000"/>
                  </a:schemeClr>
                </a:contourClr>
              </a:sp3d>
            </c:spPr>
            <c:extLst>
              <c:ext xmlns:c16="http://schemas.microsoft.com/office/drawing/2014/chart" uri="{C3380CC4-5D6E-409C-BE32-E72D297353CC}">
                <c16:uniqueId val="{00000001-AA38-44D6-8F99-0622C8759E8C}"/>
              </c:ext>
            </c:extLst>
          </c:dPt>
          <c:dLbls>
            <c:spPr>
              <a:solidFill>
                <a:schemeClr val="accent1">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'Tabla5 Grados'!$B$78:$B$84</c:f>
              <c:strCache>
                <c:ptCount val="7"/>
                <c:pt idx="0">
                  <c:v>Promedio 2007 al 2016</c:v>
                </c:pt>
                <c:pt idx="1">
                  <c:v>2017-18</c:v>
                </c:pt>
                <c:pt idx="2">
                  <c:v>2018-19</c:v>
                </c:pt>
                <c:pt idx="3">
                  <c:v>2019-20</c:v>
                </c:pt>
                <c:pt idx="4">
                  <c:v>2020-21</c:v>
                </c:pt>
                <c:pt idx="5">
                  <c:v>2021-22</c:v>
                </c:pt>
                <c:pt idx="6">
                  <c:v>2022-23</c:v>
                </c:pt>
              </c:strCache>
            </c:strRef>
          </c:cat>
          <c:val>
            <c:numRef>
              <c:f>'Tabla5 Grados'!$C$78:$C$84</c:f>
              <c:numCache>
                <c:formatCode>_(* #,##0_);_(* \(#,##0\);_(* "-"??_);_(@_)</c:formatCode>
                <c:ptCount val="7"/>
                <c:pt idx="0">
                  <c:v>8761.2999999999993</c:v>
                </c:pt>
                <c:pt idx="1">
                  <c:v>8617</c:v>
                </c:pt>
                <c:pt idx="2" formatCode="#,##0">
                  <c:v>8797</c:v>
                </c:pt>
                <c:pt idx="3" formatCode="#,##0">
                  <c:v>8902</c:v>
                </c:pt>
                <c:pt idx="4" formatCode="#,##0">
                  <c:v>8525</c:v>
                </c:pt>
                <c:pt idx="5" formatCode="#,##0">
                  <c:v>8174</c:v>
                </c:pt>
                <c:pt idx="6" formatCode="#,##0">
                  <c:v>7451</c:v>
                </c:pt>
              </c:numCache>
            </c:numRef>
          </c:val>
          <c:extLst>
            <c:ext xmlns:c16="http://schemas.microsoft.com/office/drawing/2014/chart" uri="{C3380CC4-5D6E-409C-BE32-E72D297353CC}">
              <c16:uniqueId val="{00000000-AA38-44D6-8F99-0622C8759E8C}"/>
            </c:ext>
          </c:extLst>
        </c:ser>
        <c:dLbls>
          <c:showLegendKey val="0"/>
          <c:showVal val="1"/>
          <c:showCatName val="0"/>
          <c:showSerName val="0"/>
          <c:showPercent val="0"/>
          <c:showBubbleSize val="0"/>
        </c:dLbls>
        <c:gapWidth val="84"/>
        <c:gapDepth val="53"/>
        <c:shape val="box"/>
        <c:axId val="1586598176"/>
        <c:axId val="1586599616"/>
        <c:axId val="0"/>
      </c:bar3DChart>
      <c:catAx>
        <c:axId val="158659817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586599616"/>
        <c:crosses val="autoZero"/>
        <c:auto val="1"/>
        <c:lblAlgn val="ctr"/>
        <c:lblOffset val="100"/>
        <c:noMultiLvlLbl val="0"/>
      </c:catAx>
      <c:valAx>
        <c:axId val="1586599616"/>
        <c:scaling>
          <c:orientation val="minMax"/>
          <c:min val="1000"/>
        </c:scaling>
        <c:delete val="1"/>
        <c:axPos val="l"/>
        <c:numFmt formatCode="_(* #,##0_);_(* \(#,##0\);_(* &quot;-&quot;??_);_(@_)" sourceLinked="1"/>
        <c:majorTickMark val="out"/>
        <c:minorTickMark val="none"/>
        <c:tickLblPos val="nextTo"/>
        <c:crossAx val="15865981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6350" cap="flat" cmpd="sng" algn="ctr">
      <a:solidFill>
        <a:schemeClr val="dk1">
          <a:tint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1">
  <cs:axisTitle>
    <cs:lnRef idx="0"/>
    <cs:fillRef idx="0"/>
    <cs:effectRef idx="0"/>
    <cs:fontRef idx="minor">
      <a:schemeClr val="lt1">
        <a:lumMod val="75000"/>
      </a:schemeClr>
    </cs:fontRef>
    <cs:defRPr sz="900"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lt1"/>
    </cs:fontRef>
    <cs:spPr>
      <a:solidFill>
        <a:schemeClr val="dk1">
          <a:lumMod val="75000"/>
          <a:lumOff val="25000"/>
        </a:schemeClr>
      </a:solidFill>
      <a:ln w="6350" cap="flat" cmpd="sng" algn="ctr">
        <a:solidFill>
          <a:schemeClr val="dk1">
            <a:tint val="75000"/>
          </a:schemeClr>
        </a:solidFill>
        <a:round/>
      </a:ln>
    </cs:spPr>
    <cs:defRPr sz="1000" kern="1200"/>
  </cs:chartArea>
  <cs:dataLabel>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dataLabel>
  <cs:dataLabelCallout>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cs:spPr>
  </cs:dataPoint>
  <cs:dataPoint3D>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a:scene3d>
        <a:camera prst="orthographicFront"/>
        <a:lightRig rig="threePt" dir="t"/>
      </a:scene3d>
      <a:sp3d prstMaterial="flat"/>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dk1">
            <a:lumMod val="75000"/>
            <a:lumOff val="25000"/>
          </a:schemeClr>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tx1"/>
    </cs:fontRef>
    <cs:spPr>
      <a:solidFill>
        <a:schemeClr val="bg2">
          <a:lumMod val="75000"/>
          <a:alpha val="27000"/>
        </a:schemeClr>
      </a:solidFill>
      <a:sp3d/>
    </cs:spPr>
  </cs:floor>
  <cs:gridlineMajor>
    <cs:lnRef idx="0"/>
    <cs:fillRef idx="0"/>
    <cs:effectRef idx="0"/>
    <cs:fontRef idx="minor">
      <a:schemeClr val="tx1"/>
    </cs:fontRef>
    <cs:spPr>
      <a:ln w="9525">
        <a:solidFill>
          <a:schemeClr val="lt1">
            <a:lumMod val="50000"/>
          </a:schemeClr>
        </a:solidFill>
      </a:ln>
    </cs:spPr>
  </cs:gridlineMajor>
  <cs:gridlineMinor>
    <cs:lnRef idx="0"/>
    <cs:fillRef idx="0"/>
    <cs:effectRef idx="0"/>
    <cs:fontRef idx="minor">
      <a:schemeClr val="tx1"/>
    </cs:fontRef>
    <cs:spPr>
      <a:ln w="9525">
        <a:solidFill>
          <a:schemeClr val="lt1">
            <a:lumMod val="40000"/>
          </a:schemeClr>
        </a:solidFill>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cs:fontRef>
    <cs:defRPr sz="1800" b="0" kern="1200" cap="all"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tx1"/>
    </cs:fontRef>
    <cs:spPr>
      <a:sp3d/>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0</xdr:col>
      <xdr:colOff>8763000</xdr:colOff>
      <xdr:row>0</xdr:row>
      <xdr:rowOff>0</xdr:rowOff>
    </xdr:from>
    <xdr:ext cx="184731" cy="26456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87630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R"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26</xdr:col>
      <xdr:colOff>485775</xdr:colOff>
      <xdr:row>7</xdr:row>
      <xdr:rowOff>147637</xdr:rowOff>
    </xdr:from>
    <xdr:to>
      <xdr:col>34</xdr:col>
      <xdr:colOff>333375</xdr:colOff>
      <xdr:row>25</xdr:row>
      <xdr:rowOff>90487</xdr:rowOff>
    </xdr:to>
    <xdr:graphicFrame macro="">
      <xdr:nvGraphicFramePr>
        <xdr:cNvPr id="2" name="Chart 1">
          <a:extLst>
            <a:ext uri="{FF2B5EF4-FFF2-40B4-BE49-F238E27FC236}">
              <a16:creationId xmlns:a16="http://schemas.microsoft.com/office/drawing/2014/main" id="{657684F3-3ACE-785A-2A9D-355B9DECA0B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19050</xdr:colOff>
      <xdr:row>134</xdr:row>
      <xdr:rowOff>142875</xdr:rowOff>
    </xdr:from>
    <xdr:to>
      <xdr:col>10</xdr:col>
      <xdr:colOff>457200</xdr:colOff>
      <xdr:row>151</xdr:row>
      <xdr:rowOff>133350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271462</xdr:colOff>
      <xdr:row>60</xdr:row>
      <xdr:rowOff>71437</xdr:rowOff>
    </xdr:from>
    <xdr:to>
      <xdr:col>15</xdr:col>
      <xdr:colOff>623887</xdr:colOff>
      <xdr:row>77</xdr:row>
      <xdr:rowOff>14287</xdr:rowOff>
    </xdr:to>
    <xdr:graphicFrame macro="">
      <xdr:nvGraphicFramePr>
        <xdr:cNvPr id="3" name="Chart 2">
          <a:extLst>
            <a:ext uri="{FF2B5EF4-FFF2-40B4-BE49-F238E27FC236}">
              <a16:creationId xmlns:a16="http://schemas.microsoft.com/office/drawing/2014/main" id="{82ECBF43-95E2-EB18-56A5-7A45FC63D7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4"/>
  <sheetViews>
    <sheetView topLeftCell="A6" zoomScaleNormal="100" workbookViewId="0">
      <selection activeCell="A6" sqref="A6"/>
    </sheetView>
  </sheetViews>
  <sheetFormatPr defaultColWidth="8.85546875" defaultRowHeight="15" x14ac:dyDescent="0.25"/>
  <cols>
    <col min="1" max="1" width="127.42578125" customWidth="1"/>
  </cols>
  <sheetData>
    <row r="1" spans="1:19" ht="30" x14ac:dyDescent="0.25">
      <c r="A1" s="1" t="s">
        <v>0</v>
      </c>
    </row>
    <row r="2" spans="1:19" ht="22.5" x14ac:dyDescent="0.25">
      <c r="A2" s="2" t="s">
        <v>1</v>
      </c>
    </row>
    <row r="3" spans="1:19" ht="20.25" x14ac:dyDescent="0.25">
      <c r="A3" s="3" t="s">
        <v>2</v>
      </c>
    </row>
    <row r="4" spans="1:19" ht="20.25" x14ac:dyDescent="0.25">
      <c r="A4" s="3"/>
    </row>
    <row r="5" spans="1:19" ht="20.25" x14ac:dyDescent="0.25">
      <c r="A5" s="4" t="s">
        <v>3</v>
      </c>
    </row>
    <row r="6" spans="1:19" ht="20.25" x14ac:dyDescent="0.25">
      <c r="A6" s="5"/>
    </row>
    <row r="7" spans="1:19" ht="40.5" x14ac:dyDescent="0.25">
      <c r="A7" s="5" t="s">
        <v>4</v>
      </c>
    </row>
    <row r="8" spans="1:19" ht="20.25" x14ac:dyDescent="0.25">
      <c r="A8" s="5"/>
    </row>
    <row r="9" spans="1:19" ht="40.5" x14ac:dyDescent="0.25">
      <c r="A9" s="314" t="s">
        <v>5</v>
      </c>
    </row>
    <row r="10" spans="1:19" ht="40.5" x14ac:dyDescent="0.25">
      <c r="A10" s="314" t="s">
        <v>6</v>
      </c>
    </row>
    <row r="11" spans="1:19" ht="20.25" x14ac:dyDescent="0.25">
      <c r="A11" s="314" t="s">
        <v>7</v>
      </c>
    </row>
    <row r="12" spans="1:19" ht="20.25" x14ac:dyDescent="0.25">
      <c r="A12" s="314" t="s">
        <v>8</v>
      </c>
      <c r="B12" s="116"/>
      <c r="C12" s="116"/>
      <c r="D12" s="116"/>
      <c r="E12" s="116"/>
      <c r="F12" s="116"/>
      <c r="G12" s="116"/>
      <c r="H12" s="116"/>
      <c r="I12" s="116"/>
      <c r="J12" s="116"/>
      <c r="K12" s="116"/>
      <c r="L12" s="116"/>
      <c r="M12" s="116"/>
      <c r="N12" s="116"/>
      <c r="O12" s="116"/>
      <c r="P12" s="116"/>
      <c r="Q12" s="116"/>
      <c r="R12" s="116"/>
      <c r="S12" s="116"/>
    </row>
    <row r="13" spans="1:19" ht="20.25" x14ac:dyDescent="0.25">
      <c r="A13" s="314" t="s">
        <v>9</v>
      </c>
    </row>
    <row r="14" spans="1:19" ht="20.25" x14ac:dyDescent="0.25">
      <c r="A14" s="314" t="s">
        <v>10</v>
      </c>
    </row>
    <row r="15" spans="1:19" ht="20.25" x14ac:dyDescent="0.25">
      <c r="A15" s="314" t="s">
        <v>11</v>
      </c>
    </row>
    <row r="16" spans="1:19" ht="20.25" x14ac:dyDescent="0.25">
      <c r="A16" s="5"/>
    </row>
    <row r="17" spans="1:1" ht="20.25" x14ac:dyDescent="0.25">
      <c r="A17" s="5" t="s">
        <v>12</v>
      </c>
    </row>
    <row r="18" spans="1:1" ht="40.5" x14ac:dyDescent="0.25">
      <c r="A18" s="5" t="s">
        <v>13</v>
      </c>
    </row>
    <row r="19" spans="1:1" ht="40.5" x14ac:dyDescent="0.25">
      <c r="A19" s="5" t="s">
        <v>14</v>
      </c>
    </row>
    <row r="20" spans="1:1" ht="20.25" x14ac:dyDescent="0.25">
      <c r="A20" s="5" t="s">
        <v>15</v>
      </c>
    </row>
    <row r="21" spans="1:1" ht="20.25" x14ac:dyDescent="0.25">
      <c r="A21" s="5" t="s">
        <v>16</v>
      </c>
    </row>
    <row r="22" spans="1:1" ht="182.25" x14ac:dyDescent="0.25">
      <c r="A22" s="5" t="s">
        <v>17</v>
      </c>
    </row>
    <row r="23" spans="1:1" ht="141.75" x14ac:dyDescent="0.25">
      <c r="A23" s="5" t="s">
        <v>18</v>
      </c>
    </row>
    <row r="24" spans="1:1" ht="222.75" x14ac:dyDescent="0.25">
      <c r="A24" s="5" t="s">
        <v>19</v>
      </c>
    </row>
  </sheetData>
  <printOptions horizontalCentered="1"/>
  <pageMargins left="0.2" right="0.2" top="0.5" bottom="0.25" header="0.25" footer="0"/>
  <pageSetup paperSize="5" scale="81" orientation="portrait" r:id="rId1"/>
  <headerFooter>
    <oddHeader>&amp;L&amp;G&amp;R&amp;G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13"/>
  <sheetViews>
    <sheetView topLeftCell="C1" zoomScaleNormal="100" zoomScalePageLayoutView="125" workbookViewId="0">
      <selection activeCell="V5" sqref="V5"/>
    </sheetView>
  </sheetViews>
  <sheetFormatPr defaultColWidth="8.85546875" defaultRowHeight="12" x14ac:dyDescent="0.25"/>
  <cols>
    <col min="1" max="1" width="27.42578125" style="9" bestFit="1" customWidth="1"/>
    <col min="2" max="2" width="21.5703125" style="9" bestFit="1" customWidth="1"/>
    <col min="3" max="21" width="7.85546875" style="9" bestFit="1" customWidth="1"/>
    <col min="22" max="16384" width="8.85546875" style="9"/>
  </cols>
  <sheetData>
    <row r="1" spans="1:26" ht="15" customHeight="1" x14ac:dyDescent="0.25">
      <c r="A1" s="397" t="s">
        <v>20</v>
      </c>
      <c r="B1" s="397"/>
      <c r="C1" s="397"/>
      <c r="D1" s="397"/>
      <c r="E1" s="397"/>
      <c r="F1" s="397"/>
      <c r="G1" s="397"/>
      <c r="H1" s="397"/>
      <c r="I1" s="397"/>
      <c r="J1" s="397"/>
      <c r="K1" s="397"/>
      <c r="L1" s="397"/>
      <c r="M1" s="397"/>
      <c r="N1" s="397"/>
      <c r="O1" s="397"/>
      <c r="P1" s="397"/>
      <c r="Q1" s="397"/>
      <c r="R1" s="397"/>
      <c r="S1" s="397"/>
      <c r="T1" s="397"/>
      <c r="U1" s="397"/>
      <c r="V1" s="397"/>
      <c r="W1" s="397"/>
      <c r="X1" s="397"/>
      <c r="Y1" s="397"/>
    </row>
    <row r="2" spans="1:26" ht="15" x14ac:dyDescent="0.25">
      <c r="A2" s="397" t="s">
        <v>1</v>
      </c>
      <c r="B2" s="397"/>
      <c r="C2" s="397"/>
      <c r="D2" s="397"/>
      <c r="E2" s="397"/>
      <c r="F2" s="397"/>
      <c r="G2" s="397"/>
      <c r="H2" s="397"/>
      <c r="I2" s="397"/>
      <c r="J2" s="397"/>
      <c r="K2" s="397"/>
      <c r="L2" s="397"/>
      <c r="M2" s="397"/>
      <c r="N2" s="397"/>
      <c r="O2" s="397"/>
      <c r="P2" s="397"/>
      <c r="Q2" s="397"/>
      <c r="R2" s="397"/>
      <c r="S2" s="397"/>
      <c r="T2" s="397"/>
      <c r="U2" s="397"/>
      <c r="V2" s="397"/>
      <c r="W2" s="397"/>
      <c r="X2" s="397"/>
      <c r="Y2" s="397"/>
    </row>
    <row r="3" spans="1:26" ht="15" customHeight="1" x14ac:dyDescent="0.25">
      <c r="A3" s="397" t="s">
        <v>2</v>
      </c>
      <c r="B3" s="397"/>
      <c r="C3" s="397"/>
      <c r="D3" s="397"/>
      <c r="E3" s="397"/>
      <c r="F3" s="397"/>
      <c r="G3" s="397"/>
      <c r="H3" s="397"/>
      <c r="I3" s="397"/>
      <c r="J3" s="397"/>
      <c r="K3" s="397"/>
      <c r="L3" s="397"/>
      <c r="M3" s="397"/>
      <c r="N3" s="397"/>
      <c r="O3" s="397"/>
      <c r="P3" s="397"/>
      <c r="Q3" s="397"/>
      <c r="R3" s="397"/>
      <c r="S3" s="397"/>
      <c r="T3" s="397"/>
      <c r="U3" s="397"/>
      <c r="V3" s="397"/>
      <c r="W3" s="397"/>
      <c r="X3" s="397"/>
      <c r="Y3" s="397"/>
    </row>
    <row r="4" spans="1:26" ht="15" x14ac:dyDescent="0.25">
      <c r="A4" s="397"/>
      <c r="B4" s="397"/>
      <c r="C4" s="397"/>
      <c r="D4" s="397"/>
      <c r="E4" s="397"/>
      <c r="F4" s="397"/>
      <c r="G4" s="397"/>
      <c r="H4" s="397"/>
      <c r="I4" s="397"/>
      <c r="J4" s="397"/>
      <c r="K4" s="397"/>
      <c r="L4" s="397"/>
      <c r="M4" s="397"/>
      <c r="N4" s="397"/>
      <c r="O4" s="397"/>
      <c r="P4" s="397"/>
      <c r="Q4" s="397"/>
      <c r="R4" s="397"/>
      <c r="S4" s="397"/>
      <c r="T4" s="397"/>
      <c r="U4" s="397"/>
    </row>
    <row r="5" spans="1:26" ht="15" x14ac:dyDescent="0.25">
      <c r="A5" s="158"/>
      <c r="B5" s="158"/>
      <c r="C5" s="158"/>
      <c r="D5" s="158"/>
      <c r="E5" s="158"/>
      <c r="F5" s="158"/>
      <c r="G5" s="159"/>
      <c r="H5" s="159"/>
      <c r="I5" s="158"/>
      <c r="J5" s="158"/>
      <c r="K5" s="158"/>
      <c r="L5" s="158"/>
      <c r="M5" s="158"/>
      <c r="N5" s="158"/>
      <c r="O5" s="158"/>
      <c r="P5" s="158"/>
      <c r="Q5" s="158"/>
      <c r="R5" s="160"/>
      <c r="S5" s="160"/>
      <c r="T5" s="160"/>
      <c r="U5" s="160"/>
    </row>
    <row r="6" spans="1:26" ht="15" customHeight="1" x14ac:dyDescent="0.25">
      <c r="A6" s="395" t="s">
        <v>21</v>
      </c>
      <c r="B6" s="395"/>
      <c r="C6" s="395"/>
      <c r="D6" s="395"/>
      <c r="E6" s="395"/>
      <c r="F6" s="395"/>
      <c r="G6" s="395"/>
      <c r="H6" s="395"/>
      <c r="I6" s="395"/>
      <c r="J6" s="395"/>
      <c r="K6" s="395"/>
      <c r="L6" s="395"/>
      <c r="M6" s="395"/>
      <c r="N6" s="395"/>
      <c r="O6" s="395"/>
      <c r="P6" s="395"/>
      <c r="Q6" s="395"/>
      <c r="R6" s="395"/>
      <c r="S6" s="395"/>
      <c r="T6" s="395"/>
      <c r="U6" s="395"/>
      <c r="V6" s="395"/>
      <c r="W6" s="395"/>
      <c r="X6" s="395"/>
      <c r="Y6" s="395"/>
    </row>
    <row r="7" spans="1:26" ht="12.75" customHeight="1" x14ac:dyDescent="0.25">
      <c r="A7" s="396" t="s">
        <v>22</v>
      </c>
      <c r="B7" s="396"/>
      <c r="C7" s="396"/>
      <c r="D7" s="396"/>
      <c r="E7" s="396"/>
      <c r="F7" s="396"/>
      <c r="G7" s="396"/>
      <c r="H7" s="396"/>
      <c r="I7" s="396"/>
      <c r="J7" s="396"/>
      <c r="K7" s="396"/>
      <c r="L7" s="396"/>
      <c r="M7" s="396"/>
      <c r="N7" s="396"/>
      <c r="O7" s="396"/>
      <c r="P7" s="396"/>
      <c r="Q7" s="396"/>
      <c r="R7" s="396"/>
      <c r="S7" s="396"/>
      <c r="T7" s="396"/>
      <c r="U7" s="396"/>
      <c r="V7" s="396"/>
      <c r="W7" s="396"/>
      <c r="X7" s="396"/>
      <c r="Y7" s="396"/>
    </row>
    <row r="8" spans="1:26" ht="12.75" thickBot="1" x14ac:dyDescent="0.3">
      <c r="A8" s="161"/>
      <c r="B8" s="161"/>
      <c r="C8" s="161"/>
      <c r="D8" s="162"/>
      <c r="E8" s="162"/>
      <c r="F8" s="162"/>
      <c r="G8" s="162"/>
      <c r="H8" s="162"/>
      <c r="I8" s="162"/>
      <c r="J8" s="162"/>
      <c r="K8" s="162"/>
      <c r="L8" s="162"/>
      <c r="M8" s="162"/>
      <c r="N8" s="162"/>
      <c r="O8" s="162"/>
      <c r="P8" s="162"/>
      <c r="Q8" s="162"/>
      <c r="W8" s="306"/>
      <c r="X8" s="306"/>
      <c r="Y8" s="306"/>
    </row>
    <row r="9" spans="1:26" ht="12.75" thickBot="1" x14ac:dyDescent="0.3">
      <c r="A9" s="30" t="s">
        <v>23</v>
      </c>
      <c r="B9" s="37" t="s">
        <v>24</v>
      </c>
      <c r="C9" s="36" t="s">
        <v>25</v>
      </c>
      <c r="D9" s="31" t="s">
        <v>26</v>
      </c>
      <c r="E9" s="31" t="s">
        <v>27</v>
      </c>
      <c r="F9" s="31" t="s">
        <v>28</v>
      </c>
      <c r="G9" s="32" t="s">
        <v>29</v>
      </c>
      <c r="H9" s="32" t="s">
        <v>30</v>
      </c>
      <c r="I9" s="33" t="s">
        <v>31</v>
      </c>
      <c r="J9" s="34" t="s">
        <v>32</v>
      </c>
      <c r="K9" s="33" t="s">
        <v>33</v>
      </c>
      <c r="L9" s="33" t="s">
        <v>34</v>
      </c>
      <c r="M9" s="33" t="s">
        <v>35</v>
      </c>
      <c r="N9" s="33" t="s">
        <v>36</v>
      </c>
      <c r="O9" s="33" t="s">
        <v>37</v>
      </c>
      <c r="P9" s="33" t="s">
        <v>38</v>
      </c>
      <c r="Q9" s="33" t="s">
        <v>39</v>
      </c>
      <c r="R9" s="35" t="s">
        <v>40</v>
      </c>
      <c r="S9" s="35" t="s">
        <v>41</v>
      </c>
      <c r="T9" s="35" t="s">
        <v>42</v>
      </c>
      <c r="U9" s="35" t="s">
        <v>43</v>
      </c>
      <c r="V9" s="35" t="s">
        <v>44</v>
      </c>
      <c r="W9" s="315" t="s">
        <v>45</v>
      </c>
      <c r="X9" s="309" t="s">
        <v>46</v>
      </c>
      <c r="Y9" s="309" t="s">
        <v>47</v>
      </c>
      <c r="Z9" s="355" t="s">
        <v>48</v>
      </c>
    </row>
    <row r="10" spans="1:26" x14ac:dyDescent="0.25">
      <c r="A10" s="230"/>
      <c r="B10" s="231"/>
      <c r="C10" s="232"/>
      <c r="D10" s="233"/>
      <c r="E10" s="233"/>
      <c r="F10" s="233"/>
      <c r="G10" s="234"/>
      <c r="H10" s="234"/>
      <c r="I10" s="234"/>
      <c r="J10" s="235"/>
      <c r="K10" s="234"/>
      <c r="L10" s="234"/>
      <c r="M10" s="234"/>
      <c r="N10" s="234"/>
      <c r="O10" s="234"/>
      <c r="P10" s="234"/>
      <c r="Q10" s="234"/>
      <c r="R10" s="166"/>
      <c r="S10" s="166"/>
      <c r="T10" s="304"/>
      <c r="U10" s="166"/>
      <c r="V10" s="166"/>
      <c r="W10" s="307"/>
      <c r="X10" s="308"/>
      <c r="Y10" s="308"/>
      <c r="Z10" s="356"/>
    </row>
    <row r="11" spans="1:26" ht="12.75" x14ac:dyDescent="0.25">
      <c r="A11" s="403" t="s">
        <v>20</v>
      </c>
      <c r="B11" s="167" t="s">
        <v>49</v>
      </c>
      <c r="C11" s="168">
        <f t="shared" ref="C11:S11" si="0">SUM(C17+C22+C27+C32+C37+C52+C47+C62+C42+C57+C67)</f>
        <v>68870</v>
      </c>
      <c r="D11" s="169">
        <f t="shared" si="0"/>
        <v>68830</v>
      </c>
      <c r="E11" s="169">
        <f t="shared" si="0"/>
        <v>68555</v>
      </c>
      <c r="F11" s="169">
        <f t="shared" si="0"/>
        <v>68117</v>
      </c>
      <c r="G11" s="169">
        <f t="shared" si="0"/>
        <v>66389</v>
      </c>
      <c r="H11" s="169">
        <f t="shared" si="0"/>
        <v>63973</v>
      </c>
      <c r="I11" s="169">
        <f t="shared" si="0"/>
        <v>62347</v>
      </c>
      <c r="J11" s="168">
        <f t="shared" si="0"/>
        <v>63205</v>
      </c>
      <c r="K11" s="169">
        <f t="shared" si="0"/>
        <v>64077</v>
      </c>
      <c r="L11" s="169">
        <f t="shared" si="0"/>
        <v>65699</v>
      </c>
      <c r="M11" s="169">
        <f t="shared" si="0"/>
        <v>61722</v>
      </c>
      <c r="N11" s="169">
        <f t="shared" si="0"/>
        <v>56681</v>
      </c>
      <c r="O11" s="169">
        <f t="shared" si="0"/>
        <v>56888</v>
      </c>
      <c r="P11" s="169">
        <f t="shared" si="0"/>
        <v>57369</v>
      </c>
      <c r="Q11" s="169">
        <f t="shared" si="0"/>
        <v>57474</v>
      </c>
      <c r="R11" s="170">
        <f t="shared" si="0"/>
        <v>59936</v>
      </c>
      <c r="S11" s="170">
        <f t="shared" si="0"/>
        <v>61758</v>
      </c>
      <c r="T11" s="170">
        <f t="shared" ref="T11:U11" si="1">SUM(T17+T22+T27+T32+T37+T52+T47+T62+T42+T57+T67)</f>
        <v>57923</v>
      </c>
      <c r="U11" s="170">
        <f t="shared" si="1"/>
        <v>54940</v>
      </c>
      <c r="V11" s="170">
        <f t="shared" ref="V11:W11" si="2">SUM(V17+V22+V27+V32+V37+V52+V47+V62+V42+V57+V67)</f>
        <v>52130</v>
      </c>
      <c r="W11" s="170">
        <f t="shared" si="2"/>
        <v>49769</v>
      </c>
      <c r="X11" s="318">
        <f t="shared" ref="X11" si="3">SUM(X17+X22+X27+X32+X37+X52+X47+X62+X42+X57+X67)</f>
        <v>46652</v>
      </c>
      <c r="Y11" s="319">
        <f t="shared" ref="Y11:Z11" si="4">SUM(Y17+Y22+Y27+Y32+Y37+Y52+Y47+Y62+Y42+Y57+Y67)</f>
        <v>42726</v>
      </c>
      <c r="Z11" s="319">
        <f t="shared" si="4"/>
        <v>41829</v>
      </c>
    </row>
    <row r="12" spans="1:26" ht="12.75" x14ac:dyDescent="0.25">
      <c r="A12" s="403"/>
      <c r="B12" s="171" t="s">
        <v>50</v>
      </c>
      <c r="C12" s="172">
        <f t="shared" ref="C12:S12" si="5">SUM(C18+C23+C33+C38+C53+C48+C63+C43+C58+C68)</f>
        <v>12786</v>
      </c>
      <c r="D12" s="173">
        <f t="shared" si="5"/>
        <v>12308</v>
      </c>
      <c r="E12" s="173">
        <f t="shared" si="5"/>
        <v>12347</v>
      </c>
      <c r="F12" s="173">
        <f t="shared" si="5"/>
        <v>12196</v>
      </c>
      <c r="G12" s="173">
        <f t="shared" si="5"/>
        <v>11948</v>
      </c>
      <c r="H12" s="173">
        <f t="shared" si="5"/>
        <v>11252</v>
      </c>
      <c r="I12" s="173">
        <f t="shared" si="5"/>
        <v>11349</v>
      </c>
      <c r="J12" s="173">
        <f t="shared" si="5"/>
        <v>12727</v>
      </c>
      <c r="K12" s="173">
        <f t="shared" si="5"/>
        <v>12718</v>
      </c>
      <c r="L12" s="173">
        <f t="shared" si="5"/>
        <v>12645</v>
      </c>
      <c r="M12" s="173">
        <f t="shared" si="5"/>
        <v>10616</v>
      </c>
      <c r="N12" s="173">
        <f t="shared" si="5"/>
        <v>9229</v>
      </c>
      <c r="O12" s="173">
        <f t="shared" si="5"/>
        <v>10849</v>
      </c>
      <c r="P12" s="173">
        <f t="shared" si="5"/>
        <v>10738</v>
      </c>
      <c r="Q12" s="173">
        <f t="shared" si="5"/>
        <v>11246</v>
      </c>
      <c r="R12" s="174">
        <f t="shared" si="5"/>
        <v>12245</v>
      </c>
      <c r="S12" s="174">
        <f t="shared" si="5"/>
        <v>12386</v>
      </c>
      <c r="T12" s="174">
        <f t="shared" ref="T12:U12" si="6">SUM(T18+T23+T33+T38+T53+T48+T63+T43+T58+T68)</f>
        <v>10236</v>
      </c>
      <c r="U12" s="174">
        <f t="shared" si="6"/>
        <v>8910</v>
      </c>
      <c r="V12" s="174">
        <f t="shared" ref="V12:W12" si="7">SUM(V18+V23+V33+V38+V53+V48+V63+V43+V58+V68)</f>
        <v>8901</v>
      </c>
      <c r="W12" s="174">
        <f t="shared" si="7"/>
        <v>8956</v>
      </c>
      <c r="X12" s="318">
        <f t="shared" ref="X12:Z12" si="8">SUM(X18+X23+X33+X38+X53+X48+X63+X43+X58+X68)</f>
        <v>8654</v>
      </c>
      <c r="Y12" s="319">
        <f t="shared" si="8"/>
        <v>7777</v>
      </c>
      <c r="Z12" s="319">
        <f t="shared" si="8"/>
        <v>8313</v>
      </c>
    </row>
    <row r="13" spans="1:26" ht="12.75" x14ac:dyDescent="0.25">
      <c r="A13" s="403"/>
      <c r="B13" s="171" t="s">
        <v>51</v>
      </c>
      <c r="C13" s="172">
        <f t="shared" ref="C13:S13" si="9">SUM(C19+C24+C34+C39+C54+C49+C64+C44+C59+C69)</f>
        <v>14232</v>
      </c>
      <c r="D13" s="173">
        <f t="shared" si="9"/>
        <v>13389</v>
      </c>
      <c r="E13" s="173">
        <f t="shared" si="9"/>
        <v>13308</v>
      </c>
      <c r="F13" s="173">
        <f t="shared" si="9"/>
        <v>13377</v>
      </c>
      <c r="G13" s="173">
        <f t="shared" si="9"/>
        <v>13108</v>
      </c>
      <c r="H13" s="173">
        <f t="shared" si="9"/>
        <v>12321</v>
      </c>
      <c r="I13" s="173">
        <f t="shared" si="9"/>
        <v>12411</v>
      </c>
      <c r="J13" s="173">
        <f t="shared" si="9"/>
        <v>14404</v>
      </c>
      <c r="K13" s="173">
        <f t="shared" si="9"/>
        <v>14566</v>
      </c>
      <c r="L13" s="173">
        <f t="shared" si="9"/>
        <v>14279</v>
      </c>
      <c r="M13" s="173">
        <f t="shared" si="9"/>
        <v>12988</v>
      </c>
      <c r="N13" s="173">
        <f t="shared" si="9"/>
        <v>11080</v>
      </c>
      <c r="O13" s="173">
        <f t="shared" si="9"/>
        <v>12383</v>
      </c>
      <c r="P13" s="173">
        <f t="shared" si="9"/>
        <v>12537</v>
      </c>
      <c r="Q13" s="173">
        <f t="shared" si="9"/>
        <v>12668</v>
      </c>
      <c r="R13" s="174">
        <f t="shared" si="9"/>
        <v>14088</v>
      </c>
      <c r="S13" s="174">
        <f t="shared" si="9"/>
        <v>14637</v>
      </c>
      <c r="T13" s="174">
        <f t="shared" ref="T13:U13" si="10">SUM(T19+T24+T34+T39+T54+T49+T64+T44+T59+T69)</f>
        <v>11741</v>
      </c>
      <c r="U13" s="174">
        <f t="shared" si="10"/>
        <v>9519</v>
      </c>
      <c r="V13" s="174">
        <f t="shared" ref="V13:W13" si="11">SUM(V19+V24+V34+V39+V54+V49+V64+V44+V59+V69)</f>
        <v>11741</v>
      </c>
      <c r="W13" s="174">
        <f t="shared" si="11"/>
        <v>11078</v>
      </c>
      <c r="X13" s="318">
        <f t="shared" ref="X13:Z13" si="12">SUM(X19+X24+X34+X39+X54+X49+X64+X44+X59+X69)</f>
        <v>10601</v>
      </c>
      <c r="Y13" s="319">
        <f t="shared" si="12"/>
        <v>10348</v>
      </c>
      <c r="Z13" s="319">
        <f t="shared" si="12"/>
        <v>10979</v>
      </c>
    </row>
    <row r="14" spans="1:26" ht="12.75" x14ac:dyDescent="0.25">
      <c r="A14" s="403"/>
      <c r="B14" s="175" t="s">
        <v>52</v>
      </c>
      <c r="C14" s="176">
        <f t="shared" ref="C14:S14" si="13">SUM(C20+C25+C35+C40+C55+C50+C65+C45+C60+C70)</f>
        <v>20546</v>
      </c>
      <c r="D14" s="177">
        <f t="shared" si="13"/>
        <v>20078</v>
      </c>
      <c r="E14" s="177">
        <f t="shared" si="13"/>
        <v>19538</v>
      </c>
      <c r="F14" s="177">
        <f t="shared" si="13"/>
        <v>19264</v>
      </c>
      <c r="G14" s="177">
        <f t="shared" si="13"/>
        <v>19263</v>
      </c>
      <c r="H14" s="177">
        <f t="shared" si="13"/>
        <v>19052</v>
      </c>
      <c r="I14" s="177">
        <f t="shared" si="13"/>
        <v>17797</v>
      </c>
      <c r="J14" s="177">
        <f t="shared" si="13"/>
        <v>18487</v>
      </c>
      <c r="K14" s="177">
        <f t="shared" si="13"/>
        <v>18696</v>
      </c>
      <c r="L14" s="177">
        <f t="shared" si="13"/>
        <v>18640</v>
      </c>
      <c r="M14" s="177">
        <f t="shared" si="13"/>
        <v>16977</v>
      </c>
      <c r="N14" s="177">
        <f t="shared" si="13"/>
        <v>13312</v>
      </c>
      <c r="O14" s="177">
        <f t="shared" si="13"/>
        <v>15567</v>
      </c>
      <c r="P14" s="177">
        <f t="shared" si="13"/>
        <v>15459</v>
      </c>
      <c r="Q14" s="177">
        <f t="shared" si="13"/>
        <v>16071</v>
      </c>
      <c r="R14" s="178">
        <f t="shared" si="13"/>
        <v>17730</v>
      </c>
      <c r="S14" s="178">
        <f t="shared" si="13"/>
        <v>18371</v>
      </c>
      <c r="T14" s="178">
        <f t="shared" ref="T14:U14" si="14">SUM(T20+T25+T35+T40+T55+T50+T65+T45+T60+T70)</f>
        <v>18427</v>
      </c>
      <c r="U14" s="178">
        <f t="shared" si="14"/>
        <v>16049</v>
      </c>
      <c r="V14" s="178">
        <f t="shared" ref="V14:W14" si="15">SUM(V20+V25+V35+V40+V55+V50+V65+V45+V60+V70)</f>
        <v>14194</v>
      </c>
      <c r="W14" s="178">
        <f t="shared" si="15"/>
        <v>12914</v>
      </c>
      <c r="X14" s="318">
        <f t="shared" ref="X14:Z14" si="16">SUM(X20+X25+X35+X40+X55+X50+X65+X45+X60+X70)</f>
        <v>13240</v>
      </c>
      <c r="Y14" s="320">
        <f t="shared" si="16"/>
        <v>11937</v>
      </c>
      <c r="Z14" s="320">
        <f t="shared" si="16"/>
        <v>12180</v>
      </c>
    </row>
    <row r="15" spans="1:26" x14ac:dyDescent="0.25">
      <c r="A15" s="226"/>
      <c r="B15" s="179"/>
      <c r="C15" s="180"/>
      <c r="D15" s="181"/>
      <c r="E15" s="181"/>
      <c r="F15" s="181"/>
      <c r="G15" s="182"/>
      <c r="H15" s="182"/>
      <c r="I15" s="182"/>
      <c r="J15" s="183"/>
      <c r="K15" s="182"/>
      <c r="L15" s="182"/>
      <c r="M15" s="182"/>
      <c r="N15" s="182"/>
      <c r="O15" s="182"/>
      <c r="P15" s="182"/>
      <c r="Q15" s="182"/>
      <c r="R15" s="184"/>
      <c r="S15" s="184"/>
      <c r="T15" s="305"/>
      <c r="U15" s="184"/>
      <c r="V15" s="184"/>
      <c r="W15" s="310"/>
      <c r="X15" s="316"/>
      <c r="Y15" s="308"/>
      <c r="Z15" s="356"/>
    </row>
    <row r="16" spans="1:26" x14ac:dyDescent="0.25">
      <c r="A16" s="226"/>
      <c r="B16" s="179"/>
      <c r="C16" s="180"/>
      <c r="D16" s="181"/>
      <c r="E16" s="181"/>
      <c r="F16" s="181"/>
      <c r="G16" s="182"/>
      <c r="H16" s="182"/>
      <c r="I16" s="183"/>
      <c r="J16" s="183"/>
      <c r="K16" s="182"/>
      <c r="L16" s="182"/>
      <c r="M16" s="182"/>
      <c r="N16" s="182"/>
      <c r="O16" s="182"/>
      <c r="P16" s="182"/>
      <c r="Q16" s="182"/>
      <c r="R16" s="184"/>
      <c r="S16" s="184"/>
      <c r="T16" s="305"/>
      <c r="U16" s="184"/>
      <c r="V16" s="184"/>
      <c r="W16" s="308"/>
      <c r="X16" s="191"/>
      <c r="Y16" s="308"/>
      <c r="Z16" s="356"/>
    </row>
    <row r="17" spans="1:34" x14ac:dyDescent="0.25">
      <c r="A17" s="400" t="s">
        <v>53</v>
      </c>
      <c r="B17" s="185" t="s">
        <v>49</v>
      </c>
      <c r="C17" s="186">
        <v>21539</v>
      </c>
      <c r="D17" s="187">
        <v>21561</v>
      </c>
      <c r="E17" s="187">
        <v>21666</v>
      </c>
      <c r="F17" s="187">
        <v>21909</v>
      </c>
      <c r="G17" s="188">
        <v>21755</v>
      </c>
      <c r="H17" s="188">
        <v>20528</v>
      </c>
      <c r="I17" s="188">
        <v>19075</v>
      </c>
      <c r="J17" s="189">
        <v>18800</v>
      </c>
      <c r="K17" s="188">
        <v>18653</v>
      </c>
      <c r="L17" s="188">
        <v>18966</v>
      </c>
      <c r="M17" s="188">
        <v>17539</v>
      </c>
      <c r="N17" s="188">
        <v>15402</v>
      </c>
      <c r="O17" s="188">
        <v>15259</v>
      </c>
      <c r="P17" s="188">
        <v>15487</v>
      </c>
      <c r="Q17" s="188">
        <v>15659</v>
      </c>
      <c r="R17" s="190">
        <v>16454</v>
      </c>
      <c r="S17" s="190">
        <v>16872</v>
      </c>
      <c r="T17" s="195">
        <v>15098</v>
      </c>
      <c r="U17" s="195">
        <v>14932</v>
      </c>
      <c r="V17" s="245">
        <v>14395</v>
      </c>
      <c r="W17" s="321">
        <v>13892</v>
      </c>
      <c r="X17" s="245">
        <v>13226</v>
      </c>
      <c r="Y17" s="321">
        <v>12037</v>
      </c>
      <c r="Z17" s="356">
        <v>11556</v>
      </c>
    </row>
    <row r="18" spans="1:34" x14ac:dyDescent="0.25">
      <c r="A18" s="400"/>
      <c r="B18" s="163" t="s">
        <v>50</v>
      </c>
      <c r="C18" s="164">
        <v>3102</v>
      </c>
      <c r="D18" s="165">
        <v>3012</v>
      </c>
      <c r="E18" s="165">
        <v>3406</v>
      </c>
      <c r="F18" s="165">
        <v>3087</v>
      </c>
      <c r="G18" s="192">
        <v>3048</v>
      </c>
      <c r="H18" s="192">
        <v>2376</v>
      </c>
      <c r="I18" s="193">
        <v>2384</v>
      </c>
      <c r="J18" s="194">
        <v>2725</v>
      </c>
      <c r="K18" s="193">
        <v>2725</v>
      </c>
      <c r="L18" s="193">
        <v>2868</v>
      </c>
      <c r="M18" s="193">
        <v>2279</v>
      </c>
      <c r="N18" s="193">
        <v>1757</v>
      </c>
      <c r="O18" s="193">
        <v>2021</v>
      </c>
      <c r="P18" s="193">
        <v>2236</v>
      </c>
      <c r="Q18" s="193">
        <v>2361</v>
      </c>
      <c r="R18" s="190">
        <v>2769</v>
      </c>
      <c r="S18" s="190">
        <v>2759</v>
      </c>
      <c r="T18" s="195">
        <v>2129</v>
      </c>
      <c r="U18" s="195">
        <v>2169</v>
      </c>
      <c r="V18" s="245">
        <v>2217</v>
      </c>
      <c r="W18" s="321">
        <v>2361</v>
      </c>
      <c r="X18" s="245">
        <v>2143</v>
      </c>
      <c r="Y18" s="321">
        <v>1749</v>
      </c>
      <c r="Z18" s="356">
        <v>1839</v>
      </c>
    </row>
    <row r="19" spans="1:34" x14ac:dyDescent="0.25">
      <c r="A19" s="400"/>
      <c r="B19" s="163" t="s">
        <v>54</v>
      </c>
      <c r="C19" s="164">
        <v>3615</v>
      </c>
      <c r="D19" s="165">
        <v>3320</v>
      </c>
      <c r="E19" s="165">
        <v>3712</v>
      </c>
      <c r="F19" s="165">
        <v>3407</v>
      </c>
      <c r="G19" s="192">
        <v>3411</v>
      </c>
      <c r="H19" s="192">
        <v>2795</v>
      </c>
      <c r="I19" s="193">
        <v>2611</v>
      </c>
      <c r="J19" s="194">
        <v>2928</v>
      </c>
      <c r="K19" s="193">
        <v>3053</v>
      </c>
      <c r="L19" s="193">
        <v>3206</v>
      </c>
      <c r="M19" s="193">
        <v>2652</v>
      </c>
      <c r="N19" s="193">
        <v>2111</v>
      </c>
      <c r="O19" s="193">
        <v>2337</v>
      </c>
      <c r="P19" s="193">
        <v>2829</v>
      </c>
      <c r="Q19" s="193">
        <v>2736</v>
      </c>
      <c r="R19" s="190">
        <v>3151</v>
      </c>
      <c r="S19" s="190">
        <v>3256</v>
      </c>
      <c r="T19" s="190">
        <v>2411</v>
      </c>
      <c r="U19" s="190">
        <v>2113</v>
      </c>
      <c r="V19" s="245">
        <v>2830</v>
      </c>
      <c r="W19" s="321">
        <v>2969</v>
      </c>
      <c r="X19" s="245">
        <v>2416</v>
      </c>
      <c r="Y19" s="321">
        <v>2442</v>
      </c>
      <c r="Z19" s="357">
        <v>2482</v>
      </c>
    </row>
    <row r="20" spans="1:34" x14ac:dyDescent="0.25">
      <c r="A20" s="400"/>
      <c r="B20" s="163" t="s">
        <v>52</v>
      </c>
      <c r="C20" s="164">
        <v>6614</v>
      </c>
      <c r="D20" s="165">
        <v>5973</v>
      </c>
      <c r="E20" s="165">
        <v>6043</v>
      </c>
      <c r="F20" s="165">
        <v>5711</v>
      </c>
      <c r="G20" s="192">
        <v>5692</v>
      </c>
      <c r="H20" s="192">
        <v>5429</v>
      </c>
      <c r="I20" s="193">
        <v>4684</v>
      </c>
      <c r="J20" s="194">
        <v>4712</v>
      </c>
      <c r="K20" s="193">
        <v>4982</v>
      </c>
      <c r="L20" s="193">
        <v>4965</v>
      </c>
      <c r="M20" s="193">
        <v>4265</v>
      </c>
      <c r="N20" s="193">
        <v>2899</v>
      </c>
      <c r="O20" s="193">
        <v>3474</v>
      </c>
      <c r="P20" s="193">
        <v>3558</v>
      </c>
      <c r="Q20" s="193">
        <v>3796</v>
      </c>
      <c r="R20" s="190">
        <v>4040</v>
      </c>
      <c r="S20" s="190">
        <v>4059</v>
      </c>
      <c r="T20" s="190">
        <v>4054</v>
      </c>
      <c r="U20" s="190">
        <v>3668</v>
      </c>
      <c r="V20" s="190">
        <v>3650</v>
      </c>
      <c r="W20" s="321">
        <v>3555</v>
      </c>
      <c r="X20" s="195">
        <v>3521</v>
      </c>
      <c r="Y20" s="321">
        <v>2992</v>
      </c>
      <c r="Z20" s="357">
        <v>2842</v>
      </c>
    </row>
    <row r="21" spans="1:34" x14ac:dyDescent="0.25">
      <c r="A21" s="227"/>
      <c r="B21" s="163"/>
      <c r="C21" s="164"/>
      <c r="D21" s="165"/>
      <c r="E21" s="165"/>
      <c r="F21" s="165"/>
      <c r="G21" s="192"/>
      <c r="H21" s="192"/>
      <c r="I21" s="194"/>
      <c r="J21" s="194"/>
      <c r="K21" s="193"/>
      <c r="L21" s="193"/>
      <c r="M21" s="193"/>
      <c r="N21" s="193"/>
      <c r="O21" s="193"/>
      <c r="P21" s="193"/>
      <c r="Q21" s="193"/>
      <c r="R21" s="190"/>
      <c r="S21" s="190"/>
      <c r="T21" s="190"/>
      <c r="U21" s="190"/>
      <c r="V21" s="190"/>
      <c r="W21" s="321"/>
      <c r="X21" s="195"/>
      <c r="Y21" s="321"/>
      <c r="Z21" s="356"/>
    </row>
    <row r="22" spans="1:34" x14ac:dyDescent="0.25">
      <c r="A22" s="400" t="s">
        <v>55</v>
      </c>
      <c r="B22" s="185" t="s">
        <v>49</v>
      </c>
      <c r="C22" s="186">
        <v>12414</v>
      </c>
      <c r="D22" s="187">
        <v>12244</v>
      </c>
      <c r="E22" s="187">
        <v>12136</v>
      </c>
      <c r="F22" s="187">
        <v>12148</v>
      </c>
      <c r="G22" s="188">
        <v>12108</v>
      </c>
      <c r="H22" s="188">
        <v>12338</v>
      </c>
      <c r="I22" s="188">
        <v>12380</v>
      </c>
      <c r="J22" s="189">
        <v>12860</v>
      </c>
      <c r="K22" s="188">
        <v>13324</v>
      </c>
      <c r="L22" s="188">
        <v>13852</v>
      </c>
      <c r="M22" s="188">
        <v>13221</v>
      </c>
      <c r="N22" s="188">
        <v>12474</v>
      </c>
      <c r="O22" s="188">
        <v>11984</v>
      </c>
      <c r="P22" s="188">
        <v>11838</v>
      </c>
      <c r="Q22" s="188">
        <v>12130</v>
      </c>
      <c r="R22" s="190">
        <v>12771</v>
      </c>
      <c r="S22" s="190">
        <v>13314</v>
      </c>
      <c r="T22" s="195">
        <v>13481</v>
      </c>
      <c r="U22" s="195">
        <v>13224</v>
      </c>
      <c r="V22" s="245">
        <v>12954</v>
      </c>
      <c r="W22" s="321">
        <v>12825</v>
      </c>
      <c r="X22" s="245">
        <v>12126</v>
      </c>
      <c r="Y22" s="321">
        <v>11062</v>
      </c>
      <c r="Z22" s="356">
        <v>10727</v>
      </c>
    </row>
    <row r="23" spans="1:34" x14ac:dyDescent="0.25">
      <c r="A23" s="400"/>
      <c r="B23" s="163" t="s">
        <v>50</v>
      </c>
      <c r="C23" s="164">
        <v>2107</v>
      </c>
      <c r="D23" s="165">
        <v>2106</v>
      </c>
      <c r="E23" s="165">
        <v>2063</v>
      </c>
      <c r="F23" s="165">
        <v>2266</v>
      </c>
      <c r="G23" s="192">
        <v>2156</v>
      </c>
      <c r="H23" s="192">
        <v>2321</v>
      </c>
      <c r="I23" s="192">
        <v>2246</v>
      </c>
      <c r="J23" s="196">
        <v>2466</v>
      </c>
      <c r="K23" s="192">
        <v>2448</v>
      </c>
      <c r="L23" s="192">
        <v>2421</v>
      </c>
      <c r="M23" s="192">
        <v>2030</v>
      </c>
      <c r="N23" s="192">
        <v>1777</v>
      </c>
      <c r="O23" s="192">
        <v>1753</v>
      </c>
      <c r="P23" s="192">
        <v>1851</v>
      </c>
      <c r="Q23" s="192">
        <v>2138</v>
      </c>
      <c r="R23" s="190">
        <v>2371</v>
      </c>
      <c r="S23" s="190">
        <v>2334</v>
      </c>
      <c r="T23" s="195">
        <v>2290</v>
      </c>
      <c r="U23" s="195">
        <v>1881</v>
      </c>
      <c r="V23" s="245">
        <v>1928</v>
      </c>
      <c r="W23" s="321">
        <v>1902</v>
      </c>
      <c r="X23" s="245">
        <v>1829</v>
      </c>
      <c r="Y23" s="321">
        <v>1691</v>
      </c>
      <c r="Z23" s="356">
        <v>1865</v>
      </c>
    </row>
    <row r="24" spans="1:34" x14ac:dyDescent="0.25">
      <c r="A24" s="400"/>
      <c r="B24" s="163" t="s">
        <v>54</v>
      </c>
      <c r="C24" s="164">
        <v>2421</v>
      </c>
      <c r="D24" s="165">
        <v>2416</v>
      </c>
      <c r="E24" s="165">
        <v>2196</v>
      </c>
      <c r="F24" s="165">
        <v>2599</v>
      </c>
      <c r="G24" s="192">
        <v>2393</v>
      </c>
      <c r="H24" s="192">
        <v>2562</v>
      </c>
      <c r="I24" s="192">
        <v>2557</v>
      </c>
      <c r="J24" s="196">
        <v>2751</v>
      </c>
      <c r="K24" s="192">
        <v>2748</v>
      </c>
      <c r="L24" s="192">
        <v>2714</v>
      </c>
      <c r="M24" s="192">
        <v>2478</v>
      </c>
      <c r="N24" s="192">
        <v>2159</v>
      </c>
      <c r="O24" s="192">
        <v>2094</v>
      </c>
      <c r="P24" s="192">
        <v>1983</v>
      </c>
      <c r="Q24" s="192">
        <v>2249</v>
      </c>
      <c r="R24" s="190">
        <v>2566</v>
      </c>
      <c r="S24" s="190">
        <v>2576</v>
      </c>
      <c r="T24" s="190">
        <v>2592</v>
      </c>
      <c r="U24" s="190">
        <v>2114</v>
      </c>
      <c r="V24" s="245">
        <v>2529</v>
      </c>
      <c r="W24" s="321">
        <v>2412</v>
      </c>
      <c r="X24" s="245">
        <v>2339</v>
      </c>
      <c r="Y24" s="321">
        <v>2349</v>
      </c>
      <c r="Z24" s="357">
        <v>2518</v>
      </c>
    </row>
    <row r="25" spans="1:34" x14ac:dyDescent="0.25">
      <c r="A25" s="400"/>
      <c r="B25" s="163" t="s">
        <v>52</v>
      </c>
      <c r="C25" s="164">
        <v>3726</v>
      </c>
      <c r="D25" s="165">
        <v>3600</v>
      </c>
      <c r="E25" s="165">
        <v>3503</v>
      </c>
      <c r="F25" s="165">
        <v>3490</v>
      </c>
      <c r="G25" s="192">
        <v>3349</v>
      </c>
      <c r="H25" s="192">
        <v>3515</v>
      </c>
      <c r="I25" s="192">
        <v>3440</v>
      </c>
      <c r="J25" s="196">
        <v>3284</v>
      </c>
      <c r="K25" s="192">
        <v>3369</v>
      </c>
      <c r="L25" s="192">
        <v>3275</v>
      </c>
      <c r="M25" s="192">
        <v>3200</v>
      </c>
      <c r="N25" s="192">
        <v>2876</v>
      </c>
      <c r="O25" s="192">
        <v>2896</v>
      </c>
      <c r="P25" s="192">
        <v>2733</v>
      </c>
      <c r="Q25" s="192">
        <v>2954</v>
      </c>
      <c r="R25" s="190">
        <v>3311</v>
      </c>
      <c r="S25" s="190">
        <v>3371</v>
      </c>
      <c r="T25" s="190">
        <v>3629</v>
      </c>
      <c r="U25" s="190">
        <v>3491</v>
      </c>
      <c r="V25" s="190">
        <v>3143</v>
      </c>
      <c r="W25" s="321">
        <v>2986</v>
      </c>
      <c r="X25" s="195">
        <v>3090</v>
      </c>
      <c r="Y25" s="321">
        <v>2818</v>
      </c>
      <c r="Z25" s="357">
        <v>2982</v>
      </c>
    </row>
    <row r="26" spans="1:34" x14ac:dyDescent="0.25">
      <c r="A26" s="225"/>
      <c r="B26" s="163"/>
      <c r="C26" s="164"/>
      <c r="D26" s="165"/>
      <c r="E26" s="165"/>
      <c r="F26" s="165"/>
      <c r="G26" s="192"/>
      <c r="H26" s="192"/>
      <c r="I26" s="196"/>
      <c r="J26" s="196"/>
      <c r="K26" s="192"/>
      <c r="L26" s="192"/>
      <c r="M26" s="192"/>
      <c r="N26" s="192"/>
      <c r="O26" s="192"/>
      <c r="P26" s="192"/>
      <c r="Q26" s="192"/>
      <c r="R26" s="190"/>
      <c r="S26" s="190"/>
      <c r="T26" s="190"/>
      <c r="U26" s="190"/>
      <c r="V26" s="190"/>
      <c r="W26" s="321"/>
      <c r="X26" s="195"/>
      <c r="Y26" s="321"/>
      <c r="Z26" s="356"/>
    </row>
    <row r="27" spans="1:34" x14ac:dyDescent="0.25">
      <c r="A27" s="404" t="s">
        <v>56</v>
      </c>
      <c r="B27" s="185" t="s">
        <v>49</v>
      </c>
      <c r="C27" s="186">
        <v>2739</v>
      </c>
      <c r="D27" s="187">
        <v>2708</v>
      </c>
      <c r="E27" s="187">
        <v>2460</v>
      </c>
      <c r="F27" s="187">
        <v>2360</v>
      </c>
      <c r="G27" s="188">
        <v>2334</v>
      </c>
      <c r="H27" s="188">
        <v>2289</v>
      </c>
      <c r="I27" s="188">
        <v>2420</v>
      </c>
      <c r="J27" s="189">
        <v>2309</v>
      </c>
      <c r="K27" s="188">
        <v>2319</v>
      </c>
      <c r="L27" s="188">
        <v>2381</v>
      </c>
      <c r="M27" s="188">
        <v>2371</v>
      </c>
      <c r="N27" s="188">
        <v>2301</v>
      </c>
      <c r="O27" s="188">
        <v>2270</v>
      </c>
      <c r="P27" s="188">
        <v>2253</v>
      </c>
      <c r="Q27" s="188">
        <v>2221</v>
      </c>
      <c r="R27" s="190">
        <v>2313</v>
      </c>
      <c r="S27" s="190">
        <v>2277</v>
      </c>
      <c r="T27" s="190">
        <v>2273</v>
      </c>
      <c r="U27" s="190">
        <v>2327</v>
      </c>
      <c r="V27" s="245">
        <v>2207</v>
      </c>
      <c r="W27" s="321">
        <v>2207</v>
      </c>
      <c r="X27" s="245">
        <v>2164</v>
      </c>
      <c r="Y27" s="321">
        <v>2034</v>
      </c>
      <c r="Z27" s="356">
        <v>1945</v>
      </c>
    </row>
    <row r="28" spans="1:34" x14ac:dyDescent="0.25">
      <c r="A28" s="404"/>
      <c r="B28" s="197" t="s">
        <v>50</v>
      </c>
      <c r="C28" s="198" t="s">
        <v>57</v>
      </c>
      <c r="D28" s="199" t="s">
        <v>57</v>
      </c>
      <c r="E28" s="199" t="s">
        <v>57</v>
      </c>
      <c r="F28" s="199" t="s">
        <v>57</v>
      </c>
      <c r="G28" s="199" t="s">
        <v>57</v>
      </c>
      <c r="H28" s="199" t="s">
        <v>57</v>
      </c>
      <c r="I28" s="199" t="s">
        <v>57</v>
      </c>
      <c r="J28" s="198" t="s">
        <v>57</v>
      </c>
      <c r="K28" s="199" t="s">
        <v>57</v>
      </c>
      <c r="L28" s="199" t="s">
        <v>57</v>
      </c>
      <c r="M28" s="199" t="s">
        <v>57</v>
      </c>
      <c r="N28" s="199" t="s">
        <v>57</v>
      </c>
      <c r="O28" s="199" t="s">
        <v>57</v>
      </c>
      <c r="P28" s="199" t="s">
        <v>57</v>
      </c>
      <c r="Q28" s="199" t="s">
        <v>57</v>
      </c>
      <c r="R28" s="200" t="s">
        <v>57</v>
      </c>
      <c r="S28" s="200" t="s">
        <v>57</v>
      </c>
      <c r="T28" s="322" t="s">
        <v>57</v>
      </c>
      <c r="U28" s="323" t="s">
        <v>57</v>
      </c>
      <c r="V28" s="323" t="s">
        <v>57</v>
      </c>
      <c r="W28" s="324" t="s">
        <v>57</v>
      </c>
      <c r="X28" s="325" t="s">
        <v>57</v>
      </c>
      <c r="Y28" s="323" t="s">
        <v>57</v>
      </c>
      <c r="Z28" s="358" t="s">
        <v>57</v>
      </c>
    </row>
    <row r="29" spans="1:34" ht="12.75" thickBot="1" x14ac:dyDescent="0.3">
      <c r="A29" s="404"/>
      <c r="B29" s="197" t="s">
        <v>54</v>
      </c>
      <c r="C29" s="198" t="s">
        <v>57</v>
      </c>
      <c r="D29" s="199" t="s">
        <v>57</v>
      </c>
      <c r="E29" s="199" t="s">
        <v>57</v>
      </c>
      <c r="F29" s="199" t="s">
        <v>57</v>
      </c>
      <c r="G29" s="199" t="s">
        <v>57</v>
      </c>
      <c r="H29" s="199" t="s">
        <v>57</v>
      </c>
      <c r="I29" s="199" t="s">
        <v>57</v>
      </c>
      <c r="J29" s="198" t="s">
        <v>57</v>
      </c>
      <c r="K29" s="199" t="s">
        <v>57</v>
      </c>
      <c r="L29" s="199" t="s">
        <v>57</v>
      </c>
      <c r="M29" s="199" t="s">
        <v>57</v>
      </c>
      <c r="N29" s="199" t="s">
        <v>57</v>
      </c>
      <c r="O29" s="199" t="s">
        <v>57</v>
      </c>
      <c r="P29" s="199" t="s">
        <v>57</v>
      </c>
      <c r="Q29" s="199" t="s">
        <v>57</v>
      </c>
      <c r="R29" s="200" t="s">
        <v>57</v>
      </c>
      <c r="S29" s="200" t="s">
        <v>57</v>
      </c>
      <c r="T29" s="322" t="s">
        <v>57</v>
      </c>
      <c r="U29" s="323" t="s">
        <v>57</v>
      </c>
      <c r="V29" s="323" t="s">
        <v>57</v>
      </c>
      <c r="W29" s="324" t="s">
        <v>57</v>
      </c>
      <c r="X29" s="325" t="s">
        <v>57</v>
      </c>
      <c r="Y29" s="323" t="s">
        <v>57</v>
      </c>
      <c r="Z29" s="358" t="s">
        <v>57</v>
      </c>
    </row>
    <row r="30" spans="1:34" ht="12.75" thickBot="1" x14ac:dyDescent="0.3">
      <c r="A30" s="404"/>
      <c r="B30" s="197" t="s">
        <v>52</v>
      </c>
      <c r="C30" s="198" t="s">
        <v>57</v>
      </c>
      <c r="D30" s="199" t="s">
        <v>57</v>
      </c>
      <c r="E30" s="199" t="s">
        <v>57</v>
      </c>
      <c r="F30" s="199" t="s">
        <v>57</v>
      </c>
      <c r="G30" s="199" t="s">
        <v>57</v>
      </c>
      <c r="H30" s="199" t="s">
        <v>57</v>
      </c>
      <c r="I30" s="199" t="s">
        <v>57</v>
      </c>
      <c r="J30" s="198" t="s">
        <v>57</v>
      </c>
      <c r="K30" s="199" t="s">
        <v>57</v>
      </c>
      <c r="L30" s="199" t="s">
        <v>57</v>
      </c>
      <c r="M30" s="199" t="s">
        <v>57</v>
      </c>
      <c r="N30" s="199" t="s">
        <v>57</v>
      </c>
      <c r="O30" s="199" t="s">
        <v>57</v>
      </c>
      <c r="P30" s="199" t="s">
        <v>57</v>
      </c>
      <c r="Q30" s="199" t="s">
        <v>57</v>
      </c>
      <c r="R30" s="200" t="s">
        <v>57</v>
      </c>
      <c r="S30" s="200" t="s">
        <v>57</v>
      </c>
      <c r="T30" s="322" t="s">
        <v>57</v>
      </c>
      <c r="U30" s="323" t="s">
        <v>57</v>
      </c>
      <c r="V30" s="323" t="s">
        <v>57</v>
      </c>
      <c r="W30" s="324" t="s">
        <v>57</v>
      </c>
      <c r="X30" s="325" t="s">
        <v>57</v>
      </c>
      <c r="Y30" s="323" t="s">
        <v>57</v>
      </c>
      <c r="Z30" s="358" t="s">
        <v>57</v>
      </c>
      <c r="AC30" s="35" t="s">
        <v>42</v>
      </c>
      <c r="AD30" s="35" t="s">
        <v>43</v>
      </c>
      <c r="AE30" s="35" t="s">
        <v>44</v>
      </c>
      <c r="AF30" s="315" t="s">
        <v>45</v>
      </c>
      <c r="AG30" s="309" t="s">
        <v>46</v>
      </c>
      <c r="AH30" s="309" t="s">
        <v>47</v>
      </c>
    </row>
    <row r="31" spans="1:34" ht="12.75" x14ac:dyDescent="0.25">
      <c r="A31" s="228"/>
      <c r="B31" s="197"/>
      <c r="C31" s="201"/>
      <c r="D31" s="199"/>
      <c r="E31" s="199"/>
      <c r="F31" s="199"/>
      <c r="G31" s="199"/>
      <c r="H31" s="199"/>
      <c r="I31" s="198"/>
      <c r="J31" s="198"/>
      <c r="K31" s="199"/>
      <c r="L31" s="199"/>
      <c r="M31" s="199"/>
      <c r="N31" s="199"/>
      <c r="O31" s="199"/>
      <c r="P31" s="199"/>
      <c r="Q31" s="199"/>
      <c r="R31" s="190"/>
      <c r="S31" s="190"/>
      <c r="T31" s="190"/>
      <c r="U31" s="190"/>
      <c r="V31" s="190"/>
      <c r="W31" s="321"/>
      <c r="X31" s="195"/>
      <c r="Y31" s="321"/>
      <c r="Z31" s="356"/>
      <c r="AB31" s="175" t="s">
        <v>52</v>
      </c>
      <c r="AC31" s="9">
        <v>18427</v>
      </c>
      <c r="AD31" s="305">
        <v>16049</v>
      </c>
      <c r="AE31" s="9">
        <v>14194</v>
      </c>
      <c r="AF31" s="9">
        <v>12914</v>
      </c>
      <c r="AG31" s="9">
        <v>13240</v>
      </c>
      <c r="AH31" s="9">
        <v>11937</v>
      </c>
    </row>
    <row r="32" spans="1:34" ht="12.75" x14ac:dyDescent="0.25">
      <c r="A32" s="400" t="s">
        <v>58</v>
      </c>
      <c r="B32" s="185" t="s">
        <v>49</v>
      </c>
      <c r="C32" s="186">
        <v>3972</v>
      </c>
      <c r="D32" s="187">
        <v>4019</v>
      </c>
      <c r="E32" s="187">
        <v>4128</v>
      </c>
      <c r="F32" s="187">
        <v>3987</v>
      </c>
      <c r="G32" s="188">
        <v>3747</v>
      </c>
      <c r="H32" s="188">
        <v>3634</v>
      </c>
      <c r="I32" s="188">
        <v>3626</v>
      </c>
      <c r="J32" s="189">
        <v>3660</v>
      </c>
      <c r="K32" s="188">
        <v>3739</v>
      </c>
      <c r="L32" s="188">
        <v>3830</v>
      </c>
      <c r="M32" s="188">
        <v>3631</v>
      </c>
      <c r="N32" s="188">
        <v>3550</v>
      </c>
      <c r="O32" s="188">
        <v>3641</v>
      </c>
      <c r="P32" s="188">
        <v>3816</v>
      </c>
      <c r="Q32" s="188">
        <v>3687</v>
      </c>
      <c r="R32" s="190">
        <v>3707</v>
      </c>
      <c r="S32" s="190">
        <v>3766</v>
      </c>
      <c r="T32" s="195">
        <v>3496</v>
      </c>
      <c r="U32" s="195">
        <v>3108</v>
      </c>
      <c r="V32" s="245">
        <v>2883</v>
      </c>
      <c r="W32" s="321">
        <v>2773</v>
      </c>
      <c r="X32" s="245">
        <v>2559</v>
      </c>
      <c r="Y32" s="321">
        <v>2216</v>
      </c>
      <c r="Z32" s="357">
        <v>2218</v>
      </c>
      <c r="AB32" s="171" t="s">
        <v>51</v>
      </c>
      <c r="AC32" s="9">
        <v>11741</v>
      </c>
      <c r="AD32" s="305">
        <v>9519</v>
      </c>
      <c r="AE32" s="9">
        <v>11741</v>
      </c>
      <c r="AF32" s="9">
        <v>11078</v>
      </c>
      <c r="AG32" s="9">
        <v>10601</v>
      </c>
      <c r="AH32" s="9">
        <v>10348</v>
      </c>
    </row>
    <row r="33" spans="1:34" ht="12.75" x14ac:dyDescent="0.25">
      <c r="A33" s="400"/>
      <c r="B33" s="163" t="s">
        <v>50</v>
      </c>
      <c r="C33" s="164">
        <v>933</v>
      </c>
      <c r="D33" s="165">
        <v>901</v>
      </c>
      <c r="E33" s="165">
        <v>881</v>
      </c>
      <c r="F33" s="165">
        <v>862</v>
      </c>
      <c r="G33" s="202">
        <v>669</v>
      </c>
      <c r="H33" s="202">
        <v>750</v>
      </c>
      <c r="I33" s="192">
        <v>738</v>
      </c>
      <c r="J33" s="196">
        <v>789</v>
      </c>
      <c r="K33" s="192">
        <v>818</v>
      </c>
      <c r="L33" s="192">
        <v>872</v>
      </c>
      <c r="M33" s="192">
        <v>777</v>
      </c>
      <c r="N33" s="192">
        <v>752</v>
      </c>
      <c r="O33" s="192">
        <v>915</v>
      </c>
      <c r="P33" s="192">
        <v>780</v>
      </c>
      <c r="Q33" s="192">
        <v>788</v>
      </c>
      <c r="R33" s="203">
        <v>826</v>
      </c>
      <c r="S33" s="203">
        <v>808</v>
      </c>
      <c r="T33" s="195">
        <v>686</v>
      </c>
      <c r="U33" s="195">
        <v>547</v>
      </c>
      <c r="V33" s="245">
        <v>561</v>
      </c>
      <c r="W33" s="321">
        <v>554</v>
      </c>
      <c r="X33" s="245">
        <v>577</v>
      </c>
      <c r="Y33" s="321">
        <v>483</v>
      </c>
      <c r="Z33" s="356">
        <v>566</v>
      </c>
      <c r="AB33" s="171" t="s">
        <v>50</v>
      </c>
      <c r="AC33" s="9">
        <v>10236</v>
      </c>
      <c r="AD33" s="335">
        <v>8910</v>
      </c>
      <c r="AE33" s="9">
        <v>8901</v>
      </c>
      <c r="AF33" s="9">
        <v>8956</v>
      </c>
      <c r="AG33" s="9">
        <v>8654</v>
      </c>
      <c r="AH33" s="9">
        <v>7777</v>
      </c>
    </row>
    <row r="34" spans="1:34" x14ac:dyDescent="0.25">
      <c r="A34" s="400"/>
      <c r="B34" s="163" t="s">
        <v>54</v>
      </c>
      <c r="C34" s="164">
        <v>1098</v>
      </c>
      <c r="D34" s="165">
        <v>972</v>
      </c>
      <c r="E34" s="165">
        <v>961</v>
      </c>
      <c r="F34" s="165">
        <v>892</v>
      </c>
      <c r="G34" s="192">
        <v>719</v>
      </c>
      <c r="H34" s="202">
        <v>785</v>
      </c>
      <c r="I34" s="192">
        <v>789</v>
      </c>
      <c r="J34" s="196">
        <v>873</v>
      </c>
      <c r="K34" s="192">
        <v>907</v>
      </c>
      <c r="L34" s="192">
        <v>960</v>
      </c>
      <c r="M34" s="192">
        <v>909</v>
      </c>
      <c r="N34" s="192">
        <v>880</v>
      </c>
      <c r="O34" s="192">
        <v>988</v>
      </c>
      <c r="P34" s="192">
        <v>839</v>
      </c>
      <c r="Q34" s="192">
        <v>827</v>
      </c>
      <c r="R34" s="203">
        <v>898</v>
      </c>
      <c r="S34" s="203">
        <v>1010</v>
      </c>
      <c r="T34" s="190">
        <v>739</v>
      </c>
      <c r="U34" s="190">
        <v>590</v>
      </c>
      <c r="V34" s="245">
        <v>710</v>
      </c>
      <c r="W34" s="321">
        <v>672</v>
      </c>
      <c r="X34" s="245">
        <v>697</v>
      </c>
      <c r="Y34" s="321">
        <v>494</v>
      </c>
      <c r="Z34" s="356">
        <v>724</v>
      </c>
    </row>
    <row r="35" spans="1:34" x14ac:dyDescent="0.25">
      <c r="A35" s="400"/>
      <c r="B35" s="163" t="s">
        <v>52</v>
      </c>
      <c r="C35" s="164">
        <v>969</v>
      </c>
      <c r="D35" s="165">
        <v>1194</v>
      </c>
      <c r="E35" s="165">
        <v>1179</v>
      </c>
      <c r="F35" s="165">
        <v>1297</v>
      </c>
      <c r="G35" s="192">
        <v>1245</v>
      </c>
      <c r="H35" s="192">
        <v>1335</v>
      </c>
      <c r="I35" s="192">
        <v>1140</v>
      </c>
      <c r="J35" s="196">
        <v>1214</v>
      </c>
      <c r="K35" s="192">
        <v>1119</v>
      </c>
      <c r="L35" s="192">
        <v>1211</v>
      </c>
      <c r="M35" s="192">
        <v>1105</v>
      </c>
      <c r="N35" s="192">
        <v>954</v>
      </c>
      <c r="O35" s="192">
        <v>1157</v>
      </c>
      <c r="P35" s="192">
        <v>1172</v>
      </c>
      <c r="Q35" s="192">
        <v>994</v>
      </c>
      <c r="R35" s="204">
        <v>1097</v>
      </c>
      <c r="S35" s="204">
        <v>1045</v>
      </c>
      <c r="T35" s="326">
        <v>1089</v>
      </c>
      <c r="U35" s="326">
        <v>910</v>
      </c>
      <c r="V35" s="326">
        <v>809</v>
      </c>
      <c r="W35" s="321">
        <v>752</v>
      </c>
      <c r="X35" s="195">
        <v>685</v>
      </c>
      <c r="Y35" s="321">
        <v>657</v>
      </c>
      <c r="Z35" s="356">
        <v>722</v>
      </c>
    </row>
    <row r="36" spans="1:34" x14ac:dyDescent="0.25">
      <c r="A36" s="225"/>
      <c r="B36" s="163"/>
      <c r="C36" s="164"/>
      <c r="D36" s="165"/>
      <c r="E36" s="165"/>
      <c r="F36" s="165"/>
      <c r="G36" s="192"/>
      <c r="H36" s="192"/>
      <c r="I36" s="196"/>
      <c r="J36" s="196"/>
      <c r="K36" s="192"/>
      <c r="L36" s="192"/>
      <c r="M36" s="192"/>
      <c r="N36" s="192"/>
      <c r="O36" s="192"/>
      <c r="P36" s="192"/>
      <c r="Q36" s="192"/>
      <c r="R36" s="203"/>
      <c r="S36" s="203"/>
      <c r="T36" s="190"/>
      <c r="U36" s="190"/>
      <c r="V36" s="190"/>
      <c r="W36" s="321"/>
      <c r="X36" s="195"/>
      <c r="Y36" s="321"/>
      <c r="Z36" s="356"/>
    </row>
    <row r="37" spans="1:34" x14ac:dyDescent="0.25">
      <c r="A37" s="400" t="s">
        <v>59</v>
      </c>
      <c r="B37" s="185" t="s">
        <v>49</v>
      </c>
      <c r="C37" s="186">
        <v>4592</v>
      </c>
      <c r="D37" s="187">
        <v>4476</v>
      </c>
      <c r="E37" s="187">
        <v>4507</v>
      </c>
      <c r="F37" s="187">
        <v>4440</v>
      </c>
      <c r="G37" s="188">
        <v>4462</v>
      </c>
      <c r="H37" s="188">
        <v>4282</v>
      </c>
      <c r="I37" s="188">
        <v>4306</v>
      </c>
      <c r="J37" s="189">
        <v>4542</v>
      </c>
      <c r="K37" s="188">
        <v>4744</v>
      </c>
      <c r="L37" s="188">
        <v>4676</v>
      </c>
      <c r="M37" s="188">
        <v>4314</v>
      </c>
      <c r="N37" s="188">
        <v>3774</v>
      </c>
      <c r="O37" s="188">
        <v>3603</v>
      </c>
      <c r="P37" s="188">
        <v>3495</v>
      </c>
      <c r="Q37" s="188">
        <v>3628</v>
      </c>
      <c r="R37" s="190">
        <v>3845</v>
      </c>
      <c r="S37" s="190">
        <v>4037</v>
      </c>
      <c r="T37" s="190">
        <v>3723</v>
      </c>
      <c r="U37" s="190">
        <v>3299</v>
      </c>
      <c r="V37" s="245">
        <v>3218</v>
      </c>
      <c r="W37" s="321">
        <v>3106</v>
      </c>
      <c r="X37" s="245">
        <v>2848</v>
      </c>
      <c r="Y37" s="321">
        <v>2634</v>
      </c>
      <c r="Z37" s="356">
        <v>2611</v>
      </c>
    </row>
    <row r="38" spans="1:34" x14ac:dyDescent="0.25">
      <c r="A38" s="400"/>
      <c r="B38" s="163" t="s">
        <v>50</v>
      </c>
      <c r="C38" s="164">
        <v>930</v>
      </c>
      <c r="D38" s="165">
        <v>819</v>
      </c>
      <c r="E38" s="165">
        <v>882</v>
      </c>
      <c r="F38" s="165">
        <v>903</v>
      </c>
      <c r="G38" s="192">
        <v>993</v>
      </c>
      <c r="H38" s="192">
        <v>873</v>
      </c>
      <c r="I38" s="192">
        <v>986</v>
      </c>
      <c r="J38" s="196">
        <v>1133</v>
      </c>
      <c r="K38" s="192">
        <v>1138</v>
      </c>
      <c r="L38" s="192">
        <v>962</v>
      </c>
      <c r="M38" s="192">
        <v>842</v>
      </c>
      <c r="N38" s="192">
        <v>665</v>
      </c>
      <c r="O38" s="192">
        <v>704</v>
      </c>
      <c r="P38" s="192">
        <v>780</v>
      </c>
      <c r="Q38" s="192">
        <v>886</v>
      </c>
      <c r="R38" s="203">
        <v>990</v>
      </c>
      <c r="S38" s="203">
        <v>972</v>
      </c>
      <c r="T38" s="190">
        <v>672</v>
      </c>
      <c r="U38" s="190">
        <v>577</v>
      </c>
      <c r="V38" s="245">
        <v>711</v>
      </c>
      <c r="W38" s="321">
        <v>709</v>
      </c>
      <c r="X38" s="245">
        <v>686</v>
      </c>
      <c r="Y38" s="321">
        <v>603</v>
      </c>
      <c r="Z38" s="356">
        <v>671</v>
      </c>
    </row>
    <row r="39" spans="1:34" x14ac:dyDescent="0.25">
      <c r="A39" s="400"/>
      <c r="B39" s="163" t="s">
        <v>54</v>
      </c>
      <c r="C39" s="164">
        <v>987</v>
      </c>
      <c r="D39" s="165">
        <v>857</v>
      </c>
      <c r="E39" s="165">
        <v>978</v>
      </c>
      <c r="F39" s="165">
        <v>1008</v>
      </c>
      <c r="G39" s="192">
        <v>1090</v>
      </c>
      <c r="H39" s="192">
        <v>876</v>
      </c>
      <c r="I39" s="192">
        <v>1038</v>
      </c>
      <c r="J39" s="196">
        <v>1231</v>
      </c>
      <c r="K39" s="192">
        <v>1253</v>
      </c>
      <c r="L39" s="192">
        <v>1012</v>
      </c>
      <c r="M39" s="192">
        <v>996</v>
      </c>
      <c r="N39" s="192">
        <v>758</v>
      </c>
      <c r="O39" s="192">
        <v>777</v>
      </c>
      <c r="P39" s="192">
        <v>966</v>
      </c>
      <c r="Q39" s="192">
        <v>944</v>
      </c>
      <c r="R39" s="203">
        <v>1050</v>
      </c>
      <c r="S39" s="203">
        <v>1064</v>
      </c>
      <c r="T39" s="190">
        <v>794</v>
      </c>
      <c r="U39" s="190">
        <v>648</v>
      </c>
      <c r="V39" s="245">
        <v>793</v>
      </c>
      <c r="W39" s="321">
        <v>830</v>
      </c>
      <c r="X39" s="245">
        <v>790</v>
      </c>
      <c r="Y39" s="321">
        <v>674</v>
      </c>
      <c r="Z39" s="356">
        <v>788</v>
      </c>
    </row>
    <row r="40" spans="1:34" x14ac:dyDescent="0.25">
      <c r="A40" s="400"/>
      <c r="B40" s="163" t="s">
        <v>52</v>
      </c>
      <c r="C40" s="164">
        <v>1334</v>
      </c>
      <c r="D40" s="165">
        <v>1295</v>
      </c>
      <c r="E40" s="165">
        <v>1361</v>
      </c>
      <c r="F40" s="165">
        <v>1295</v>
      </c>
      <c r="G40" s="192">
        <v>1405</v>
      </c>
      <c r="H40" s="192">
        <v>1360</v>
      </c>
      <c r="I40" s="192">
        <v>1460</v>
      </c>
      <c r="J40" s="196">
        <v>1624</v>
      </c>
      <c r="K40" s="192">
        <v>1783</v>
      </c>
      <c r="L40" s="192">
        <v>1638</v>
      </c>
      <c r="M40" s="192">
        <v>1535</v>
      </c>
      <c r="N40" s="192">
        <v>1178</v>
      </c>
      <c r="O40" s="192">
        <v>1314</v>
      </c>
      <c r="P40" s="192">
        <v>1194</v>
      </c>
      <c r="Q40" s="192">
        <v>1254</v>
      </c>
      <c r="R40" s="190">
        <v>1408</v>
      </c>
      <c r="S40" s="190">
        <v>1615</v>
      </c>
      <c r="T40" s="190">
        <v>1256</v>
      </c>
      <c r="U40" s="190">
        <v>1029</v>
      </c>
      <c r="V40" s="190">
        <v>1072</v>
      </c>
      <c r="W40" s="321">
        <v>849</v>
      </c>
      <c r="X40" s="195">
        <v>1009</v>
      </c>
      <c r="Y40" s="321">
        <v>795</v>
      </c>
      <c r="Z40" s="356">
        <v>825</v>
      </c>
    </row>
    <row r="41" spans="1:34" x14ac:dyDescent="0.25">
      <c r="A41" s="225"/>
      <c r="B41" s="163"/>
      <c r="C41" s="164"/>
      <c r="D41" s="165"/>
      <c r="E41" s="165"/>
      <c r="F41" s="165"/>
      <c r="G41" s="192"/>
      <c r="H41" s="192"/>
      <c r="I41" s="196"/>
      <c r="J41" s="196"/>
      <c r="K41" s="192"/>
      <c r="L41" s="192"/>
      <c r="M41" s="192"/>
      <c r="N41" s="192"/>
      <c r="O41" s="192"/>
      <c r="P41" s="192"/>
      <c r="Q41" s="192"/>
      <c r="R41" s="190"/>
      <c r="S41" s="190"/>
      <c r="T41" s="190"/>
      <c r="U41" s="190"/>
      <c r="V41" s="190"/>
      <c r="W41" s="321"/>
      <c r="X41" s="195"/>
      <c r="Y41" s="321"/>
      <c r="Z41" s="356"/>
    </row>
    <row r="42" spans="1:34" x14ac:dyDescent="0.25">
      <c r="A42" s="400" t="s">
        <v>60</v>
      </c>
      <c r="B42" s="185" t="s">
        <v>49</v>
      </c>
      <c r="C42" s="186">
        <v>3218</v>
      </c>
      <c r="D42" s="187">
        <v>3276</v>
      </c>
      <c r="E42" s="187">
        <v>3365</v>
      </c>
      <c r="F42" s="187">
        <v>3497</v>
      </c>
      <c r="G42" s="188">
        <v>3393</v>
      </c>
      <c r="H42" s="188">
        <v>3231</v>
      </c>
      <c r="I42" s="188">
        <v>3218</v>
      </c>
      <c r="J42" s="189">
        <v>3126</v>
      </c>
      <c r="K42" s="188">
        <v>3036</v>
      </c>
      <c r="L42" s="188">
        <v>3076</v>
      </c>
      <c r="M42" s="188">
        <v>2932</v>
      </c>
      <c r="N42" s="188">
        <v>2948</v>
      </c>
      <c r="O42" s="188">
        <v>2974</v>
      </c>
      <c r="P42" s="188">
        <v>2973</v>
      </c>
      <c r="Q42" s="188">
        <v>2927</v>
      </c>
      <c r="R42" s="190">
        <v>3158</v>
      </c>
      <c r="S42" s="190">
        <v>3396</v>
      </c>
      <c r="T42" s="195">
        <v>3426</v>
      </c>
      <c r="U42" s="195">
        <v>3139</v>
      </c>
      <c r="V42" s="245">
        <v>2762</v>
      </c>
      <c r="W42" s="321">
        <v>2444</v>
      </c>
      <c r="X42" s="245">
        <v>2199</v>
      </c>
      <c r="Y42" s="321">
        <v>1985</v>
      </c>
      <c r="Z42" s="356">
        <v>1898</v>
      </c>
    </row>
    <row r="43" spans="1:34" x14ac:dyDescent="0.25">
      <c r="A43" s="400"/>
      <c r="B43" s="163" t="s">
        <v>50</v>
      </c>
      <c r="C43" s="164">
        <v>787</v>
      </c>
      <c r="D43" s="165">
        <v>639</v>
      </c>
      <c r="E43" s="165">
        <v>700</v>
      </c>
      <c r="F43" s="165">
        <v>710</v>
      </c>
      <c r="G43" s="192">
        <v>786</v>
      </c>
      <c r="H43" s="192">
        <v>749</v>
      </c>
      <c r="I43" s="192">
        <v>757</v>
      </c>
      <c r="J43" s="196">
        <v>809</v>
      </c>
      <c r="K43" s="192">
        <v>726</v>
      </c>
      <c r="L43" s="192">
        <v>751</v>
      </c>
      <c r="M43" s="192">
        <v>699</v>
      </c>
      <c r="N43" s="192">
        <v>683</v>
      </c>
      <c r="O43" s="192">
        <v>788</v>
      </c>
      <c r="P43" s="192">
        <v>718</v>
      </c>
      <c r="Q43" s="192">
        <v>740</v>
      </c>
      <c r="R43" s="190">
        <v>771</v>
      </c>
      <c r="S43" s="203">
        <v>955</v>
      </c>
      <c r="T43" s="195">
        <v>875</v>
      </c>
      <c r="U43" s="195">
        <v>639</v>
      </c>
      <c r="V43" s="245">
        <v>621</v>
      </c>
      <c r="W43" s="321">
        <v>565</v>
      </c>
      <c r="X43" s="245">
        <v>545</v>
      </c>
      <c r="Y43" s="321">
        <v>503</v>
      </c>
      <c r="Z43" s="356">
        <v>485</v>
      </c>
    </row>
    <row r="44" spans="1:34" x14ac:dyDescent="0.25">
      <c r="A44" s="400"/>
      <c r="B44" s="163" t="s">
        <v>54</v>
      </c>
      <c r="C44" s="164">
        <v>817</v>
      </c>
      <c r="D44" s="165">
        <v>733</v>
      </c>
      <c r="E44" s="165">
        <v>791</v>
      </c>
      <c r="F44" s="165">
        <v>794</v>
      </c>
      <c r="G44" s="192">
        <v>871</v>
      </c>
      <c r="H44" s="192">
        <v>846</v>
      </c>
      <c r="I44" s="192">
        <v>823</v>
      </c>
      <c r="J44" s="196">
        <v>907</v>
      </c>
      <c r="K44" s="192">
        <v>800</v>
      </c>
      <c r="L44" s="192">
        <v>804</v>
      </c>
      <c r="M44" s="192">
        <v>817</v>
      </c>
      <c r="N44" s="192">
        <v>762</v>
      </c>
      <c r="O44" s="192">
        <v>835</v>
      </c>
      <c r="P44" s="192">
        <v>820</v>
      </c>
      <c r="Q44" s="192">
        <v>826</v>
      </c>
      <c r="R44" s="190">
        <v>893</v>
      </c>
      <c r="S44" s="203">
        <v>1110</v>
      </c>
      <c r="T44" s="190">
        <v>1003</v>
      </c>
      <c r="U44" s="190">
        <v>709</v>
      </c>
      <c r="V44" s="245">
        <v>648</v>
      </c>
      <c r="W44" s="321">
        <v>684</v>
      </c>
      <c r="X44" s="245">
        <v>660</v>
      </c>
      <c r="Y44" s="321">
        <v>722</v>
      </c>
      <c r="Z44" s="356">
        <v>612</v>
      </c>
    </row>
    <row r="45" spans="1:34" x14ac:dyDescent="0.25">
      <c r="A45" s="225"/>
      <c r="B45" s="163" t="s">
        <v>52</v>
      </c>
      <c r="C45" s="164">
        <v>834</v>
      </c>
      <c r="D45" s="165">
        <v>837</v>
      </c>
      <c r="E45" s="165">
        <v>911</v>
      </c>
      <c r="F45" s="165">
        <v>858</v>
      </c>
      <c r="G45" s="192">
        <v>977</v>
      </c>
      <c r="H45" s="192">
        <v>986</v>
      </c>
      <c r="I45" s="192">
        <v>1044</v>
      </c>
      <c r="J45" s="196">
        <v>953</v>
      </c>
      <c r="K45" s="192">
        <v>933</v>
      </c>
      <c r="L45" s="192">
        <v>909</v>
      </c>
      <c r="M45" s="192">
        <v>839</v>
      </c>
      <c r="N45" s="192">
        <v>758</v>
      </c>
      <c r="O45" s="192">
        <v>893</v>
      </c>
      <c r="P45" s="192">
        <v>1672</v>
      </c>
      <c r="Q45" s="192">
        <v>1747</v>
      </c>
      <c r="R45" s="190">
        <v>1852</v>
      </c>
      <c r="S45" s="203">
        <v>1261</v>
      </c>
      <c r="T45" s="190">
        <v>1403</v>
      </c>
      <c r="U45" s="190">
        <v>1088</v>
      </c>
      <c r="V45" s="190">
        <v>891</v>
      </c>
      <c r="W45" s="321">
        <v>773</v>
      </c>
      <c r="X45" s="195">
        <v>738</v>
      </c>
      <c r="Y45" s="321">
        <v>682</v>
      </c>
      <c r="Z45" s="356">
        <v>657</v>
      </c>
    </row>
    <row r="46" spans="1:34" ht="12.75" thickBot="1" x14ac:dyDescent="0.3">
      <c r="A46" s="236"/>
      <c r="B46" s="237"/>
      <c r="C46" s="238"/>
      <c r="D46" s="239"/>
      <c r="E46" s="239"/>
      <c r="F46" s="239"/>
      <c r="G46" s="240"/>
      <c r="H46" s="240"/>
      <c r="I46" s="241"/>
      <c r="J46" s="242"/>
      <c r="K46" s="243"/>
      <c r="L46" s="243"/>
      <c r="M46" s="243"/>
      <c r="N46" s="243"/>
      <c r="O46" s="243"/>
      <c r="P46" s="243"/>
      <c r="Q46" s="243"/>
      <c r="R46" s="244"/>
      <c r="S46" s="244"/>
      <c r="T46" s="327"/>
      <c r="U46" s="327"/>
      <c r="V46" s="327"/>
      <c r="W46" s="328"/>
      <c r="X46" s="329"/>
      <c r="Y46" s="328"/>
      <c r="Z46" s="359"/>
    </row>
    <row r="47" spans="1:34" x14ac:dyDescent="0.25">
      <c r="A47" s="400" t="s">
        <v>61</v>
      </c>
      <c r="B47" s="185" t="s">
        <v>49</v>
      </c>
      <c r="C47" s="186">
        <v>4617</v>
      </c>
      <c r="D47" s="187">
        <v>4667</v>
      </c>
      <c r="E47" s="187">
        <v>4601</v>
      </c>
      <c r="F47" s="187">
        <v>4599</v>
      </c>
      <c r="G47" s="188">
        <v>4432</v>
      </c>
      <c r="H47" s="188">
        <v>4146</v>
      </c>
      <c r="I47" s="188">
        <v>4041</v>
      </c>
      <c r="J47" s="189">
        <v>3923</v>
      </c>
      <c r="K47" s="188">
        <v>4094</v>
      </c>
      <c r="L47" s="188">
        <v>4352</v>
      </c>
      <c r="M47" s="188">
        <v>3957</v>
      </c>
      <c r="N47" s="188">
        <v>3577</v>
      </c>
      <c r="O47" s="188">
        <v>3693</v>
      </c>
      <c r="P47" s="188">
        <v>3759</v>
      </c>
      <c r="Q47" s="188">
        <v>3790</v>
      </c>
      <c r="R47" s="190">
        <v>3923</v>
      </c>
      <c r="S47" s="190">
        <v>4150</v>
      </c>
      <c r="T47" s="195">
        <v>3799</v>
      </c>
      <c r="U47" s="195">
        <v>3660</v>
      </c>
      <c r="V47" s="245">
        <v>3545</v>
      </c>
      <c r="W47" s="321">
        <v>3414</v>
      </c>
      <c r="X47" s="245">
        <v>3117</v>
      </c>
      <c r="Y47" s="321">
        <v>2897</v>
      </c>
      <c r="Z47" s="356">
        <v>2845</v>
      </c>
    </row>
    <row r="48" spans="1:34" x14ac:dyDescent="0.25">
      <c r="A48" s="400"/>
      <c r="B48" s="163" t="s">
        <v>50</v>
      </c>
      <c r="C48" s="164">
        <v>1039</v>
      </c>
      <c r="D48" s="165">
        <v>989</v>
      </c>
      <c r="E48" s="165">
        <v>901</v>
      </c>
      <c r="F48" s="165">
        <v>1002</v>
      </c>
      <c r="G48" s="192">
        <v>1003</v>
      </c>
      <c r="H48" s="192">
        <v>941</v>
      </c>
      <c r="I48" s="192">
        <v>965</v>
      </c>
      <c r="J48" s="196">
        <v>1021</v>
      </c>
      <c r="K48" s="192">
        <v>1066</v>
      </c>
      <c r="L48" s="192">
        <v>1000</v>
      </c>
      <c r="M48" s="192">
        <v>821</v>
      </c>
      <c r="N48" s="192">
        <v>675</v>
      </c>
      <c r="O48" s="192">
        <v>913</v>
      </c>
      <c r="P48" s="192">
        <v>863</v>
      </c>
      <c r="Q48" s="192">
        <v>914</v>
      </c>
      <c r="R48" s="203">
        <v>946</v>
      </c>
      <c r="S48" s="203">
        <v>937</v>
      </c>
      <c r="T48" s="195">
        <v>732</v>
      </c>
      <c r="U48" s="195">
        <v>766</v>
      </c>
      <c r="V48" s="245">
        <v>726</v>
      </c>
      <c r="W48" s="321">
        <v>762</v>
      </c>
      <c r="X48" s="245">
        <v>706</v>
      </c>
      <c r="Y48" s="321">
        <v>681</v>
      </c>
      <c r="Z48" s="356">
        <v>688</v>
      </c>
    </row>
    <row r="49" spans="1:26" x14ac:dyDescent="0.25">
      <c r="A49" s="400"/>
      <c r="B49" s="163" t="s">
        <v>54</v>
      </c>
      <c r="C49" s="164">
        <v>1105</v>
      </c>
      <c r="D49" s="165">
        <v>1057</v>
      </c>
      <c r="E49" s="165">
        <v>971</v>
      </c>
      <c r="F49" s="165">
        <v>1058</v>
      </c>
      <c r="G49" s="192">
        <v>1055</v>
      </c>
      <c r="H49" s="192">
        <v>994</v>
      </c>
      <c r="I49" s="192">
        <v>1026</v>
      </c>
      <c r="J49" s="196">
        <v>1175</v>
      </c>
      <c r="K49" s="192">
        <v>1204</v>
      </c>
      <c r="L49" s="192">
        <v>1131</v>
      </c>
      <c r="M49" s="192">
        <v>1016</v>
      </c>
      <c r="N49" s="192">
        <v>795</v>
      </c>
      <c r="O49" s="192">
        <v>1034</v>
      </c>
      <c r="P49" s="192">
        <v>992</v>
      </c>
      <c r="Q49" s="192">
        <v>1011</v>
      </c>
      <c r="R49" s="204">
        <v>1074</v>
      </c>
      <c r="S49" s="204">
        <v>1064</v>
      </c>
      <c r="T49" s="326">
        <v>808</v>
      </c>
      <c r="U49" s="326">
        <v>806</v>
      </c>
      <c r="V49" s="245">
        <v>933</v>
      </c>
      <c r="W49" s="321">
        <v>926</v>
      </c>
      <c r="X49" s="245">
        <v>887</v>
      </c>
      <c r="Y49" s="321">
        <v>885</v>
      </c>
      <c r="Z49" s="356">
        <v>886</v>
      </c>
    </row>
    <row r="50" spans="1:26" x14ac:dyDescent="0.25">
      <c r="A50" s="400"/>
      <c r="B50" s="163" t="s">
        <v>52</v>
      </c>
      <c r="C50" s="164">
        <v>1579</v>
      </c>
      <c r="D50" s="165">
        <v>1447</v>
      </c>
      <c r="E50" s="165">
        <v>1414</v>
      </c>
      <c r="F50" s="165">
        <v>1373</v>
      </c>
      <c r="G50" s="192">
        <v>1427</v>
      </c>
      <c r="H50" s="192">
        <v>1395</v>
      </c>
      <c r="I50" s="192">
        <v>1359</v>
      </c>
      <c r="J50" s="196">
        <v>1348</v>
      </c>
      <c r="K50" s="192">
        <v>1369</v>
      </c>
      <c r="L50" s="192">
        <v>1409</v>
      </c>
      <c r="M50" s="192">
        <v>1273</v>
      </c>
      <c r="N50" s="192">
        <v>939</v>
      </c>
      <c r="O50" s="192">
        <v>1151</v>
      </c>
      <c r="P50" s="192">
        <v>1184</v>
      </c>
      <c r="Q50" s="192">
        <v>1279</v>
      </c>
      <c r="R50" s="204">
        <v>1201</v>
      </c>
      <c r="S50" s="204">
        <v>1296</v>
      </c>
      <c r="T50" s="326">
        <v>1288</v>
      </c>
      <c r="U50" s="326">
        <v>1177</v>
      </c>
      <c r="V50" s="326">
        <v>1074</v>
      </c>
      <c r="W50" s="321">
        <v>1006</v>
      </c>
      <c r="X50" s="195">
        <v>951</v>
      </c>
      <c r="Y50" s="321">
        <v>959</v>
      </c>
      <c r="Z50" s="356">
        <v>910</v>
      </c>
    </row>
    <row r="51" spans="1:26" x14ac:dyDescent="0.25">
      <c r="A51" s="225"/>
      <c r="B51" s="163"/>
      <c r="C51" s="164"/>
      <c r="D51" s="165"/>
      <c r="E51" s="165"/>
      <c r="F51" s="165"/>
      <c r="G51" s="192"/>
      <c r="H51" s="192"/>
      <c r="I51" s="196"/>
      <c r="J51" s="196"/>
      <c r="K51" s="192"/>
      <c r="L51" s="192"/>
      <c r="M51" s="192"/>
      <c r="N51" s="192"/>
      <c r="O51" s="192"/>
      <c r="P51" s="192"/>
      <c r="Q51" s="192"/>
      <c r="R51" s="203"/>
      <c r="S51" s="203"/>
      <c r="T51" s="190"/>
      <c r="U51" s="190"/>
      <c r="V51" s="190"/>
      <c r="W51" s="321"/>
      <c r="X51" s="195"/>
      <c r="Y51" s="321"/>
      <c r="Z51" s="356"/>
    </row>
    <row r="52" spans="1:26" x14ac:dyDescent="0.25">
      <c r="A52" s="400" t="s">
        <v>62</v>
      </c>
      <c r="B52" s="185" t="s">
        <v>49</v>
      </c>
      <c r="C52" s="186">
        <v>5874</v>
      </c>
      <c r="D52" s="187">
        <v>5811</v>
      </c>
      <c r="E52" s="187">
        <v>5500</v>
      </c>
      <c r="F52" s="187">
        <v>5324</v>
      </c>
      <c r="G52" s="188">
        <v>4852</v>
      </c>
      <c r="H52" s="188">
        <v>4638</v>
      </c>
      <c r="I52" s="188">
        <v>4565</v>
      </c>
      <c r="J52" s="189">
        <v>4916</v>
      </c>
      <c r="K52" s="188">
        <v>5014</v>
      </c>
      <c r="L52" s="188">
        <v>5184</v>
      </c>
      <c r="M52" s="188">
        <v>4992</v>
      </c>
      <c r="N52" s="188">
        <v>4948</v>
      </c>
      <c r="O52" s="188">
        <v>5062</v>
      </c>
      <c r="P52" s="188">
        <v>5075</v>
      </c>
      <c r="Q52" s="188">
        <v>4974</v>
      </c>
      <c r="R52" s="190">
        <v>4965</v>
      </c>
      <c r="S52" s="190">
        <v>4927</v>
      </c>
      <c r="T52" s="195">
        <v>4531</v>
      </c>
      <c r="U52" s="195">
        <v>4189</v>
      </c>
      <c r="V52" s="245">
        <v>3937</v>
      </c>
      <c r="W52" s="321">
        <v>3592</v>
      </c>
      <c r="X52" s="245">
        <v>3326</v>
      </c>
      <c r="Y52" s="321">
        <v>3022</v>
      </c>
      <c r="Z52" s="356">
        <v>2967</v>
      </c>
    </row>
    <row r="53" spans="1:26" x14ac:dyDescent="0.25">
      <c r="A53" s="400"/>
      <c r="B53" s="163" t="s">
        <v>50</v>
      </c>
      <c r="C53" s="164">
        <v>1288</v>
      </c>
      <c r="D53" s="165">
        <v>1223</v>
      </c>
      <c r="E53" s="165">
        <v>1114</v>
      </c>
      <c r="F53" s="165">
        <v>1029</v>
      </c>
      <c r="G53" s="192">
        <v>1030</v>
      </c>
      <c r="H53" s="192">
        <v>1051</v>
      </c>
      <c r="I53" s="192">
        <v>1097</v>
      </c>
      <c r="J53" s="196">
        <v>1281</v>
      </c>
      <c r="K53" s="192">
        <v>1252</v>
      </c>
      <c r="L53" s="192">
        <v>1213</v>
      </c>
      <c r="M53" s="192">
        <v>1113</v>
      </c>
      <c r="N53" s="192">
        <v>1145</v>
      </c>
      <c r="O53" s="192">
        <v>1402</v>
      </c>
      <c r="P53" s="192">
        <v>1134</v>
      </c>
      <c r="Q53" s="192">
        <v>1192</v>
      </c>
      <c r="R53" s="203">
        <v>1158</v>
      </c>
      <c r="S53" s="190">
        <v>1147</v>
      </c>
      <c r="T53" s="195">
        <v>1042</v>
      </c>
      <c r="U53" s="195">
        <v>894</v>
      </c>
      <c r="V53" s="245">
        <v>890</v>
      </c>
      <c r="W53" s="321">
        <v>863</v>
      </c>
      <c r="X53" s="245">
        <v>818</v>
      </c>
      <c r="Y53" s="321">
        <v>685</v>
      </c>
      <c r="Z53" s="356">
        <v>780</v>
      </c>
    </row>
    <row r="54" spans="1:26" x14ac:dyDescent="0.25">
      <c r="A54" s="400"/>
      <c r="B54" s="163" t="s">
        <v>54</v>
      </c>
      <c r="C54" s="164">
        <v>1369</v>
      </c>
      <c r="D54" s="165">
        <v>1297</v>
      </c>
      <c r="E54" s="165">
        <v>1184</v>
      </c>
      <c r="F54" s="165">
        <v>1104</v>
      </c>
      <c r="G54" s="192">
        <v>1098</v>
      </c>
      <c r="H54" s="192">
        <v>1084</v>
      </c>
      <c r="I54" s="192">
        <v>1195</v>
      </c>
      <c r="J54" s="196">
        <v>1430</v>
      </c>
      <c r="K54" s="192">
        <v>1376</v>
      </c>
      <c r="L54" s="192">
        <v>1288</v>
      </c>
      <c r="M54" s="192">
        <v>1314</v>
      </c>
      <c r="N54" s="192">
        <v>1305</v>
      </c>
      <c r="O54" s="192">
        <v>1433</v>
      </c>
      <c r="P54" s="192">
        <v>1266</v>
      </c>
      <c r="Q54" s="192">
        <v>1345</v>
      </c>
      <c r="R54" s="203">
        <v>1302</v>
      </c>
      <c r="S54" s="190">
        <v>1238</v>
      </c>
      <c r="T54" s="190">
        <v>1097</v>
      </c>
      <c r="U54" s="190">
        <v>978</v>
      </c>
      <c r="V54" s="245">
        <v>1096</v>
      </c>
      <c r="W54" s="321">
        <v>942</v>
      </c>
      <c r="X54" s="245">
        <v>1013</v>
      </c>
      <c r="Y54" s="321">
        <v>886</v>
      </c>
      <c r="Z54" s="356">
        <v>958</v>
      </c>
    </row>
    <row r="55" spans="1:26" x14ac:dyDescent="0.25">
      <c r="A55" s="400"/>
      <c r="B55" s="163" t="s">
        <v>52</v>
      </c>
      <c r="C55" s="164">
        <v>2151</v>
      </c>
      <c r="D55" s="165">
        <v>2064</v>
      </c>
      <c r="E55" s="165">
        <v>1992</v>
      </c>
      <c r="F55" s="165">
        <v>1856</v>
      </c>
      <c r="G55" s="192">
        <v>1815</v>
      </c>
      <c r="H55" s="192">
        <v>1702</v>
      </c>
      <c r="I55" s="192">
        <v>1577</v>
      </c>
      <c r="J55" s="196">
        <v>1745</v>
      </c>
      <c r="K55" s="192">
        <v>1698</v>
      </c>
      <c r="L55" s="192">
        <v>1766</v>
      </c>
      <c r="M55" s="192">
        <v>1583</v>
      </c>
      <c r="N55" s="192">
        <v>1453</v>
      </c>
      <c r="O55" s="192">
        <v>1706</v>
      </c>
      <c r="P55" s="192">
        <v>1148</v>
      </c>
      <c r="Q55" s="192">
        <v>1221</v>
      </c>
      <c r="R55" s="204">
        <v>1382</v>
      </c>
      <c r="S55" s="190">
        <v>1911</v>
      </c>
      <c r="T55" s="190">
        <v>1780</v>
      </c>
      <c r="U55" s="190">
        <v>1566</v>
      </c>
      <c r="V55" s="190">
        <v>1258</v>
      </c>
      <c r="W55" s="321">
        <v>1029</v>
      </c>
      <c r="X55" s="195">
        <v>1170</v>
      </c>
      <c r="Y55" s="321">
        <v>955</v>
      </c>
      <c r="Z55" s="356">
        <v>962</v>
      </c>
    </row>
    <row r="56" spans="1:26" x14ac:dyDescent="0.25">
      <c r="A56" s="225"/>
      <c r="B56" s="205"/>
      <c r="C56" s="206"/>
      <c r="D56" s="207"/>
      <c r="E56" s="207"/>
      <c r="F56" s="207"/>
      <c r="G56" s="202"/>
      <c r="H56" s="202"/>
      <c r="I56" s="208"/>
      <c r="J56" s="209"/>
      <c r="K56" s="210"/>
      <c r="L56" s="210"/>
      <c r="M56" s="210"/>
      <c r="N56" s="210"/>
      <c r="O56" s="210"/>
      <c r="P56" s="210"/>
      <c r="Q56" s="210"/>
      <c r="R56" s="211"/>
      <c r="S56" s="211"/>
      <c r="T56" s="330"/>
      <c r="U56" s="330"/>
      <c r="V56" s="330"/>
      <c r="W56" s="321"/>
      <c r="X56" s="195"/>
      <c r="Y56" s="321"/>
      <c r="Z56" s="356"/>
    </row>
    <row r="57" spans="1:26" x14ac:dyDescent="0.25">
      <c r="A57" s="400" t="s">
        <v>63</v>
      </c>
      <c r="B57" s="185" t="s">
        <v>49</v>
      </c>
      <c r="C57" s="186">
        <v>4198</v>
      </c>
      <c r="D57" s="187">
        <v>4377</v>
      </c>
      <c r="E57" s="187">
        <v>4548</v>
      </c>
      <c r="F57" s="187">
        <v>4300</v>
      </c>
      <c r="G57" s="212">
        <v>3991</v>
      </c>
      <c r="H57" s="212">
        <v>3879</v>
      </c>
      <c r="I57" s="212">
        <v>3937</v>
      </c>
      <c r="J57" s="213">
        <v>4319</v>
      </c>
      <c r="K57" s="212">
        <v>4240</v>
      </c>
      <c r="L57" s="212">
        <v>4321</v>
      </c>
      <c r="M57" s="212">
        <v>4004</v>
      </c>
      <c r="N57" s="212">
        <v>3530</v>
      </c>
      <c r="O57" s="212">
        <v>3837</v>
      </c>
      <c r="P57" s="188">
        <v>3994</v>
      </c>
      <c r="Q57" s="188">
        <v>3843</v>
      </c>
      <c r="R57" s="190">
        <v>3796</v>
      </c>
      <c r="S57" s="190">
        <v>3920</v>
      </c>
      <c r="T57" s="195">
        <v>3792</v>
      </c>
      <c r="U57" s="195">
        <v>3392</v>
      </c>
      <c r="V57" s="245">
        <v>3014</v>
      </c>
      <c r="W57" s="321">
        <v>2580</v>
      </c>
      <c r="X57" s="245">
        <v>2368</v>
      </c>
      <c r="Y57" s="321">
        <v>2272</v>
      </c>
      <c r="Z57" s="356">
        <v>2426</v>
      </c>
    </row>
    <row r="58" spans="1:26" x14ac:dyDescent="0.25">
      <c r="A58" s="400"/>
      <c r="B58" s="163" t="s">
        <v>50</v>
      </c>
      <c r="C58" s="164">
        <v>1059</v>
      </c>
      <c r="D58" s="165">
        <v>1027</v>
      </c>
      <c r="E58" s="165">
        <v>1037</v>
      </c>
      <c r="F58" s="165">
        <v>950</v>
      </c>
      <c r="G58" s="193">
        <v>898</v>
      </c>
      <c r="H58" s="193">
        <v>974</v>
      </c>
      <c r="I58" s="193">
        <v>1037</v>
      </c>
      <c r="J58" s="194">
        <v>1130</v>
      </c>
      <c r="K58" s="193">
        <v>1050</v>
      </c>
      <c r="L58" s="193">
        <v>1141</v>
      </c>
      <c r="M58" s="193">
        <v>821</v>
      </c>
      <c r="N58" s="193">
        <v>693</v>
      </c>
      <c r="O58" s="193">
        <v>946</v>
      </c>
      <c r="P58" s="192">
        <v>973</v>
      </c>
      <c r="Q58" s="192">
        <v>904</v>
      </c>
      <c r="R58" s="203">
        <v>922</v>
      </c>
      <c r="S58" s="203">
        <v>934</v>
      </c>
      <c r="T58" s="195">
        <v>794</v>
      </c>
      <c r="U58" s="195">
        <v>639</v>
      </c>
      <c r="V58" s="245">
        <v>569</v>
      </c>
      <c r="W58" s="321">
        <v>524</v>
      </c>
      <c r="X58" s="245">
        <v>621</v>
      </c>
      <c r="Y58" s="321">
        <v>703</v>
      </c>
      <c r="Z58" s="356">
        <v>712</v>
      </c>
    </row>
    <row r="59" spans="1:26" x14ac:dyDescent="0.25">
      <c r="A59" s="400"/>
      <c r="B59" s="163" t="s">
        <v>54</v>
      </c>
      <c r="C59" s="164">
        <v>1061</v>
      </c>
      <c r="D59" s="165">
        <v>1137</v>
      </c>
      <c r="E59" s="165">
        <v>1133</v>
      </c>
      <c r="F59" s="165">
        <v>1061</v>
      </c>
      <c r="G59" s="193">
        <v>1030</v>
      </c>
      <c r="H59" s="193">
        <v>1075</v>
      </c>
      <c r="I59" s="193">
        <v>1083</v>
      </c>
      <c r="J59" s="194">
        <v>1273</v>
      </c>
      <c r="K59" s="193">
        <v>1264</v>
      </c>
      <c r="L59" s="193">
        <v>1334</v>
      </c>
      <c r="M59" s="193">
        <v>1004</v>
      </c>
      <c r="N59" s="193">
        <v>909</v>
      </c>
      <c r="O59" s="193">
        <v>1099</v>
      </c>
      <c r="P59" s="192">
        <v>1096</v>
      </c>
      <c r="Q59" s="192">
        <v>1054</v>
      </c>
      <c r="R59" s="203">
        <v>1124</v>
      </c>
      <c r="S59" s="204">
        <v>1177</v>
      </c>
      <c r="T59" s="326">
        <v>1012</v>
      </c>
      <c r="U59" s="326">
        <v>706</v>
      </c>
      <c r="V59" s="245">
        <v>761</v>
      </c>
      <c r="W59" s="321">
        <v>697</v>
      </c>
      <c r="X59" s="245">
        <v>848</v>
      </c>
      <c r="Y59" s="321">
        <v>972</v>
      </c>
      <c r="Z59" s="357">
        <v>910</v>
      </c>
    </row>
    <row r="60" spans="1:26" x14ac:dyDescent="0.25">
      <c r="A60" s="400"/>
      <c r="B60" s="163" t="s">
        <v>52</v>
      </c>
      <c r="C60" s="164">
        <v>1310</v>
      </c>
      <c r="D60" s="165">
        <v>1477</v>
      </c>
      <c r="E60" s="165">
        <v>1382</v>
      </c>
      <c r="F60" s="165">
        <v>1632</v>
      </c>
      <c r="G60" s="193">
        <v>1594</v>
      </c>
      <c r="H60" s="193">
        <v>1529</v>
      </c>
      <c r="I60" s="193">
        <v>1508</v>
      </c>
      <c r="J60" s="194">
        <v>1818</v>
      </c>
      <c r="K60" s="193">
        <v>1647</v>
      </c>
      <c r="L60" s="193">
        <v>1762</v>
      </c>
      <c r="M60" s="193">
        <v>1483</v>
      </c>
      <c r="N60" s="193">
        <v>1024</v>
      </c>
      <c r="O60" s="193">
        <v>1278</v>
      </c>
      <c r="P60" s="192">
        <v>888</v>
      </c>
      <c r="Q60" s="192">
        <v>917</v>
      </c>
      <c r="R60" s="203">
        <v>1126</v>
      </c>
      <c r="S60" s="190">
        <v>1580</v>
      </c>
      <c r="T60" s="190">
        <v>1638</v>
      </c>
      <c r="U60" s="190">
        <v>1398</v>
      </c>
      <c r="V60" s="190">
        <v>1034</v>
      </c>
      <c r="W60" s="321">
        <v>978</v>
      </c>
      <c r="X60" s="195">
        <v>1039</v>
      </c>
      <c r="Y60" s="321">
        <v>1040</v>
      </c>
      <c r="Z60" s="357">
        <v>1142</v>
      </c>
    </row>
    <row r="61" spans="1:26" x14ac:dyDescent="0.25">
      <c r="A61" s="225"/>
      <c r="B61" s="205"/>
      <c r="C61" s="206"/>
      <c r="D61" s="207"/>
      <c r="E61" s="207"/>
      <c r="F61" s="207"/>
      <c r="G61" s="214"/>
      <c r="H61" s="214"/>
      <c r="I61" s="208"/>
      <c r="J61" s="209"/>
      <c r="K61" s="210"/>
      <c r="L61" s="210"/>
      <c r="M61" s="210"/>
      <c r="N61" s="210"/>
      <c r="O61" s="210"/>
      <c r="P61" s="210"/>
      <c r="Q61" s="210"/>
      <c r="R61" s="211"/>
      <c r="S61" s="211"/>
      <c r="T61" s="330"/>
      <c r="U61" s="330"/>
      <c r="V61" s="330"/>
      <c r="W61" s="321"/>
      <c r="X61" s="195"/>
      <c r="Y61" s="321"/>
      <c r="Z61" s="356"/>
    </row>
    <row r="62" spans="1:26" x14ac:dyDescent="0.25">
      <c r="A62" s="401" t="s">
        <v>64</v>
      </c>
      <c r="B62" s="185" t="s">
        <v>49</v>
      </c>
      <c r="C62" s="186">
        <v>4150</v>
      </c>
      <c r="D62" s="187">
        <v>4070</v>
      </c>
      <c r="E62" s="187">
        <v>3837</v>
      </c>
      <c r="F62" s="187">
        <v>3879</v>
      </c>
      <c r="G62" s="188">
        <v>3661</v>
      </c>
      <c r="H62" s="188">
        <v>3485</v>
      </c>
      <c r="I62" s="188">
        <v>3265</v>
      </c>
      <c r="J62" s="189">
        <v>3146</v>
      </c>
      <c r="K62" s="188">
        <v>3232</v>
      </c>
      <c r="L62" s="188">
        <v>3438</v>
      </c>
      <c r="M62" s="188">
        <v>3233</v>
      </c>
      <c r="N62" s="188">
        <v>2908</v>
      </c>
      <c r="O62" s="188">
        <v>3089</v>
      </c>
      <c r="P62" s="212">
        <v>3120</v>
      </c>
      <c r="Q62" s="212">
        <v>3230</v>
      </c>
      <c r="R62" s="190">
        <v>3543</v>
      </c>
      <c r="S62" s="190">
        <v>3630</v>
      </c>
      <c r="T62" s="195">
        <v>3150</v>
      </c>
      <c r="U62" s="195">
        <v>2828</v>
      </c>
      <c r="V62" s="245">
        <v>2540</v>
      </c>
      <c r="W62" s="321">
        <v>2382</v>
      </c>
      <c r="X62" s="245">
        <v>2262</v>
      </c>
      <c r="Y62" s="321">
        <v>2221</v>
      </c>
      <c r="Z62" s="356">
        <v>2319</v>
      </c>
    </row>
    <row r="63" spans="1:26" x14ac:dyDescent="0.25">
      <c r="A63" s="401"/>
      <c r="B63" s="163" t="s">
        <v>50</v>
      </c>
      <c r="C63" s="164">
        <v>1013</v>
      </c>
      <c r="D63" s="165">
        <v>1019</v>
      </c>
      <c r="E63" s="165">
        <v>724</v>
      </c>
      <c r="F63" s="165">
        <v>874</v>
      </c>
      <c r="G63" s="192">
        <v>822</v>
      </c>
      <c r="H63" s="192">
        <v>750</v>
      </c>
      <c r="I63" s="192">
        <v>669</v>
      </c>
      <c r="J63" s="196">
        <v>775</v>
      </c>
      <c r="K63" s="192">
        <v>883</v>
      </c>
      <c r="L63" s="192">
        <v>862</v>
      </c>
      <c r="M63" s="192">
        <v>755</v>
      </c>
      <c r="N63" s="192">
        <v>616</v>
      </c>
      <c r="O63" s="192">
        <v>768</v>
      </c>
      <c r="P63" s="193">
        <v>758</v>
      </c>
      <c r="Q63" s="193">
        <v>813</v>
      </c>
      <c r="R63" s="203">
        <v>928</v>
      </c>
      <c r="S63" s="203">
        <v>889</v>
      </c>
      <c r="T63" s="195">
        <v>605</v>
      </c>
      <c r="U63" s="195">
        <v>539</v>
      </c>
      <c r="V63" s="245">
        <v>513</v>
      </c>
      <c r="W63" s="321">
        <v>549</v>
      </c>
      <c r="X63" s="245">
        <v>605</v>
      </c>
      <c r="Y63" s="321">
        <v>599</v>
      </c>
      <c r="Z63" s="356">
        <v>607</v>
      </c>
    </row>
    <row r="64" spans="1:26" x14ac:dyDescent="0.25">
      <c r="A64" s="401"/>
      <c r="B64" s="163" t="s">
        <v>54</v>
      </c>
      <c r="C64" s="164">
        <v>1148</v>
      </c>
      <c r="D64" s="165">
        <v>1022</v>
      </c>
      <c r="E64" s="165">
        <v>737</v>
      </c>
      <c r="F64" s="165">
        <v>884</v>
      </c>
      <c r="G64" s="192">
        <v>822</v>
      </c>
      <c r="H64" s="192">
        <v>781</v>
      </c>
      <c r="I64" s="192">
        <v>713</v>
      </c>
      <c r="J64" s="196">
        <v>932</v>
      </c>
      <c r="K64" s="192">
        <v>1009</v>
      </c>
      <c r="L64" s="192">
        <v>990</v>
      </c>
      <c r="M64" s="192">
        <v>996</v>
      </c>
      <c r="N64" s="192">
        <v>763</v>
      </c>
      <c r="O64" s="192">
        <v>911</v>
      </c>
      <c r="P64" s="193">
        <v>810</v>
      </c>
      <c r="Q64" s="193">
        <v>900</v>
      </c>
      <c r="R64" s="204">
        <v>1080</v>
      </c>
      <c r="S64" s="203">
        <v>1048</v>
      </c>
      <c r="T64" s="190">
        <v>787</v>
      </c>
      <c r="U64" s="190">
        <v>576</v>
      </c>
      <c r="V64" s="245">
        <v>1146</v>
      </c>
      <c r="W64" s="321">
        <v>707</v>
      </c>
      <c r="X64" s="245">
        <v>765</v>
      </c>
      <c r="Y64" s="321">
        <v>775</v>
      </c>
      <c r="Z64" s="356">
        <v>806</v>
      </c>
    </row>
    <row r="65" spans="1:26" x14ac:dyDescent="0.25">
      <c r="A65" s="401"/>
      <c r="B65" s="163" t="s">
        <v>52</v>
      </c>
      <c r="C65" s="164">
        <v>1611</v>
      </c>
      <c r="D65" s="165">
        <v>1669</v>
      </c>
      <c r="E65" s="165">
        <v>1366</v>
      </c>
      <c r="F65" s="165">
        <v>1340</v>
      </c>
      <c r="G65" s="192">
        <v>1399</v>
      </c>
      <c r="H65" s="192">
        <v>1431</v>
      </c>
      <c r="I65" s="192">
        <v>1224</v>
      </c>
      <c r="J65" s="196">
        <v>1324</v>
      </c>
      <c r="K65" s="192">
        <v>1336</v>
      </c>
      <c r="L65" s="192">
        <v>1244</v>
      </c>
      <c r="M65" s="192">
        <v>1257</v>
      </c>
      <c r="N65" s="192">
        <v>849</v>
      </c>
      <c r="O65" s="192">
        <v>1200</v>
      </c>
      <c r="P65" s="193">
        <v>1350</v>
      </c>
      <c r="Q65" s="193">
        <v>1340</v>
      </c>
      <c r="R65" s="190">
        <v>1566</v>
      </c>
      <c r="S65" s="204">
        <v>1491</v>
      </c>
      <c r="T65" s="326">
        <v>1525</v>
      </c>
      <c r="U65" s="326">
        <v>1172</v>
      </c>
      <c r="V65" s="326">
        <v>951</v>
      </c>
      <c r="W65" s="321">
        <v>812</v>
      </c>
      <c r="X65" s="195">
        <v>908</v>
      </c>
      <c r="Y65" s="321">
        <v>915</v>
      </c>
      <c r="Z65" s="356">
        <v>909</v>
      </c>
    </row>
    <row r="66" spans="1:26" x14ac:dyDescent="0.25">
      <c r="A66" s="229"/>
      <c r="B66" s="163"/>
      <c r="C66" s="164"/>
      <c r="D66" s="165"/>
      <c r="E66" s="165"/>
      <c r="F66" s="165"/>
      <c r="G66" s="192"/>
      <c r="H66" s="192"/>
      <c r="I66" s="196"/>
      <c r="J66" s="196"/>
      <c r="K66" s="192"/>
      <c r="L66" s="192"/>
      <c r="M66" s="192"/>
      <c r="N66" s="192"/>
      <c r="O66" s="192"/>
      <c r="P66" s="192"/>
      <c r="Q66" s="192"/>
      <c r="R66" s="203"/>
      <c r="S66" s="203"/>
      <c r="T66" s="190"/>
      <c r="U66" s="190"/>
      <c r="V66" s="190"/>
      <c r="W66" s="321"/>
      <c r="X66" s="195"/>
      <c r="Y66" s="321"/>
      <c r="Z66" s="356"/>
    </row>
    <row r="67" spans="1:26" x14ac:dyDescent="0.25">
      <c r="A67" s="398" t="s">
        <v>65</v>
      </c>
      <c r="B67" s="185" t="s">
        <v>49</v>
      </c>
      <c r="C67" s="186">
        <v>1557</v>
      </c>
      <c r="D67" s="187">
        <v>1621</v>
      </c>
      <c r="E67" s="187">
        <v>1807</v>
      </c>
      <c r="F67" s="187">
        <v>1674</v>
      </c>
      <c r="G67" s="212">
        <v>1654</v>
      </c>
      <c r="H67" s="212">
        <v>1523</v>
      </c>
      <c r="I67" s="212">
        <v>1514</v>
      </c>
      <c r="J67" s="213">
        <v>1604</v>
      </c>
      <c r="K67" s="212">
        <v>1682</v>
      </c>
      <c r="L67" s="212">
        <v>1623</v>
      </c>
      <c r="M67" s="212">
        <v>1528</v>
      </c>
      <c r="N67" s="212">
        <v>1269</v>
      </c>
      <c r="O67" s="212">
        <v>1476</v>
      </c>
      <c r="P67" s="212">
        <v>1559</v>
      </c>
      <c r="Q67" s="212">
        <v>1385</v>
      </c>
      <c r="R67" s="190">
        <v>1461</v>
      </c>
      <c r="S67" s="190">
        <v>1469</v>
      </c>
      <c r="T67" s="195">
        <v>1154</v>
      </c>
      <c r="U67" s="195">
        <v>842</v>
      </c>
      <c r="V67" s="245">
        <v>675</v>
      </c>
      <c r="W67" s="321">
        <v>554</v>
      </c>
      <c r="X67" s="245">
        <v>457</v>
      </c>
      <c r="Y67" s="321">
        <v>346</v>
      </c>
      <c r="Z67" s="356">
        <v>317</v>
      </c>
    </row>
    <row r="68" spans="1:26" ht="15" customHeight="1" x14ac:dyDescent="0.25">
      <c r="A68" s="398"/>
      <c r="B68" s="163" t="s">
        <v>50</v>
      </c>
      <c r="C68" s="164">
        <v>528</v>
      </c>
      <c r="D68" s="165">
        <v>573</v>
      </c>
      <c r="E68" s="165">
        <v>639</v>
      </c>
      <c r="F68" s="165">
        <v>513</v>
      </c>
      <c r="G68" s="214">
        <v>543</v>
      </c>
      <c r="H68" s="165">
        <v>467</v>
      </c>
      <c r="I68" s="165">
        <v>470</v>
      </c>
      <c r="J68" s="164">
        <v>598</v>
      </c>
      <c r="K68" s="165">
        <v>612</v>
      </c>
      <c r="L68" s="165">
        <v>555</v>
      </c>
      <c r="M68" s="165">
        <v>479</v>
      </c>
      <c r="N68" s="165">
        <v>466</v>
      </c>
      <c r="O68" s="165">
        <v>639</v>
      </c>
      <c r="P68" s="165">
        <v>645</v>
      </c>
      <c r="Q68" s="165">
        <v>510</v>
      </c>
      <c r="R68" s="203">
        <v>564</v>
      </c>
      <c r="S68" s="203">
        <v>651</v>
      </c>
      <c r="T68" s="195">
        <v>411</v>
      </c>
      <c r="U68" s="195">
        <v>259</v>
      </c>
      <c r="V68" s="245">
        <v>165</v>
      </c>
      <c r="W68" s="321">
        <v>167</v>
      </c>
      <c r="X68" s="245">
        <v>124</v>
      </c>
      <c r="Y68" s="321">
        <v>80</v>
      </c>
      <c r="Z68" s="356">
        <v>100</v>
      </c>
    </row>
    <row r="69" spans="1:26" ht="15" customHeight="1" x14ac:dyDescent="0.25">
      <c r="A69" s="398"/>
      <c r="B69" s="163" t="s">
        <v>54</v>
      </c>
      <c r="C69" s="164">
        <v>611</v>
      </c>
      <c r="D69" s="161">
        <v>578</v>
      </c>
      <c r="E69" s="165">
        <v>645</v>
      </c>
      <c r="F69" s="161">
        <v>570</v>
      </c>
      <c r="G69" s="214">
        <v>619</v>
      </c>
      <c r="H69" s="165">
        <v>523</v>
      </c>
      <c r="I69" s="165">
        <v>576</v>
      </c>
      <c r="J69" s="164">
        <v>904</v>
      </c>
      <c r="K69" s="165">
        <v>952</v>
      </c>
      <c r="L69" s="165">
        <v>840</v>
      </c>
      <c r="M69" s="165">
        <v>806</v>
      </c>
      <c r="N69" s="165">
        <v>638</v>
      </c>
      <c r="O69" s="165">
        <v>875</v>
      </c>
      <c r="P69" s="165">
        <v>936</v>
      </c>
      <c r="Q69" s="165">
        <v>776</v>
      </c>
      <c r="R69" s="203">
        <v>950</v>
      </c>
      <c r="S69" s="203">
        <v>1094</v>
      </c>
      <c r="T69" s="190">
        <v>498</v>
      </c>
      <c r="U69" s="190">
        <v>279</v>
      </c>
      <c r="V69" s="245">
        <v>295</v>
      </c>
      <c r="W69" s="321">
        <v>239</v>
      </c>
      <c r="X69" s="245">
        <v>186</v>
      </c>
      <c r="Y69" s="321">
        <v>149</v>
      </c>
      <c r="Z69" s="356">
        <v>295</v>
      </c>
    </row>
    <row r="70" spans="1:26" ht="15.75" customHeight="1" thickBot="1" x14ac:dyDescent="0.3">
      <c r="A70" s="399"/>
      <c r="B70" s="215" t="s">
        <v>52</v>
      </c>
      <c r="C70" s="216">
        <v>418</v>
      </c>
      <c r="D70" s="217">
        <v>522</v>
      </c>
      <c r="E70" s="218">
        <v>387</v>
      </c>
      <c r="F70" s="217">
        <v>412</v>
      </c>
      <c r="G70" s="219">
        <v>360</v>
      </c>
      <c r="H70" s="218">
        <v>370</v>
      </c>
      <c r="I70" s="218">
        <v>361</v>
      </c>
      <c r="J70" s="216">
        <v>465</v>
      </c>
      <c r="K70" s="218">
        <v>460</v>
      </c>
      <c r="L70" s="218">
        <v>461</v>
      </c>
      <c r="M70" s="218">
        <v>437</v>
      </c>
      <c r="N70" s="218">
        <v>382</v>
      </c>
      <c r="O70" s="218">
        <v>498</v>
      </c>
      <c r="P70" s="218">
        <v>560</v>
      </c>
      <c r="Q70" s="218">
        <v>569</v>
      </c>
      <c r="R70" s="220">
        <v>747</v>
      </c>
      <c r="S70" s="220">
        <v>742</v>
      </c>
      <c r="T70" s="331">
        <v>765</v>
      </c>
      <c r="U70" s="331">
        <v>550</v>
      </c>
      <c r="V70" s="331">
        <v>312</v>
      </c>
      <c r="W70" s="328">
        <v>174</v>
      </c>
      <c r="X70" s="328">
        <v>129</v>
      </c>
      <c r="Y70" s="328">
        <v>124</v>
      </c>
      <c r="Z70" s="359">
        <v>229</v>
      </c>
    </row>
    <row r="72" spans="1:26" x14ac:dyDescent="0.25">
      <c r="A72" s="402" t="s">
        <v>66</v>
      </c>
      <c r="B72" s="402"/>
      <c r="C72" s="402"/>
      <c r="D72" s="402"/>
      <c r="E72" s="402"/>
      <c r="F72" s="402"/>
      <c r="G72" s="402"/>
      <c r="H72" s="402"/>
      <c r="I72" s="402"/>
      <c r="J72" s="402"/>
      <c r="K72" s="402"/>
      <c r="L72" s="402"/>
      <c r="M72" s="402"/>
      <c r="N72" s="402"/>
      <c r="O72" s="402"/>
      <c r="P72" s="402"/>
      <c r="Q72" s="402"/>
      <c r="R72" s="402"/>
      <c r="S72" s="402"/>
      <c r="T72" s="402"/>
      <c r="U72" s="402"/>
    </row>
    <row r="73" spans="1:26" x14ac:dyDescent="0.25">
      <c r="A73" s="402" t="s">
        <v>67</v>
      </c>
      <c r="B73" s="402"/>
      <c r="C73" s="402"/>
      <c r="D73" s="402"/>
      <c r="E73" s="402"/>
      <c r="F73" s="402"/>
      <c r="G73" s="402"/>
      <c r="H73" s="402"/>
      <c r="I73" s="402"/>
      <c r="J73" s="402"/>
      <c r="K73" s="402"/>
      <c r="L73" s="402"/>
      <c r="M73" s="402"/>
      <c r="N73" s="402"/>
      <c r="O73" s="402"/>
      <c r="P73" s="402"/>
      <c r="Q73" s="402"/>
      <c r="R73" s="402"/>
      <c r="S73" s="402"/>
      <c r="T73" s="402"/>
      <c r="U73" s="402"/>
    </row>
    <row r="74" spans="1:26" x14ac:dyDescent="0.25">
      <c r="A74" s="402" t="s">
        <v>68</v>
      </c>
      <c r="B74" s="402"/>
      <c r="C74" s="402"/>
      <c r="D74" s="402"/>
      <c r="E74" s="402"/>
      <c r="F74" s="402"/>
      <c r="G74" s="402"/>
      <c r="H74" s="402"/>
      <c r="I74" s="402"/>
      <c r="J74" s="402"/>
      <c r="K74" s="402"/>
      <c r="L74" s="402"/>
      <c r="M74" s="402"/>
      <c r="N74" s="402"/>
      <c r="O74" s="402"/>
      <c r="P74" s="402"/>
      <c r="Q74" s="402"/>
      <c r="R74" s="402"/>
      <c r="S74" s="402"/>
      <c r="T74" s="402"/>
      <c r="U74" s="402"/>
    </row>
    <row r="75" spans="1:26" x14ac:dyDescent="0.25">
      <c r="A75" s="402" t="s">
        <v>69</v>
      </c>
      <c r="B75" s="402"/>
      <c r="C75" s="402"/>
      <c r="D75" s="402"/>
      <c r="E75" s="402"/>
      <c r="F75" s="402"/>
      <c r="G75" s="402"/>
      <c r="H75" s="402"/>
      <c r="I75" s="402"/>
      <c r="J75" s="402"/>
      <c r="K75" s="402"/>
      <c r="L75" s="402"/>
      <c r="M75" s="402"/>
      <c r="N75" s="402"/>
      <c r="O75" s="402"/>
      <c r="P75" s="402"/>
      <c r="Q75" s="402"/>
      <c r="R75" s="402"/>
      <c r="S75" s="402"/>
      <c r="T75" s="402"/>
      <c r="U75" s="402"/>
    </row>
    <row r="76" spans="1:26" x14ac:dyDescent="0.25">
      <c r="A76" s="221"/>
      <c r="B76" s="222"/>
      <c r="C76" s="222"/>
      <c r="D76" s="222"/>
      <c r="E76" s="222"/>
      <c r="F76" s="222"/>
      <c r="G76" s="223"/>
      <c r="H76" s="224"/>
      <c r="I76" s="222"/>
      <c r="J76" s="222"/>
      <c r="K76" s="222"/>
      <c r="L76" s="222"/>
      <c r="M76" s="222"/>
      <c r="N76" s="222"/>
      <c r="O76" s="222"/>
      <c r="P76" s="222"/>
      <c r="Q76" s="222"/>
    </row>
    <row r="77" spans="1:26" x14ac:dyDescent="0.25">
      <c r="A77" s="402" t="s">
        <v>70</v>
      </c>
      <c r="B77" s="402"/>
      <c r="C77" s="402"/>
      <c r="D77" s="402"/>
      <c r="E77" s="402"/>
      <c r="F77" s="402"/>
      <c r="G77" s="402"/>
      <c r="H77" s="402"/>
      <c r="I77" s="402"/>
      <c r="J77" s="402"/>
      <c r="K77" s="402"/>
      <c r="L77" s="402"/>
      <c r="M77" s="402"/>
      <c r="N77" s="402"/>
      <c r="O77" s="402"/>
      <c r="P77" s="402"/>
      <c r="Q77" s="402"/>
      <c r="R77" s="402"/>
      <c r="S77" s="402"/>
      <c r="T77" s="402"/>
      <c r="U77" s="402"/>
    </row>
    <row r="78" spans="1:26" x14ac:dyDescent="0.25">
      <c r="A78" s="402" t="s">
        <v>71</v>
      </c>
      <c r="B78" s="402"/>
      <c r="C78" s="402"/>
      <c r="D78" s="402"/>
      <c r="E78" s="402"/>
      <c r="F78" s="402"/>
      <c r="G78" s="402"/>
      <c r="H78" s="402"/>
      <c r="I78" s="402"/>
      <c r="J78" s="402"/>
      <c r="K78" s="402"/>
      <c r="L78" s="402"/>
      <c r="M78" s="402"/>
      <c r="N78" s="402"/>
      <c r="O78" s="402"/>
      <c r="P78" s="402"/>
      <c r="Q78" s="402"/>
      <c r="R78" s="402"/>
      <c r="S78" s="402"/>
      <c r="T78" s="402"/>
      <c r="U78" s="402"/>
    </row>
    <row r="79" spans="1:26" x14ac:dyDescent="0.25">
      <c r="A79" s="402" t="s">
        <v>72</v>
      </c>
      <c r="B79" s="402"/>
      <c r="C79" s="402"/>
      <c r="D79" s="402"/>
      <c r="E79" s="402"/>
      <c r="F79" s="402"/>
      <c r="G79" s="402"/>
      <c r="H79" s="402"/>
      <c r="I79" s="402"/>
      <c r="J79" s="402"/>
      <c r="K79" s="402"/>
      <c r="L79" s="402"/>
      <c r="M79" s="402"/>
      <c r="N79" s="402"/>
      <c r="O79" s="402"/>
      <c r="P79" s="402"/>
      <c r="Q79" s="402"/>
      <c r="R79" s="402"/>
      <c r="S79" s="402"/>
      <c r="T79" s="402"/>
      <c r="U79" s="402"/>
    </row>
    <row r="80" spans="1:26" x14ac:dyDescent="0.25">
      <c r="A80" s="402" t="s">
        <v>73</v>
      </c>
      <c r="B80" s="402"/>
      <c r="C80" s="402"/>
      <c r="D80" s="402"/>
      <c r="E80" s="402"/>
      <c r="F80" s="402"/>
      <c r="G80" s="402"/>
      <c r="H80" s="402"/>
      <c r="I80" s="402"/>
      <c r="J80" s="402"/>
      <c r="K80" s="402"/>
      <c r="L80" s="402"/>
      <c r="M80" s="402"/>
      <c r="N80" s="402"/>
      <c r="O80" s="402"/>
      <c r="P80" s="402"/>
      <c r="Q80" s="402"/>
      <c r="R80" s="402"/>
      <c r="S80" s="402"/>
      <c r="T80" s="402"/>
      <c r="U80" s="402"/>
    </row>
    <row r="81" spans="1:21" x14ac:dyDescent="0.25">
      <c r="A81" s="402" t="s">
        <v>74</v>
      </c>
      <c r="B81" s="402"/>
      <c r="C81" s="402"/>
      <c r="D81" s="402"/>
      <c r="E81" s="402"/>
      <c r="F81" s="402"/>
      <c r="G81" s="402"/>
      <c r="H81" s="402"/>
      <c r="I81" s="402"/>
      <c r="J81" s="402"/>
      <c r="K81" s="402"/>
      <c r="L81" s="402"/>
      <c r="M81" s="402"/>
      <c r="N81" s="402"/>
      <c r="O81" s="402"/>
      <c r="P81" s="402"/>
      <c r="Q81" s="402"/>
      <c r="R81" s="402"/>
      <c r="S81" s="402"/>
      <c r="T81" s="402"/>
      <c r="U81" s="402"/>
    </row>
    <row r="85" spans="1:21" x14ac:dyDescent="0.25">
      <c r="Q85" s="188">
        <v>3994</v>
      </c>
      <c r="R85" s="188">
        <v>3843</v>
      </c>
      <c r="S85" s="190">
        <v>3796</v>
      </c>
    </row>
    <row r="86" spans="1:21" x14ac:dyDescent="0.25">
      <c r="Q86" s="192">
        <v>973</v>
      </c>
      <c r="R86" s="192">
        <v>904</v>
      </c>
      <c r="S86" s="203">
        <v>922</v>
      </c>
    </row>
    <row r="87" spans="1:21" x14ac:dyDescent="0.25">
      <c r="Q87" s="192">
        <v>1096</v>
      </c>
      <c r="R87" s="192">
        <v>1054</v>
      </c>
      <c r="S87" s="203">
        <v>1124</v>
      </c>
    </row>
    <row r="88" spans="1:21" x14ac:dyDescent="0.25">
      <c r="Q88" s="192">
        <v>888</v>
      </c>
      <c r="R88" s="192">
        <v>917</v>
      </c>
      <c r="S88" s="203">
        <v>1126</v>
      </c>
    </row>
    <row r="89" spans="1:21" ht="12.75" thickBot="1" x14ac:dyDescent="0.3">
      <c r="Q89" s="243"/>
      <c r="R89" s="243"/>
      <c r="S89" s="244"/>
    </row>
    <row r="90" spans="1:21" x14ac:dyDescent="0.25">
      <c r="Q90" s="188">
        <v>3757</v>
      </c>
      <c r="R90" s="188">
        <v>3790</v>
      </c>
      <c r="S90" s="190">
        <v>3923</v>
      </c>
    </row>
    <row r="91" spans="1:21" x14ac:dyDescent="0.25">
      <c r="Q91" s="192">
        <v>863</v>
      </c>
      <c r="R91" s="192">
        <v>914</v>
      </c>
      <c r="S91" s="203">
        <v>946</v>
      </c>
    </row>
    <row r="92" spans="1:21" x14ac:dyDescent="0.25">
      <c r="Q92" s="192">
        <v>992</v>
      </c>
      <c r="R92" s="192">
        <v>1011</v>
      </c>
      <c r="S92" s="204">
        <v>1074</v>
      </c>
    </row>
    <row r="93" spans="1:21" x14ac:dyDescent="0.25">
      <c r="Q93" s="192">
        <v>1184</v>
      </c>
      <c r="R93" s="192">
        <v>1279</v>
      </c>
      <c r="S93" s="204">
        <v>1201</v>
      </c>
    </row>
    <row r="94" spans="1:21" x14ac:dyDescent="0.25">
      <c r="Q94" s="192"/>
      <c r="R94" s="192"/>
      <c r="S94" s="203"/>
    </row>
    <row r="95" spans="1:21" x14ac:dyDescent="0.25">
      <c r="Q95" s="188">
        <v>5075</v>
      </c>
      <c r="R95" s="188">
        <v>4974</v>
      </c>
      <c r="S95" s="190">
        <v>4965</v>
      </c>
    </row>
    <row r="96" spans="1:21" x14ac:dyDescent="0.25">
      <c r="Q96" s="192">
        <v>1134</v>
      </c>
      <c r="R96" s="192">
        <v>1192</v>
      </c>
      <c r="S96" s="203">
        <v>1158</v>
      </c>
    </row>
    <row r="97" spans="17:19" x14ac:dyDescent="0.25">
      <c r="Q97" s="192">
        <v>1266</v>
      </c>
      <c r="R97" s="192">
        <v>1345</v>
      </c>
      <c r="S97" s="203">
        <v>1302</v>
      </c>
    </row>
    <row r="98" spans="17:19" x14ac:dyDescent="0.25">
      <c r="Q98" s="192">
        <v>1148</v>
      </c>
      <c r="R98" s="192">
        <v>1221</v>
      </c>
      <c r="S98" s="204">
        <v>1382</v>
      </c>
    </row>
    <row r="99" spans="17:19" x14ac:dyDescent="0.25">
      <c r="Q99" s="210"/>
      <c r="R99" s="210"/>
      <c r="S99" s="211"/>
    </row>
    <row r="100" spans="17:19" x14ac:dyDescent="0.25">
      <c r="Q100" s="212">
        <v>3120</v>
      </c>
      <c r="R100" s="212">
        <v>3230</v>
      </c>
      <c r="S100" s="190">
        <v>3543</v>
      </c>
    </row>
    <row r="101" spans="17:19" x14ac:dyDescent="0.25">
      <c r="Q101" s="193">
        <v>758</v>
      </c>
      <c r="R101" s="193">
        <v>813</v>
      </c>
      <c r="S101" s="203">
        <v>928</v>
      </c>
    </row>
    <row r="102" spans="17:19" x14ac:dyDescent="0.25">
      <c r="Q102" s="193">
        <v>810</v>
      </c>
      <c r="R102" s="193">
        <v>900</v>
      </c>
      <c r="S102" s="204">
        <v>1080</v>
      </c>
    </row>
    <row r="103" spans="17:19" x14ac:dyDescent="0.25">
      <c r="Q103" s="193">
        <v>1350</v>
      </c>
      <c r="R103" s="193">
        <v>1340</v>
      </c>
      <c r="S103" s="190">
        <v>1566</v>
      </c>
    </row>
    <row r="104" spans="17:19" x14ac:dyDescent="0.25">
      <c r="Q104" s="210"/>
      <c r="R104" s="210"/>
      <c r="S104" s="211"/>
    </row>
    <row r="105" spans="17:19" x14ac:dyDescent="0.25">
      <c r="Q105" s="188">
        <v>2973</v>
      </c>
      <c r="R105" s="188">
        <v>2927</v>
      </c>
      <c r="S105" s="190">
        <v>3158</v>
      </c>
    </row>
    <row r="106" spans="17:19" x14ac:dyDescent="0.25">
      <c r="Q106" s="192">
        <v>718</v>
      </c>
      <c r="R106" s="192">
        <v>740</v>
      </c>
      <c r="S106" s="190">
        <v>771</v>
      </c>
    </row>
    <row r="107" spans="17:19" x14ac:dyDescent="0.25">
      <c r="Q107" s="192">
        <v>820</v>
      </c>
      <c r="R107" s="192">
        <v>826</v>
      </c>
      <c r="S107" s="190">
        <v>893</v>
      </c>
    </row>
    <row r="108" spans="17:19" x14ac:dyDescent="0.25">
      <c r="Q108" s="192">
        <v>1672</v>
      </c>
      <c r="R108" s="192">
        <v>1747</v>
      </c>
      <c r="S108" s="190">
        <v>1852</v>
      </c>
    </row>
    <row r="109" spans="17:19" x14ac:dyDescent="0.25">
      <c r="Q109" s="192"/>
      <c r="R109" s="192"/>
      <c r="S109" s="203"/>
    </row>
    <row r="110" spans="17:19" x14ac:dyDescent="0.25">
      <c r="Q110" s="212">
        <v>1559</v>
      </c>
      <c r="R110" s="212">
        <v>1385</v>
      </c>
      <c r="S110" s="190">
        <v>1461</v>
      </c>
    </row>
    <row r="111" spans="17:19" x14ac:dyDescent="0.25">
      <c r="Q111" s="165">
        <v>645</v>
      </c>
      <c r="R111" s="165">
        <v>510</v>
      </c>
      <c r="S111" s="203">
        <v>564</v>
      </c>
    </row>
    <row r="112" spans="17:19" x14ac:dyDescent="0.25">
      <c r="Q112" s="165">
        <v>936</v>
      </c>
      <c r="R112" s="165">
        <v>776</v>
      </c>
      <c r="S112" s="203">
        <v>950</v>
      </c>
    </row>
    <row r="113" spans="17:19" ht="12.75" thickBot="1" x14ac:dyDescent="0.3">
      <c r="Q113" s="218">
        <v>560</v>
      </c>
      <c r="R113" s="218">
        <v>569</v>
      </c>
      <c r="S113" s="220">
        <v>747</v>
      </c>
    </row>
  </sheetData>
  <mergeCells count="27">
    <mergeCell ref="A79:U79"/>
    <mergeCell ref="A81:U81"/>
    <mergeCell ref="A4:U4"/>
    <mergeCell ref="A72:U72"/>
    <mergeCell ref="A73:U73"/>
    <mergeCell ref="A74:U74"/>
    <mergeCell ref="A75:U75"/>
    <mergeCell ref="A77:U77"/>
    <mergeCell ref="A78:U78"/>
    <mergeCell ref="A80:U80"/>
    <mergeCell ref="A11:A14"/>
    <mergeCell ref="A17:A20"/>
    <mergeCell ref="A22:A25"/>
    <mergeCell ref="A27:A30"/>
    <mergeCell ref="A32:A35"/>
    <mergeCell ref="A37:A40"/>
    <mergeCell ref="A67:A70"/>
    <mergeCell ref="A42:A44"/>
    <mergeCell ref="A47:A50"/>
    <mergeCell ref="A52:A55"/>
    <mergeCell ref="A57:A60"/>
    <mergeCell ref="A62:A65"/>
    <mergeCell ref="A6:Y6"/>
    <mergeCell ref="A7:Y7"/>
    <mergeCell ref="A1:Y1"/>
    <mergeCell ref="A2:Y2"/>
    <mergeCell ref="A3:Y3"/>
  </mergeCells>
  <phoneticPr fontId="14" type="noConversion"/>
  <printOptions horizontalCentered="1"/>
  <pageMargins left="0.2" right="0.2" top="0.5" bottom="0.5" header="0.25" footer="0.25"/>
  <pageSetup paperSize="5" scale="80" orientation="landscape" horizontalDpi="4294967292" verticalDpi="4294967292" r:id="rId1"/>
  <headerFooter>
    <oddHeader>&amp;L&amp;G&amp;R&amp;G</oddHeader>
    <oddFooter>&amp;C&amp;"Calibri,Regular"&amp;K000000Patrono con Igualdad de Oportunidades en el Empleo M/M/V/I</oddFooter>
  </headerFooter>
  <rowBreaks count="1" manualBreakCount="1">
    <brk id="46" max="16383"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49"/>
  <sheetViews>
    <sheetView tabSelected="1" topLeftCell="A100" zoomScaleNormal="100" workbookViewId="0">
      <selection activeCell="S123" sqref="S123"/>
    </sheetView>
  </sheetViews>
  <sheetFormatPr defaultColWidth="9.140625" defaultRowHeight="12.75" x14ac:dyDescent="0.2"/>
  <cols>
    <col min="1" max="1" width="28.42578125" style="6" bestFit="1" customWidth="1"/>
    <col min="2" max="2" width="7.42578125" style="6" bestFit="1" customWidth="1"/>
    <col min="3" max="4" width="9.42578125" style="6" bestFit="1" customWidth="1"/>
    <col min="5" max="5" width="7.42578125" style="6" bestFit="1" customWidth="1"/>
    <col min="6" max="7" width="9.42578125" style="6" bestFit="1" customWidth="1"/>
    <col min="8" max="8" width="7.42578125" style="6" bestFit="1" customWidth="1"/>
    <col min="9" max="10" width="9.42578125" style="6" bestFit="1" customWidth="1"/>
    <col min="11" max="11" width="7.42578125" style="6" bestFit="1" customWidth="1"/>
    <col min="12" max="13" width="9.42578125" style="6" bestFit="1" customWidth="1"/>
    <col min="14" max="14" width="7.42578125" style="6" bestFit="1" customWidth="1"/>
    <col min="15" max="16" width="9.42578125" style="6" bestFit="1" customWidth="1"/>
    <col min="17" max="18" width="9.140625" style="6"/>
    <col min="19" max="19" width="11.42578125" style="6" bestFit="1" customWidth="1"/>
    <col min="20" max="20" width="13.5703125" style="6" bestFit="1" customWidth="1"/>
    <col min="21" max="16384" width="9.140625" style="6"/>
  </cols>
  <sheetData>
    <row r="1" spans="1:16" ht="15" x14ac:dyDescent="0.2">
      <c r="A1" s="415" t="s">
        <v>0</v>
      </c>
      <c r="B1" s="415"/>
      <c r="C1" s="415"/>
      <c r="D1" s="415"/>
      <c r="E1" s="415"/>
      <c r="F1" s="415"/>
      <c r="G1" s="415"/>
      <c r="H1" s="415"/>
      <c r="I1" s="415"/>
      <c r="J1" s="415"/>
      <c r="K1" s="415"/>
      <c r="L1" s="415"/>
      <c r="M1" s="415"/>
      <c r="N1" s="415"/>
      <c r="O1" s="415"/>
      <c r="P1" s="415"/>
    </row>
    <row r="2" spans="1:16" ht="15" x14ac:dyDescent="0.2">
      <c r="A2" s="415" t="s">
        <v>1</v>
      </c>
      <c r="B2" s="415"/>
      <c r="C2" s="415"/>
      <c r="D2" s="415"/>
      <c r="E2" s="415"/>
      <c r="F2" s="415"/>
      <c r="G2" s="415"/>
      <c r="H2" s="415"/>
      <c r="I2" s="415"/>
      <c r="J2" s="415"/>
      <c r="K2" s="415"/>
      <c r="L2" s="415"/>
      <c r="M2" s="415"/>
      <c r="N2" s="415"/>
      <c r="O2" s="415"/>
      <c r="P2" s="415"/>
    </row>
    <row r="3" spans="1:16" ht="15" x14ac:dyDescent="0.2">
      <c r="A3" s="415" t="s">
        <v>2</v>
      </c>
      <c r="B3" s="415"/>
      <c r="C3" s="415"/>
      <c r="D3" s="415"/>
      <c r="E3" s="415"/>
      <c r="F3" s="415"/>
      <c r="G3" s="415"/>
      <c r="H3" s="415"/>
      <c r="I3" s="415"/>
      <c r="J3" s="415"/>
      <c r="K3" s="415"/>
      <c r="L3" s="415"/>
      <c r="M3" s="415"/>
      <c r="N3" s="415"/>
      <c r="O3" s="415"/>
      <c r="P3" s="415"/>
    </row>
    <row r="4" spans="1:16" x14ac:dyDescent="0.2">
      <c r="A4" s="12"/>
      <c r="B4" s="12"/>
      <c r="C4" s="12"/>
      <c r="D4" s="12"/>
      <c r="E4" s="12"/>
      <c r="F4" s="12"/>
      <c r="G4" s="12"/>
      <c r="H4" s="12"/>
      <c r="I4" s="12"/>
      <c r="J4" s="12"/>
      <c r="K4" s="12"/>
      <c r="L4" s="12"/>
      <c r="M4" s="12"/>
      <c r="N4" s="12"/>
      <c r="O4" s="12"/>
      <c r="P4" s="12"/>
    </row>
    <row r="5" spans="1:16" ht="15" x14ac:dyDescent="0.2">
      <c r="A5" s="415" t="s">
        <v>75</v>
      </c>
      <c r="B5" s="415"/>
      <c r="C5" s="415"/>
      <c r="D5" s="415"/>
      <c r="E5" s="415"/>
      <c r="F5" s="415"/>
      <c r="G5" s="415"/>
      <c r="H5" s="415"/>
      <c r="I5" s="415"/>
      <c r="J5" s="415"/>
      <c r="K5" s="415"/>
      <c r="L5" s="415"/>
      <c r="M5" s="415"/>
      <c r="N5" s="415"/>
      <c r="O5" s="415"/>
      <c r="P5" s="415"/>
    </row>
    <row r="6" spans="1:16" ht="15" x14ac:dyDescent="0.2">
      <c r="A6" s="415" t="s">
        <v>76</v>
      </c>
      <c r="B6" s="415"/>
      <c r="C6" s="415"/>
      <c r="D6" s="415"/>
      <c r="E6" s="415"/>
      <c r="F6" s="415"/>
      <c r="G6" s="415"/>
      <c r="H6" s="415"/>
      <c r="I6" s="415"/>
      <c r="J6" s="415"/>
      <c r="K6" s="415"/>
      <c r="L6" s="415"/>
      <c r="M6" s="415"/>
      <c r="N6" s="415"/>
      <c r="O6" s="415"/>
      <c r="P6" s="415"/>
    </row>
    <row r="7" spans="1:16" ht="13.5" thickBot="1" x14ac:dyDescent="0.25"/>
    <row r="8" spans="1:16" ht="13.5" thickBot="1" x14ac:dyDescent="0.25">
      <c r="A8" s="406" t="s">
        <v>77</v>
      </c>
      <c r="B8" s="408" t="s">
        <v>78</v>
      </c>
      <c r="C8" s="409"/>
      <c r="D8" s="410"/>
      <c r="E8" s="408" t="s">
        <v>79</v>
      </c>
      <c r="F8" s="409"/>
      <c r="G8" s="410"/>
      <c r="H8" s="408" t="s">
        <v>80</v>
      </c>
      <c r="I8" s="409"/>
      <c r="J8" s="410"/>
      <c r="K8" s="408" t="s">
        <v>81</v>
      </c>
      <c r="L8" s="409"/>
      <c r="M8" s="410"/>
      <c r="N8" s="408" t="s">
        <v>82</v>
      </c>
      <c r="O8" s="409"/>
      <c r="P8" s="410"/>
    </row>
    <row r="9" spans="1:16" ht="13.5" thickBot="1" x14ac:dyDescent="0.25">
      <c r="A9" s="407"/>
      <c r="B9" s="38" t="s">
        <v>83</v>
      </c>
      <c r="C9" s="13" t="s">
        <v>84</v>
      </c>
      <c r="D9" s="14" t="s">
        <v>85</v>
      </c>
      <c r="E9" s="38" t="s">
        <v>83</v>
      </c>
      <c r="F9" s="13" t="s">
        <v>84</v>
      </c>
      <c r="G9" s="14" t="s">
        <v>85</v>
      </c>
      <c r="H9" s="38" t="s">
        <v>83</v>
      </c>
      <c r="I9" s="13" t="s">
        <v>84</v>
      </c>
      <c r="J9" s="14" t="s">
        <v>85</v>
      </c>
      <c r="K9" s="38" t="s">
        <v>83</v>
      </c>
      <c r="L9" s="13" t="s">
        <v>84</v>
      </c>
      <c r="M9" s="14" t="s">
        <v>85</v>
      </c>
      <c r="N9" s="38" t="s">
        <v>83</v>
      </c>
      <c r="O9" s="13" t="s">
        <v>84</v>
      </c>
      <c r="P9" s="14" t="s">
        <v>85</v>
      </c>
    </row>
    <row r="10" spans="1:16" x14ac:dyDescent="0.2">
      <c r="A10" s="15" t="s">
        <v>86</v>
      </c>
      <c r="B10" s="58">
        <v>21523</v>
      </c>
      <c r="C10" s="16">
        <v>7257</v>
      </c>
      <c r="D10" s="18">
        <v>14266</v>
      </c>
      <c r="E10" s="58">
        <v>21523</v>
      </c>
      <c r="F10" s="17">
        <v>7257</v>
      </c>
      <c r="G10" s="59">
        <v>14266</v>
      </c>
      <c r="H10" s="58">
        <v>22061</v>
      </c>
      <c r="I10" s="17">
        <v>7169</v>
      </c>
      <c r="J10" s="59">
        <v>14892</v>
      </c>
      <c r="K10" s="58">
        <v>22635</v>
      </c>
      <c r="L10" s="16">
        <v>6620</v>
      </c>
      <c r="M10" s="18">
        <v>16015</v>
      </c>
      <c r="N10" s="58">
        <v>22524</v>
      </c>
      <c r="O10" s="16">
        <v>6160</v>
      </c>
      <c r="P10" s="18">
        <v>16364</v>
      </c>
    </row>
    <row r="11" spans="1:16" x14ac:dyDescent="0.2">
      <c r="A11" s="19" t="s">
        <v>87</v>
      </c>
      <c r="B11" s="60">
        <v>9831</v>
      </c>
      <c r="C11" s="20">
        <v>5831</v>
      </c>
      <c r="D11" s="22">
        <v>4000</v>
      </c>
      <c r="E11" s="60">
        <v>9950</v>
      </c>
      <c r="F11" s="21">
        <v>5920</v>
      </c>
      <c r="G11" s="61">
        <v>4030</v>
      </c>
      <c r="H11" s="60">
        <v>10203</v>
      </c>
      <c r="I11" s="21">
        <v>6005</v>
      </c>
      <c r="J11" s="61">
        <v>4198</v>
      </c>
      <c r="K11" s="60">
        <v>9166</v>
      </c>
      <c r="L11" s="20">
        <v>5260</v>
      </c>
      <c r="M11" s="22">
        <v>3906</v>
      </c>
      <c r="N11" s="60">
        <v>9432</v>
      </c>
      <c r="O11" s="20">
        <v>5291</v>
      </c>
      <c r="P11" s="22">
        <v>4141</v>
      </c>
    </row>
    <row r="12" spans="1:16" x14ac:dyDescent="0.2">
      <c r="A12" s="19" t="s">
        <v>88</v>
      </c>
      <c r="B12" s="60">
        <v>3151</v>
      </c>
      <c r="C12" s="20">
        <v>1039</v>
      </c>
      <c r="D12" s="22">
        <v>2112</v>
      </c>
      <c r="E12" s="60">
        <v>3364</v>
      </c>
      <c r="F12" s="21">
        <v>1072</v>
      </c>
      <c r="G12" s="61">
        <v>2292</v>
      </c>
      <c r="H12" s="60">
        <v>3275</v>
      </c>
      <c r="I12" s="21">
        <v>1030</v>
      </c>
      <c r="J12" s="61">
        <v>2245</v>
      </c>
      <c r="K12" s="60">
        <v>3130</v>
      </c>
      <c r="L12" s="20">
        <v>1105</v>
      </c>
      <c r="M12" s="22">
        <v>2025</v>
      </c>
      <c r="N12" s="60">
        <v>3275</v>
      </c>
      <c r="O12" s="20">
        <v>1030</v>
      </c>
      <c r="P12" s="22">
        <v>2245</v>
      </c>
    </row>
    <row r="13" spans="1:16" x14ac:dyDescent="0.2">
      <c r="A13" s="19" t="s">
        <v>89</v>
      </c>
      <c r="B13" s="60">
        <v>3420</v>
      </c>
      <c r="C13" s="20">
        <v>1135</v>
      </c>
      <c r="D13" s="22">
        <v>2285</v>
      </c>
      <c r="E13" s="60">
        <v>3519</v>
      </c>
      <c r="F13" s="21">
        <v>1171</v>
      </c>
      <c r="G13" s="61">
        <v>2348</v>
      </c>
      <c r="H13" s="60">
        <v>3412</v>
      </c>
      <c r="I13" s="21">
        <v>1160</v>
      </c>
      <c r="J13" s="61">
        <v>2252</v>
      </c>
      <c r="K13" s="60">
        <v>3412</v>
      </c>
      <c r="L13" s="20">
        <v>1160</v>
      </c>
      <c r="M13" s="22">
        <v>2252</v>
      </c>
      <c r="N13" s="60">
        <v>3357</v>
      </c>
      <c r="O13" s="20">
        <v>1152</v>
      </c>
      <c r="P13" s="22">
        <v>2205</v>
      </c>
    </row>
    <row r="14" spans="1:16" x14ac:dyDescent="0.2">
      <c r="A14" s="19" t="s">
        <v>90</v>
      </c>
      <c r="B14" s="60">
        <v>3447</v>
      </c>
      <c r="C14" s="20">
        <v>1309</v>
      </c>
      <c r="D14" s="22">
        <v>2138</v>
      </c>
      <c r="E14" s="60">
        <v>3545</v>
      </c>
      <c r="F14" s="21">
        <v>1339</v>
      </c>
      <c r="G14" s="61">
        <v>2206</v>
      </c>
      <c r="H14" s="60">
        <v>3745</v>
      </c>
      <c r="I14" s="21">
        <v>1411</v>
      </c>
      <c r="J14" s="61">
        <v>2334</v>
      </c>
      <c r="K14" s="60">
        <v>3785</v>
      </c>
      <c r="L14" s="20">
        <v>1359</v>
      </c>
      <c r="M14" s="22">
        <v>2426</v>
      </c>
      <c r="N14" s="60">
        <v>3827</v>
      </c>
      <c r="O14" s="20">
        <v>1367</v>
      </c>
      <c r="P14" s="22">
        <v>2460</v>
      </c>
    </row>
    <row r="15" spans="1:16" x14ac:dyDescent="0.2">
      <c r="A15" s="19" t="s">
        <v>91</v>
      </c>
      <c r="B15" s="60">
        <v>1518</v>
      </c>
      <c r="C15" s="20">
        <v>665</v>
      </c>
      <c r="D15" s="22">
        <v>853</v>
      </c>
      <c r="E15" s="60">
        <v>1518</v>
      </c>
      <c r="F15" s="21">
        <v>665</v>
      </c>
      <c r="G15" s="61">
        <v>853</v>
      </c>
      <c r="H15" s="60">
        <v>1493</v>
      </c>
      <c r="I15" s="21">
        <v>651</v>
      </c>
      <c r="J15" s="61">
        <v>842</v>
      </c>
      <c r="K15" s="60">
        <v>1585</v>
      </c>
      <c r="L15" s="20">
        <v>673</v>
      </c>
      <c r="M15" s="22">
        <v>912</v>
      </c>
      <c r="N15" s="60">
        <v>1712</v>
      </c>
      <c r="O15" s="20">
        <v>716</v>
      </c>
      <c r="P15" s="22">
        <v>996</v>
      </c>
    </row>
    <row r="16" spans="1:16" x14ac:dyDescent="0.2">
      <c r="A16" s="19" t="s">
        <v>92</v>
      </c>
      <c r="B16" s="60">
        <v>3589</v>
      </c>
      <c r="C16" s="20">
        <v>1213</v>
      </c>
      <c r="D16" s="22">
        <v>2376</v>
      </c>
      <c r="E16" s="60">
        <v>3685</v>
      </c>
      <c r="F16" s="21">
        <v>1220</v>
      </c>
      <c r="G16" s="61">
        <v>2465</v>
      </c>
      <c r="H16" s="60">
        <v>3831</v>
      </c>
      <c r="I16" s="21">
        <v>1277</v>
      </c>
      <c r="J16" s="61">
        <v>2554</v>
      </c>
      <c r="K16" s="60">
        <v>3761</v>
      </c>
      <c r="L16" s="20">
        <v>1246</v>
      </c>
      <c r="M16" s="22">
        <v>2515</v>
      </c>
      <c r="N16" s="60">
        <v>3735</v>
      </c>
      <c r="O16" s="20">
        <v>1227</v>
      </c>
      <c r="P16" s="22">
        <v>2508</v>
      </c>
    </row>
    <row r="17" spans="1:16" x14ac:dyDescent="0.2">
      <c r="A17" s="19" t="s">
        <v>93</v>
      </c>
      <c r="B17" s="60">
        <v>4090</v>
      </c>
      <c r="C17" s="20">
        <v>1832</v>
      </c>
      <c r="D17" s="22">
        <v>2258</v>
      </c>
      <c r="E17" s="60">
        <v>4036</v>
      </c>
      <c r="F17" s="21">
        <v>1814</v>
      </c>
      <c r="G17" s="61">
        <v>2222</v>
      </c>
      <c r="H17" s="60">
        <v>4177</v>
      </c>
      <c r="I17" s="21">
        <v>1895</v>
      </c>
      <c r="J17" s="61">
        <v>2282</v>
      </c>
      <c r="K17" s="60">
        <v>4357</v>
      </c>
      <c r="L17" s="20">
        <v>2018</v>
      </c>
      <c r="M17" s="22">
        <v>2339</v>
      </c>
      <c r="N17" s="60">
        <v>4302</v>
      </c>
      <c r="O17" s="20">
        <v>1929</v>
      </c>
      <c r="P17" s="22">
        <v>2373</v>
      </c>
    </row>
    <row r="18" spans="1:16" x14ac:dyDescent="0.2">
      <c r="A18" s="19" t="s">
        <v>94</v>
      </c>
      <c r="B18" s="60">
        <v>1436</v>
      </c>
      <c r="C18" s="20">
        <v>616</v>
      </c>
      <c r="D18" s="22">
        <v>820</v>
      </c>
      <c r="E18" s="60">
        <v>1530</v>
      </c>
      <c r="F18" s="21">
        <v>656</v>
      </c>
      <c r="G18" s="61">
        <v>874</v>
      </c>
      <c r="H18" s="60">
        <v>1625</v>
      </c>
      <c r="I18" s="21">
        <v>681</v>
      </c>
      <c r="J18" s="61">
        <v>944</v>
      </c>
      <c r="K18" s="60">
        <v>1798</v>
      </c>
      <c r="L18" s="20">
        <v>709</v>
      </c>
      <c r="M18" s="22">
        <v>1089</v>
      </c>
      <c r="N18" s="60">
        <v>1923</v>
      </c>
      <c r="O18" s="20">
        <v>772</v>
      </c>
      <c r="P18" s="22">
        <v>1151</v>
      </c>
    </row>
    <row r="19" spans="1:16" x14ac:dyDescent="0.2">
      <c r="A19" s="19" t="s">
        <v>95</v>
      </c>
      <c r="B19" s="60">
        <v>1892</v>
      </c>
      <c r="C19" s="20">
        <v>755</v>
      </c>
      <c r="D19" s="22">
        <v>1137</v>
      </c>
      <c r="E19" s="60">
        <v>1892</v>
      </c>
      <c r="F19" s="21">
        <v>755</v>
      </c>
      <c r="G19" s="61">
        <v>1137</v>
      </c>
      <c r="H19" s="60">
        <v>2136</v>
      </c>
      <c r="I19" s="21">
        <v>815</v>
      </c>
      <c r="J19" s="61">
        <v>1321</v>
      </c>
      <c r="K19" s="60">
        <v>2292</v>
      </c>
      <c r="L19" s="20">
        <v>872</v>
      </c>
      <c r="M19" s="22">
        <v>1420</v>
      </c>
      <c r="N19" s="60">
        <v>2348</v>
      </c>
      <c r="O19" s="20">
        <v>894</v>
      </c>
      <c r="P19" s="22">
        <v>1454</v>
      </c>
    </row>
    <row r="20" spans="1:16" ht="13.5" thickBot="1" x14ac:dyDescent="0.25">
      <c r="A20" s="23" t="s">
        <v>96</v>
      </c>
      <c r="B20" s="62">
        <v>558</v>
      </c>
      <c r="C20" s="24">
        <v>238</v>
      </c>
      <c r="D20" s="26">
        <v>320</v>
      </c>
      <c r="E20" s="62">
        <v>555</v>
      </c>
      <c r="F20" s="25">
        <v>247</v>
      </c>
      <c r="G20" s="63">
        <v>308</v>
      </c>
      <c r="H20" s="62">
        <v>572</v>
      </c>
      <c r="I20" s="25">
        <v>245</v>
      </c>
      <c r="J20" s="63">
        <v>327</v>
      </c>
      <c r="K20" s="62">
        <v>590</v>
      </c>
      <c r="L20" s="24">
        <v>257</v>
      </c>
      <c r="M20" s="26">
        <v>333</v>
      </c>
      <c r="N20" s="62">
        <v>608</v>
      </c>
      <c r="O20" s="24">
        <v>256</v>
      </c>
      <c r="P20" s="26">
        <v>352</v>
      </c>
    </row>
    <row r="21" spans="1:16" ht="13.5" thickBot="1" x14ac:dyDescent="0.25">
      <c r="A21" s="27" t="s">
        <v>97</v>
      </c>
      <c r="B21" s="64">
        <f>SUM(B10:B20)</f>
        <v>54455</v>
      </c>
      <c r="C21" s="28">
        <f t="shared" ref="C21:P21" si="0">SUM(C10:C20)</f>
        <v>21890</v>
      </c>
      <c r="D21" s="29">
        <f t="shared" si="0"/>
        <v>32565</v>
      </c>
      <c r="E21" s="64">
        <f t="shared" si="0"/>
        <v>55117</v>
      </c>
      <c r="F21" s="28">
        <f t="shared" si="0"/>
        <v>22116</v>
      </c>
      <c r="G21" s="29">
        <f t="shared" si="0"/>
        <v>33001</v>
      </c>
      <c r="H21" s="64">
        <f t="shared" si="0"/>
        <v>56530</v>
      </c>
      <c r="I21" s="28">
        <f t="shared" si="0"/>
        <v>22339</v>
      </c>
      <c r="J21" s="29">
        <f t="shared" si="0"/>
        <v>34191</v>
      </c>
      <c r="K21" s="64">
        <f t="shared" si="0"/>
        <v>56511</v>
      </c>
      <c r="L21" s="28">
        <f t="shared" si="0"/>
        <v>21279</v>
      </c>
      <c r="M21" s="29">
        <f t="shared" si="0"/>
        <v>35232</v>
      </c>
      <c r="N21" s="64">
        <f t="shared" si="0"/>
        <v>57043</v>
      </c>
      <c r="O21" s="28">
        <f t="shared" si="0"/>
        <v>20794</v>
      </c>
      <c r="P21" s="29">
        <f t="shared" si="0"/>
        <v>36249</v>
      </c>
    </row>
    <row r="22" spans="1:16" x14ac:dyDescent="0.2">
      <c r="A22" s="405" t="s">
        <v>98</v>
      </c>
      <c r="B22" s="405"/>
      <c r="C22" s="405"/>
      <c r="D22" s="405"/>
      <c r="E22" s="405"/>
      <c r="F22" s="405"/>
      <c r="G22" s="405"/>
      <c r="H22" s="405"/>
      <c r="I22" s="405"/>
      <c r="J22" s="405"/>
      <c r="K22" s="405"/>
      <c r="L22" s="405"/>
      <c r="M22" s="405"/>
      <c r="N22" s="405"/>
      <c r="O22" s="405"/>
      <c r="P22" s="405"/>
    </row>
    <row r="23" spans="1:16" ht="13.5" thickBot="1" x14ac:dyDescent="0.25">
      <c r="A23" s="414"/>
      <c r="B23" s="414"/>
      <c r="C23" s="414"/>
      <c r="D23" s="414"/>
      <c r="E23" s="414"/>
      <c r="F23" s="414"/>
      <c r="G23" s="414"/>
      <c r="H23" s="414"/>
      <c r="I23" s="414"/>
      <c r="J23" s="414"/>
      <c r="K23" s="414"/>
      <c r="L23" s="414"/>
      <c r="M23" s="414"/>
      <c r="N23" s="414"/>
      <c r="O23" s="414"/>
      <c r="P23" s="414"/>
    </row>
    <row r="24" spans="1:16" ht="13.5" thickBot="1" x14ac:dyDescent="0.25">
      <c r="A24" s="406" t="s">
        <v>77</v>
      </c>
      <c r="B24" s="408" t="s">
        <v>99</v>
      </c>
      <c r="C24" s="409"/>
      <c r="D24" s="410"/>
      <c r="E24" s="408" t="s">
        <v>100</v>
      </c>
      <c r="F24" s="409"/>
      <c r="G24" s="410"/>
      <c r="H24" s="408" t="s">
        <v>101</v>
      </c>
      <c r="I24" s="409"/>
      <c r="J24" s="410"/>
      <c r="K24" s="408" t="s">
        <v>102</v>
      </c>
      <c r="L24" s="409"/>
      <c r="M24" s="410"/>
      <c r="N24" s="408" t="s">
        <v>103</v>
      </c>
      <c r="O24" s="409"/>
      <c r="P24" s="410"/>
    </row>
    <row r="25" spans="1:16" ht="13.5" thickBot="1" x14ac:dyDescent="0.25">
      <c r="A25" s="407"/>
      <c r="B25" s="38" t="s">
        <v>83</v>
      </c>
      <c r="C25" s="13" t="s">
        <v>84</v>
      </c>
      <c r="D25" s="14" t="s">
        <v>85</v>
      </c>
      <c r="E25" s="38" t="s">
        <v>83</v>
      </c>
      <c r="F25" s="13" t="s">
        <v>84</v>
      </c>
      <c r="G25" s="14" t="s">
        <v>85</v>
      </c>
      <c r="H25" s="38" t="s">
        <v>83</v>
      </c>
      <c r="I25" s="13" t="s">
        <v>84</v>
      </c>
      <c r="J25" s="14" t="s">
        <v>85</v>
      </c>
      <c r="K25" s="38" t="s">
        <v>83</v>
      </c>
      <c r="L25" s="13" t="s">
        <v>84</v>
      </c>
      <c r="M25" s="14" t="s">
        <v>85</v>
      </c>
      <c r="N25" s="38" t="s">
        <v>83</v>
      </c>
      <c r="O25" s="13" t="s">
        <v>84</v>
      </c>
      <c r="P25" s="14" t="s">
        <v>85</v>
      </c>
    </row>
    <row r="26" spans="1:16" x14ac:dyDescent="0.2">
      <c r="A26" s="15" t="s">
        <v>86</v>
      </c>
      <c r="B26" s="58">
        <v>22190</v>
      </c>
      <c r="C26" s="16">
        <v>5786</v>
      </c>
      <c r="D26" s="18">
        <v>16404</v>
      </c>
      <c r="E26" s="58">
        <v>21499</v>
      </c>
      <c r="F26" s="16">
        <v>5381</v>
      </c>
      <c r="G26" s="18">
        <v>16118</v>
      </c>
      <c r="H26" s="58">
        <v>20265</v>
      </c>
      <c r="I26" s="17">
        <v>6564</v>
      </c>
      <c r="J26" s="59">
        <v>13701</v>
      </c>
      <c r="K26" s="58">
        <v>19282</v>
      </c>
      <c r="L26" s="17">
        <v>5459</v>
      </c>
      <c r="M26" s="59">
        <v>13823</v>
      </c>
      <c r="N26" s="58">
        <v>18515</v>
      </c>
      <c r="O26" s="16">
        <v>6006</v>
      </c>
      <c r="P26" s="18">
        <v>12509</v>
      </c>
    </row>
    <row r="27" spans="1:16" x14ac:dyDescent="0.2">
      <c r="A27" s="19" t="s">
        <v>87</v>
      </c>
      <c r="B27" s="60">
        <v>9563</v>
      </c>
      <c r="C27" s="20">
        <v>5302</v>
      </c>
      <c r="D27" s="22">
        <v>4261</v>
      </c>
      <c r="E27" s="60">
        <v>9866</v>
      </c>
      <c r="F27" s="20">
        <v>5354</v>
      </c>
      <c r="G27" s="22">
        <v>4512</v>
      </c>
      <c r="H27" s="60">
        <v>10416</v>
      </c>
      <c r="I27" s="21">
        <v>5514</v>
      </c>
      <c r="J27" s="61">
        <v>4902</v>
      </c>
      <c r="K27" s="60">
        <v>10721</v>
      </c>
      <c r="L27" s="21">
        <v>5641</v>
      </c>
      <c r="M27" s="61">
        <v>5080</v>
      </c>
      <c r="N27" s="58">
        <v>10942</v>
      </c>
      <c r="O27" s="20">
        <v>5615</v>
      </c>
      <c r="P27" s="22">
        <v>5327</v>
      </c>
    </row>
    <row r="28" spans="1:16" x14ac:dyDescent="0.2">
      <c r="A28" s="19" t="s">
        <v>88</v>
      </c>
      <c r="B28" s="60">
        <v>2850</v>
      </c>
      <c r="C28" s="20">
        <v>1087</v>
      </c>
      <c r="D28" s="22">
        <v>1763</v>
      </c>
      <c r="E28" s="60">
        <v>3242</v>
      </c>
      <c r="F28" s="20">
        <v>1112</v>
      </c>
      <c r="G28" s="22">
        <v>2130</v>
      </c>
      <c r="H28" s="60">
        <v>2473</v>
      </c>
      <c r="I28" s="21">
        <v>650</v>
      </c>
      <c r="J28" s="61">
        <v>1823</v>
      </c>
      <c r="K28" s="60">
        <v>2564</v>
      </c>
      <c r="L28" s="21">
        <v>712</v>
      </c>
      <c r="M28" s="61">
        <v>1852</v>
      </c>
      <c r="N28" s="58">
        <v>2970</v>
      </c>
      <c r="O28" s="20">
        <v>845</v>
      </c>
      <c r="P28" s="22">
        <v>2125</v>
      </c>
    </row>
    <row r="29" spans="1:16" x14ac:dyDescent="0.2">
      <c r="A29" s="19" t="s">
        <v>89</v>
      </c>
      <c r="B29" s="60">
        <v>3332</v>
      </c>
      <c r="C29" s="20">
        <v>1085</v>
      </c>
      <c r="D29" s="22">
        <v>2247</v>
      </c>
      <c r="E29" s="60">
        <v>3346</v>
      </c>
      <c r="F29" s="20">
        <v>1165</v>
      </c>
      <c r="G29" s="22">
        <v>2181</v>
      </c>
      <c r="H29" s="60">
        <v>3243</v>
      </c>
      <c r="I29" s="21">
        <v>1076</v>
      </c>
      <c r="J29" s="61">
        <v>2167</v>
      </c>
      <c r="K29" s="60">
        <v>3236</v>
      </c>
      <c r="L29" s="21">
        <v>1101</v>
      </c>
      <c r="M29" s="61">
        <v>2135</v>
      </c>
      <c r="N29" s="58">
        <v>3132</v>
      </c>
      <c r="O29" s="20">
        <v>1027</v>
      </c>
      <c r="P29" s="22">
        <v>2105</v>
      </c>
    </row>
    <row r="30" spans="1:16" x14ac:dyDescent="0.2">
      <c r="A30" s="19" t="s">
        <v>90</v>
      </c>
      <c r="B30" s="60">
        <v>3892</v>
      </c>
      <c r="C30" s="20">
        <v>1347</v>
      </c>
      <c r="D30" s="22">
        <v>2545</v>
      </c>
      <c r="E30" s="60">
        <v>3982</v>
      </c>
      <c r="F30" s="20">
        <v>1402</v>
      </c>
      <c r="G30" s="22">
        <v>2580</v>
      </c>
      <c r="H30" s="60">
        <v>3896</v>
      </c>
      <c r="I30" s="21">
        <v>1338</v>
      </c>
      <c r="J30" s="61">
        <v>2558</v>
      </c>
      <c r="K30" s="60">
        <v>3884</v>
      </c>
      <c r="L30" s="21">
        <v>1309</v>
      </c>
      <c r="M30" s="61">
        <v>2575</v>
      </c>
      <c r="N30" s="58">
        <v>3825</v>
      </c>
      <c r="O30" s="20">
        <v>1314</v>
      </c>
      <c r="P30" s="22">
        <v>2511</v>
      </c>
    </row>
    <row r="31" spans="1:16" x14ac:dyDescent="0.2">
      <c r="A31" s="19" t="s">
        <v>91</v>
      </c>
      <c r="B31" s="60">
        <v>1718</v>
      </c>
      <c r="C31" s="20">
        <v>682</v>
      </c>
      <c r="D31" s="22">
        <v>1036</v>
      </c>
      <c r="E31" s="60">
        <v>1415</v>
      </c>
      <c r="F31" s="20">
        <v>573</v>
      </c>
      <c r="G31" s="22">
        <v>842</v>
      </c>
      <c r="H31" s="60">
        <v>1310</v>
      </c>
      <c r="I31" s="21">
        <v>528</v>
      </c>
      <c r="J31" s="61">
        <v>782</v>
      </c>
      <c r="K31" s="60">
        <v>1435</v>
      </c>
      <c r="L31" s="21">
        <v>626</v>
      </c>
      <c r="M31" s="61">
        <v>809</v>
      </c>
      <c r="N31" s="58">
        <v>1648</v>
      </c>
      <c r="O31" s="20">
        <v>682</v>
      </c>
      <c r="P31" s="22">
        <v>966</v>
      </c>
    </row>
    <row r="32" spans="1:16" x14ac:dyDescent="0.2">
      <c r="A32" s="19" t="s">
        <v>92</v>
      </c>
      <c r="B32" s="60">
        <v>3420</v>
      </c>
      <c r="C32" s="20">
        <v>1659</v>
      </c>
      <c r="D32" s="22">
        <v>1761</v>
      </c>
      <c r="E32" s="60">
        <v>3360</v>
      </c>
      <c r="F32" s="20">
        <v>1060</v>
      </c>
      <c r="G32" s="22">
        <v>2300</v>
      </c>
      <c r="H32" s="60">
        <v>3307</v>
      </c>
      <c r="I32" s="21">
        <v>1001</v>
      </c>
      <c r="J32" s="61">
        <v>2306</v>
      </c>
      <c r="K32" s="60">
        <v>3502</v>
      </c>
      <c r="L32" s="21">
        <v>1135</v>
      </c>
      <c r="M32" s="61">
        <v>2367</v>
      </c>
      <c r="N32" s="58">
        <v>3528</v>
      </c>
      <c r="O32" s="20">
        <v>1103</v>
      </c>
      <c r="P32" s="22">
        <v>2425</v>
      </c>
    </row>
    <row r="33" spans="1:16" x14ac:dyDescent="0.2">
      <c r="A33" s="19" t="s">
        <v>93</v>
      </c>
      <c r="B33" s="60">
        <v>3849</v>
      </c>
      <c r="C33" s="20">
        <v>1697</v>
      </c>
      <c r="D33" s="22">
        <v>2152</v>
      </c>
      <c r="E33" s="60">
        <v>3787</v>
      </c>
      <c r="F33" s="20">
        <v>1611</v>
      </c>
      <c r="G33" s="22">
        <v>2176</v>
      </c>
      <c r="H33" s="60">
        <v>3891</v>
      </c>
      <c r="I33" s="21">
        <v>1683</v>
      </c>
      <c r="J33" s="61">
        <v>2208</v>
      </c>
      <c r="K33" s="60">
        <v>4023</v>
      </c>
      <c r="L33" s="21">
        <v>1726</v>
      </c>
      <c r="M33" s="61">
        <v>2297</v>
      </c>
      <c r="N33" s="58">
        <v>4282</v>
      </c>
      <c r="O33" s="20">
        <v>1805</v>
      </c>
      <c r="P33" s="22">
        <v>2477</v>
      </c>
    </row>
    <row r="34" spans="1:16" x14ac:dyDescent="0.2">
      <c r="A34" s="19" t="s">
        <v>94</v>
      </c>
      <c r="B34" s="60">
        <v>1843</v>
      </c>
      <c r="C34" s="20">
        <v>738</v>
      </c>
      <c r="D34" s="22">
        <v>1105</v>
      </c>
      <c r="E34" s="60">
        <v>878</v>
      </c>
      <c r="F34" s="20">
        <v>312</v>
      </c>
      <c r="G34" s="22">
        <v>566</v>
      </c>
      <c r="H34" s="60">
        <v>1754</v>
      </c>
      <c r="I34" s="21">
        <v>670</v>
      </c>
      <c r="J34" s="61">
        <v>1084</v>
      </c>
      <c r="K34" s="60">
        <v>1847</v>
      </c>
      <c r="L34" s="21">
        <v>684</v>
      </c>
      <c r="M34" s="61">
        <v>1163</v>
      </c>
      <c r="N34" s="58">
        <v>2094</v>
      </c>
      <c r="O34" s="20">
        <v>773</v>
      </c>
      <c r="P34" s="22">
        <v>1321</v>
      </c>
    </row>
    <row r="35" spans="1:16" x14ac:dyDescent="0.2">
      <c r="A35" s="19" t="s">
        <v>95</v>
      </c>
      <c r="B35" s="60">
        <v>2240</v>
      </c>
      <c r="C35" s="20">
        <v>834</v>
      </c>
      <c r="D35" s="22">
        <v>1406</v>
      </c>
      <c r="E35" s="60">
        <v>2128</v>
      </c>
      <c r="F35" s="20">
        <v>803</v>
      </c>
      <c r="G35" s="22">
        <v>1325</v>
      </c>
      <c r="H35" s="60">
        <v>2192</v>
      </c>
      <c r="I35" s="21">
        <v>833</v>
      </c>
      <c r="J35" s="61">
        <v>1359</v>
      </c>
      <c r="K35" s="60">
        <v>2263</v>
      </c>
      <c r="L35" s="21">
        <v>852</v>
      </c>
      <c r="M35" s="61">
        <v>1411</v>
      </c>
      <c r="N35" s="58">
        <v>2492</v>
      </c>
      <c r="O35" s="20">
        <v>918</v>
      </c>
      <c r="P35" s="22">
        <v>1574</v>
      </c>
    </row>
    <row r="36" spans="1:16" ht="13.5" thickBot="1" x14ac:dyDescent="0.25">
      <c r="A36" s="23" t="s">
        <v>96</v>
      </c>
      <c r="B36" s="62">
        <v>692</v>
      </c>
      <c r="C36" s="24">
        <v>306</v>
      </c>
      <c r="D36" s="26">
        <v>386</v>
      </c>
      <c r="E36" s="62">
        <v>639</v>
      </c>
      <c r="F36" s="24">
        <v>274</v>
      </c>
      <c r="G36" s="26">
        <v>365</v>
      </c>
      <c r="H36" s="62">
        <v>623</v>
      </c>
      <c r="I36" s="25">
        <v>289</v>
      </c>
      <c r="J36" s="63">
        <v>334</v>
      </c>
      <c r="K36" s="62">
        <v>623</v>
      </c>
      <c r="L36" s="25">
        <v>289</v>
      </c>
      <c r="M36" s="63">
        <v>334</v>
      </c>
      <c r="N36" s="58">
        <v>828</v>
      </c>
      <c r="O36" s="24">
        <v>367</v>
      </c>
      <c r="P36" s="26">
        <v>461</v>
      </c>
    </row>
    <row r="37" spans="1:16" ht="13.5" thickBot="1" x14ac:dyDescent="0.25">
      <c r="A37" s="27" t="s">
        <v>97</v>
      </c>
      <c r="B37" s="64">
        <f>SUM(B26:B36)</f>
        <v>55589</v>
      </c>
      <c r="C37" s="28">
        <f t="shared" ref="C37:P37" si="1">SUM(C26:C36)</f>
        <v>20523</v>
      </c>
      <c r="D37" s="29">
        <f t="shared" si="1"/>
        <v>35066</v>
      </c>
      <c r="E37" s="64">
        <f t="shared" si="1"/>
        <v>54142</v>
      </c>
      <c r="F37" s="28">
        <f t="shared" si="1"/>
        <v>19047</v>
      </c>
      <c r="G37" s="29">
        <f t="shared" si="1"/>
        <v>35095</v>
      </c>
      <c r="H37" s="64">
        <f t="shared" si="1"/>
        <v>53370</v>
      </c>
      <c r="I37" s="28">
        <f t="shared" si="1"/>
        <v>20146</v>
      </c>
      <c r="J37" s="29">
        <f t="shared" si="1"/>
        <v>33224</v>
      </c>
      <c r="K37" s="64">
        <f t="shared" si="1"/>
        <v>53380</v>
      </c>
      <c r="L37" s="28">
        <f t="shared" si="1"/>
        <v>19534</v>
      </c>
      <c r="M37" s="29">
        <f t="shared" si="1"/>
        <v>33846</v>
      </c>
      <c r="N37" s="64">
        <f>SUM(N26:N36)</f>
        <v>54256</v>
      </c>
      <c r="O37" s="28">
        <f t="shared" si="1"/>
        <v>20455</v>
      </c>
      <c r="P37" s="29">
        <f t="shared" si="1"/>
        <v>33801</v>
      </c>
    </row>
    <row r="38" spans="1:16" x14ac:dyDescent="0.2">
      <c r="A38" s="405" t="s">
        <v>98</v>
      </c>
      <c r="B38" s="405"/>
      <c r="C38" s="405"/>
      <c r="D38" s="405"/>
      <c r="E38" s="405"/>
      <c r="F38" s="405"/>
      <c r="G38" s="405"/>
      <c r="H38" s="405"/>
      <c r="I38" s="405"/>
      <c r="J38" s="405"/>
      <c r="K38" s="405"/>
      <c r="L38" s="405"/>
      <c r="M38" s="405"/>
      <c r="N38" s="405"/>
      <c r="O38" s="405"/>
      <c r="P38" s="405"/>
    </row>
    <row r="39" spans="1:16" ht="13.5" thickBot="1" x14ac:dyDescent="0.25">
      <c r="A39" s="414"/>
      <c r="B39" s="414"/>
      <c r="C39" s="414"/>
      <c r="D39" s="414"/>
      <c r="E39" s="414"/>
      <c r="F39" s="414"/>
      <c r="G39" s="414"/>
      <c r="H39" s="414"/>
      <c r="I39" s="414"/>
      <c r="J39" s="414"/>
      <c r="K39" s="414"/>
      <c r="L39" s="414"/>
      <c r="M39" s="414"/>
      <c r="N39" s="414"/>
      <c r="O39" s="414"/>
      <c r="P39" s="414"/>
    </row>
    <row r="40" spans="1:16" ht="13.5" thickBot="1" x14ac:dyDescent="0.25">
      <c r="A40" s="406" t="s">
        <v>77</v>
      </c>
      <c r="B40" s="408" t="s">
        <v>104</v>
      </c>
      <c r="C40" s="409"/>
      <c r="D40" s="410"/>
      <c r="E40" s="408" t="s">
        <v>105</v>
      </c>
      <c r="F40" s="409"/>
      <c r="G40" s="410"/>
      <c r="H40" s="408" t="s">
        <v>106</v>
      </c>
      <c r="I40" s="409"/>
      <c r="J40" s="410"/>
      <c r="K40" s="408" t="s">
        <v>107</v>
      </c>
      <c r="L40" s="409"/>
      <c r="M40" s="410"/>
      <c r="N40" s="408" t="s">
        <v>108</v>
      </c>
      <c r="O40" s="409"/>
      <c r="P40" s="410"/>
    </row>
    <row r="41" spans="1:16" ht="13.5" thickBot="1" x14ac:dyDescent="0.25">
      <c r="A41" s="407"/>
      <c r="B41" s="38" t="s">
        <v>83</v>
      </c>
      <c r="C41" s="13" t="s">
        <v>84</v>
      </c>
      <c r="D41" s="14" t="s">
        <v>85</v>
      </c>
      <c r="E41" s="38" t="s">
        <v>83</v>
      </c>
      <c r="F41" s="13" t="s">
        <v>84</v>
      </c>
      <c r="G41" s="14" t="s">
        <v>85</v>
      </c>
      <c r="H41" s="38" t="s">
        <v>83</v>
      </c>
      <c r="I41" s="13" t="s">
        <v>84</v>
      </c>
      <c r="J41" s="14" t="s">
        <v>85</v>
      </c>
      <c r="K41" s="38" t="s">
        <v>83</v>
      </c>
      <c r="L41" s="13" t="s">
        <v>84</v>
      </c>
      <c r="M41" s="14" t="s">
        <v>85</v>
      </c>
      <c r="N41" s="38" t="s">
        <v>83</v>
      </c>
      <c r="O41" s="13" t="s">
        <v>84</v>
      </c>
      <c r="P41" s="14" t="s">
        <v>85</v>
      </c>
    </row>
    <row r="42" spans="1:16" x14ac:dyDescent="0.2">
      <c r="A42" s="15" t="s">
        <v>86</v>
      </c>
      <c r="B42" s="58">
        <v>18456</v>
      </c>
      <c r="C42" s="16">
        <v>5937</v>
      </c>
      <c r="D42" s="18">
        <v>12519</v>
      </c>
      <c r="E42" s="58">
        <v>20027</v>
      </c>
      <c r="F42" s="17">
        <v>6458</v>
      </c>
      <c r="G42" s="59">
        <v>13569</v>
      </c>
      <c r="H42" s="58">
        <v>20178</v>
      </c>
      <c r="I42" s="17">
        <v>6364</v>
      </c>
      <c r="J42" s="59">
        <v>13814</v>
      </c>
      <c r="K42" s="58">
        <v>21164</v>
      </c>
      <c r="L42" s="16">
        <v>6693</v>
      </c>
      <c r="M42" s="18">
        <v>14471</v>
      </c>
      <c r="N42" s="58">
        <v>21385</v>
      </c>
      <c r="O42" s="16">
        <v>6816</v>
      </c>
      <c r="P42" s="18">
        <v>14569</v>
      </c>
    </row>
    <row r="43" spans="1:16" x14ac:dyDescent="0.2">
      <c r="A43" s="19" t="s">
        <v>87</v>
      </c>
      <c r="B43" s="60">
        <v>11123</v>
      </c>
      <c r="C43" s="20">
        <v>5706</v>
      </c>
      <c r="D43" s="22">
        <v>5417</v>
      </c>
      <c r="E43" s="60">
        <v>11859</v>
      </c>
      <c r="F43" s="21">
        <v>5937</v>
      </c>
      <c r="G43" s="61">
        <v>5922</v>
      </c>
      <c r="H43" s="60">
        <v>11852</v>
      </c>
      <c r="I43" s="21">
        <v>5895</v>
      </c>
      <c r="J43" s="61">
        <v>5957</v>
      </c>
      <c r="K43" s="60">
        <v>11891</v>
      </c>
      <c r="L43" s="20">
        <v>5868</v>
      </c>
      <c r="M43" s="22">
        <v>6023</v>
      </c>
      <c r="N43" s="60">
        <v>12883</v>
      </c>
      <c r="O43" s="20">
        <v>6445</v>
      </c>
      <c r="P43" s="22">
        <v>6438</v>
      </c>
    </row>
    <row r="44" spans="1:16" x14ac:dyDescent="0.2">
      <c r="A44" s="19" t="s">
        <v>88</v>
      </c>
      <c r="B44" s="60">
        <v>2241</v>
      </c>
      <c r="C44" s="20">
        <v>622</v>
      </c>
      <c r="D44" s="22">
        <v>1619</v>
      </c>
      <c r="E44" s="60">
        <v>2456</v>
      </c>
      <c r="F44" s="21">
        <v>651</v>
      </c>
      <c r="G44" s="61">
        <v>1805</v>
      </c>
      <c r="H44" s="60">
        <v>2837</v>
      </c>
      <c r="I44" s="21">
        <v>730</v>
      </c>
      <c r="J44" s="61">
        <v>2107</v>
      </c>
      <c r="K44" s="60">
        <v>2786</v>
      </c>
      <c r="L44" s="20">
        <v>728</v>
      </c>
      <c r="M44" s="22">
        <v>2058</v>
      </c>
      <c r="N44" s="60">
        <v>2822</v>
      </c>
      <c r="O44" s="20">
        <v>719</v>
      </c>
      <c r="P44" s="22">
        <v>2103</v>
      </c>
    </row>
    <row r="45" spans="1:16" x14ac:dyDescent="0.2">
      <c r="A45" s="19" t="s">
        <v>89</v>
      </c>
      <c r="B45" s="60">
        <v>3174</v>
      </c>
      <c r="C45" s="20">
        <v>1043</v>
      </c>
      <c r="D45" s="22">
        <v>2131</v>
      </c>
      <c r="E45" s="60">
        <v>3571</v>
      </c>
      <c r="F45" s="21">
        <v>1213</v>
      </c>
      <c r="G45" s="61">
        <v>2358</v>
      </c>
      <c r="H45" s="60">
        <v>3758</v>
      </c>
      <c r="I45" s="21">
        <v>1193</v>
      </c>
      <c r="J45" s="61">
        <v>2565</v>
      </c>
      <c r="K45" s="60">
        <v>3944</v>
      </c>
      <c r="L45" s="20">
        <v>1234</v>
      </c>
      <c r="M45" s="22">
        <v>2710</v>
      </c>
      <c r="N45" s="60">
        <v>3914</v>
      </c>
      <c r="O45" s="20">
        <v>1251</v>
      </c>
      <c r="P45" s="22">
        <v>2663</v>
      </c>
    </row>
    <row r="46" spans="1:16" x14ac:dyDescent="0.2">
      <c r="A46" s="19" t="s">
        <v>90</v>
      </c>
      <c r="B46" s="60">
        <v>3925</v>
      </c>
      <c r="C46" s="20">
        <v>1327</v>
      </c>
      <c r="D46" s="22">
        <v>2598</v>
      </c>
      <c r="E46" s="60">
        <v>4228</v>
      </c>
      <c r="F46" s="21">
        <v>1345</v>
      </c>
      <c r="G46" s="61">
        <v>2883</v>
      </c>
      <c r="H46" s="60">
        <v>4294</v>
      </c>
      <c r="I46" s="21">
        <v>1355</v>
      </c>
      <c r="J46" s="61">
        <v>2939</v>
      </c>
      <c r="K46" s="60">
        <v>4325</v>
      </c>
      <c r="L46" s="20">
        <v>1383</v>
      </c>
      <c r="M46" s="22">
        <v>2942</v>
      </c>
      <c r="N46" s="60">
        <v>4508</v>
      </c>
      <c r="O46" s="20">
        <v>1404</v>
      </c>
      <c r="P46" s="22">
        <v>3104</v>
      </c>
    </row>
    <row r="47" spans="1:16" x14ac:dyDescent="0.2">
      <c r="A47" s="19" t="s">
        <v>91</v>
      </c>
      <c r="B47" s="60">
        <v>1874</v>
      </c>
      <c r="C47" s="20">
        <v>732</v>
      </c>
      <c r="D47" s="22">
        <v>1142</v>
      </c>
      <c r="E47" s="60">
        <v>2730</v>
      </c>
      <c r="F47" s="21">
        <v>1080</v>
      </c>
      <c r="G47" s="61">
        <v>1650</v>
      </c>
      <c r="H47" s="60">
        <v>3118</v>
      </c>
      <c r="I47" s="21">
        <v>1242</v>
      </c>
      <c r="J47" s="61">
        <v>1876</v>
      </c>
      <c r="K47" s="60">
        <v>3351</v>
      </c>
      <c r="L47" s="20">
        <v>1313</v>
      </c>
      <c r="M47" s="22">
        <v>2038</v>
      </c>
      <c r="N47" s="60">
        <v>3327</v>
      </c>
      <c r="O47" s="20">
        <v>1304</v>
      </c>
      <c r="P47" s="22">
        <v>2023</v>
      </c>
    </row>
    <row r="48" spans="1:16" x14ac:dyDescent="0.2">
      <c r="A48" s="19" t="s">
        <v>92</v>
      </c>
      <c r="B48" s="60">
        <v>3837</v>
      </c>
      <c r="C48" s="20">
        <v>1216</v>
      </c>
      <c r="D48" s="22">
        <v>2621</v>
      </c>
      <c r="E48" s="60">
        <v>4531</v>
      </c>
      <c r="F48" s="21">
        <v>1313</v>
      </c>
      <c r="G48" s="61">
        <v>3218</v>
      </c>
      <c r="H48" s="60">
        <v>4715</v>
      </c>
      <c r="I48" s="21">
        <v>1368</v>
      </c>
      <c r="J48" s="61">
        <v>3347</v>
      </c>
      <c r="K48" s="60">
        <v>4665</v>
      </c>
      <c r="L48" s="20">
        <v>1361</v>
      </c>
      <c r="M48" s="22">
        <v>3304</v>
      </c>
      <c r="N48" s="60">
        <v>4580</v>
      </c>
      <c r="O48" s="20">
        <v>1356</v>
      </c>
      <c r="P48" s="22">
        <v>3224</v>
      </c>
    </row>
    <row r="49" spans="1:16" x14ac:dyDescent="0.2">
      <c r="A49" s="19" t="s">
        <v>93</v>
      </c>
      <c r="B49" s="60">
        <v>4261</v>
      </c>
      <c r="C49" s="20">
        <v>1802</v>
      </c>
      <c r="D49" s="22">
        <v>2459</v>
      </c>
      <c r="E49" s="60">
        <v>5066</v>
      </c>
      <c r="F49" s="21">
        <v>2115</v>
      </c>
      <c r="G49" s="61">
        <v>2951</v>
      </c>
      <c r="H49" s="60">
        <v>5833</v>
      </c>
      <c r="I49" s="21">
        <v>2404</v>
      </c>
      <c r="J49" s="61">
        <v>3429</v>
      </c>
      <c r="K49" s="60">
        <v>5826</v>
      </c>
      <c r="L49" s="20">
        <v>2462</v>
      </c>
      <c r="M49" s="22">
        <v>3364</v>
      </c>
      <c r="N49" s="60">
        <v>5900</v>
      </c>
      <c r="O49" s="20">
        <v>2501</v>
      </c>
      <c r="P49" s="22">
        <v>3399</v>
      </c>
    </row>
    <row r="50" spans="1:16" x14ac:dyDescent="0.2">
      <c r="A50" s="19" t="s">
        <v>94</v>
      </c>
      <c r="B50" s="60">
        <v>2318</v>
      </c>
      <c r="C50" s="20">
        <v>868</v>
      </c>
      <c r="D50" s="22">
        <v>1450</v>
      </c>
      <c r="E50" s="60">
        <v>3036</v>
      </c>
      <c r="F50" s="21">
        <v>1184</v>
      </c>
      <c r="G50" s="61">
        <v>1852</v>
      </c>
      <c r="H50" s="60">
        <v>3851</v>
      </c>
      <c r="I50" s="21">
        <v>1531</v>
      </c>
      <c r="J50" s="61">
        <v>2320</v>
      </c>
      <c r="K50" s="60">
        <v>3881</v>
      </c>
      <c r="L50" s="20">
        <v>1529</v>
      </c>
      <c r="M50" s="22">
        <v>2352</v>
      </c>
      <c r="N50" s="60">
        <v>3846</v>
      </c>
      <c r="O50" s="20">
        <v>1727</v>
      </c>
      <c r="P50" s="22">
        <v>2119</v>
      </c>
    </row>
    <row r="51" spans="1:16" x14ac:dyDescent="0.2">
      <c r="A51" s="19" t="s">
        <v>95</v>
      </c>
      <c r="B51" s="60">
        <v>2918</v>
      </c>
      <c r="C51" s="20">
        <v>1137</v>
      </c>
      <c r="D51" s="22">
        <v>1781</v>
      </c>
      <c r="E51" s="60">
        <v>3556</v>
      </c>
      <c r="F51" s="21">
        <v>1357</v>
      </c>
      <c r="G51" s="61">
        <v>2199</v>
      </c>
      <c r="H51" s="60">
        <v>4126</v>
      </c>
      <c r="I51" s="21">
        <v>1540</v>
      </c>
      <c r="J51" s="61">
        <v>2586</v>
      </c>
      <c r="K51" s="60">
        <v>4345</v>
      </c>
      <c r="L51" s="20">
        <v>1579</v>
      </c>
      <c r="M51" s="22">
        <v>2766</v>
      </c>
      <c r="N51" s="60">
        <v>4202</v>
      </c>
      <c r="O51" s="20">
        <v>1523</v>
      </c>
      <c r="P51" s="22">
        <v>2679</v>
      </c>
    </row>
    <row r="52" spans="1:16" ht="13.5" thickBot="1" x14ac:dyDescent="0.25">
      <c r="A52" s="23" t="s">
        <v>96</v>
      </c>
      <c r="B52" s="62">
        <v>1082</v>
      </c>
      <c r="C52" s="24">
        <v>434</v>
      </c>
      <c r="D52" s="26">
        <v>648</v>
      </c>
      <c r="E52" s="62">
        <v>1237</v>
      </c>
      <c r="F52" s="25">
        <v>517</v>
      </c>
      <c r="G52" s="63">
        <v>720</v>
      </c>
      <c r="H52" s="62">
        <v>1217</v>
      </c>
      <c r="I52" s="25">
        <v>513</v>
      </c>
      <c r="J52" s="63">
        <v>704</v>
      </c>
      <c r="K52" s="62">
        <v>1330</v>
      </c>
      <c r="L52" s="24">
        <v>572</v>
      </c>
      <c r="M52" s="26">
        <v>758</v>
      </c>
      <c r="N52" s="62">
        <v>1420</v>
      </c>
      <c r="O52" s="24">
        <v>617</v>
      </c>
      <c r="P52" s="26">
        <v>803</v>
      </c>
    </row>
    <row r="53" spans="1:16" ht="13.5" thickBot="1" x14ac:dyDescent="0.25">
      <c r="A53" s="27" t="s">
        <v>97</v>
      </c>
      <c r="B53" s="64">
        <f>SUM(B42:B52)</f>
        <v>55209</v>
      </c>
      <c r="C53" s="28">
        <f t="shared" ref="C53:P53" si="2">SUM(C42:C52)</f>
        <v>20824</v>
      </c>
      <c r="D53" s="29">
        <f t="shared" si="2"/>
        <v>34385</v>
      </c>
      <c r="E53" s="64">
        <f t="shared" si="2"/>
        <v>62297</v>
      </c>
      <c r="F53" s="28">
        <f t="shared" si="2"/>
        <v>23170</v>
      </c>
      <c r="G53" s="29">
        <f t="shared" si="2"/>
        <v>39127</v>
      </c>
      <c r="H53" s="64">
        <f t="shared" si="2"/>
        <v>65779</v>
      </c>
      <c r="I53" s="28">
        <f t="shared" si="2"/>
        <v>24135</v>
      </c>
      <c r="J53" s="29">
        <f t="shared" si="2"/>
        <v>41644</v>
      </c>
      <c r="K53" s="64">
        <f t="shared" si="2"/>
        <v>67508</v>
      </c>
      <c r="L53" s="28">
        <f t="shared" si="2"/>
        <v>24722</v>
      </c>
      <c r="M53" s="29">
        <f t="shared" si="2"/>
        <v>42786</v>
      </c>
      <c r="N53" s="64">
        <f t="shared" si="2"/>
        <v>68787</v>
      </c>
      <c r="O53" s="28">
        <f t="shared" si="2"/>
        <v>25663</v>
      </c>
      <c r="P53" s="29">
        <f t="shared" si="2"/>
        <v>43124</v>
      </c>
    </row>
    <row r="54" spans="1:16" x14ac:dyDescent="0.2">
      <c r="A54" s="405" t="s">
        <v>98</v>
      </c>
      <c r="B54" s="405"/>
      <c r="C54" s="405"/>
      <c r="D54" s="405"/>
      <c r="E54" s="405"/>
      <c r="F54" s="405"/>
      <c r="G54" s="405"/>
      <c r="H54" s="405"/>
      <c r="I54" s="405"/>
      <c r="J54" s="405"/>
      <c r="K54" s="405"/>
      <c r="L54" s="405"/>
      <c r="M54" s="405"/>
      <c r="N54" s="405"/>
      <c r="O54" s="405"/>
      <c r="P54" s="405"/>
    </row>
    <row r="55" spans="1:16" ht="13.5" thickBot="1" x14ac:dyDescent="0.25">
      <c r="A55" s="414"/>
      <c r="B55" s="414"/>
      <c r="C55" s="414"/>
      <c r="D55" s="414"/>
      <c r="E55" s="414"/>
      <c r="F55" s="414"/>
      <c r="G55" s="414"/>
      <c r="H55" s="414"/>
      <c r="I55" s="414"/>
      <c r="J55" s="414"/>
      <c r="K55" s="414"/>
      <c r="L55" s="414"/>
      <c r="M55" s="414"/>
      <c r="N55" s="414"/>
      <c r="O55" s="414"/>
      <c r="P55" s="414"/>
    </row>
    <row r="56" spans="1:16" ht="13.5" thickBot="1" x14ac:dyDescent="0.25">
      <c r="A56" s="406" t="s">
        <v>77</v>
      </c>
      <c r="B56" s="408" t="s">
        <v>109</v>
      </c>
      <c r="C56" s="409"/>
      <c r="D56" s="410"/>
      <c r="E56" s="408" t="s">
        <v>25</v>
      </c>
      <c r="F56" s="409"/>
      <c r="G56" s="410"/>
      <c r="H56" s="408" t="s">
        <v>26</v>
      </c>
      <c r="I56" s="409"/>
      <c r="J56" s="410"/>
      <c r="K56" s="408" t="s">
        <v>27</v>
      </c>
      <c r="L56" s="409"/>
      <c r="M56" s="410"/>
      <c r="N56" s="408" t="s">
        <v>28</v>
      </c>
      <c r="O56" s="409"/>
      <c r="P56" s="410"/>
    </row>
    <row r="57" spans="1:16" ht="13.5" thickBot="1" x14ac:dyDescent="0.25">
      <c r="A57" s="407"/>
      <c r="B57" s="38" t="s">
        <v>83</v>
      </c>
      <c r="C57" s="13" t="s">
        <v>84</v>
      </c>
      <c r="D57" s="14" t="s">
        <v>85</v>
      </c>
      <c r="E57" s="38" t="s">
        <v>83</v>
      </c>
      <c r="F57" s="13" t="s">
        <v>84</v>
      </c>
      <c r="G57" s="14" t="s">
        <v>85</v>
      </c>
      <c r="H57" s="38" t="s">
        <v>83</v>
      </c>
      <c r="I57" s="13" t="s">
        <v>84</v>
      </c>
      <c r="J57" s="14" t="s">
        <v>85</v>
      </c>
      <c r="K57" s="38" t="s">
        <v>83</v>
      </c>
      <c r="L57" s="13" t="s">
        <v>84</v>
      </c>
      <c r="M57" s="14" t="s">
        <v>85</v>
      </c>
      <c r="N57" s="38" t="s">
        <v>83</v>
      </c>
      <c r="O57" s="13" t="s">
        <v>84</v>
      </c>
      <c r="P57" s="14" t="s">
        <v>85</v>
      </c>
    </row>
    <row r="58" spans="1:16" x14ac:dyDescent="0.2">
      <c r="A58" s="15" t="s">
        <v>86</v>
      </c>
      <c r="B58" s="58">
        <v>21539</v>
      </c>
      <c r="C58" s="16">
        <v>6876</v>
      </c>
      <c r="D58" s="18">
        <v>14663</v>
      </c>
      <c r="E58" s="58">
        <v>21539</v>
      </c>
      <c r="F58" s="16">
        <v>6916</v>
      </c>
      <c r="G58" s="18">
        <v>14623</v>
      </c>
      <c r="H58" s="58">
        <v>21561</v>
      </c>
      <c r="I58" s="17">
        <v>7055</v>
      </c>
      <c r="J58" s="59">
        <v>14506</v>
      </c>
      <c r="K58" s="58">
        <v>21666</v>
      </c>
      <c r="L58" s="17">
        <v>7185</v>
      </c>
      <c r="M58" s="59">
        <v>14481</v>
      </c>
      <c r="N58" s="58">
        <v>21909</v>
      </c>
      <c r="O58" s="16">
        <v>7240</v>
      </c>
      <c r="P58" s="18">
        <v>14669</v>
      </c>
    </row>
    <row r="59" spans="1:16" x14ac:dyDescent="0.2">
      <c r="A59" s="19" t="s">
        <v>87</v>
      </c>
      <c r="B59" s="60">
        <v>12794</v>
      </c>
      <c r="C59" s="20">
        <v>6399</v>
      </c>
      <c r="D59" s="22">
        <v>6395</v>
      </c>
      <c r="E59" s="60">
        <v>12414</v>
      </c>
      <c r="F59" s="20">
        <v>6192</v>
      </c>
      <c r="G59" s="22">
        <v>6222</v>
      </c>
      <c r="H59" s="60">
        <v>12244</v>
      </c>
      <c r="I59" s="21">
        <v>6106</v>
      </c>
      <c r="J59" s="61">
        <v>6138</v>
      </c>
      <c r="K59" s="60">
        <v>12136</v>
      </c>
      <c r="L59" s="21">
        <v>6075</v>
      </c>
      <c r="M59" s="61">
        <v>6061</v>
      </c>
      <c r="N59" s="58">
        <v>12148</v>
      </c>
      <c r="O59" s="20">
        <v>6105</v>
      </c>
      <c r="P59" s="22">
        <v>6043</v>
      </c>
    </row>
    <row r="60" spans="1:16" x14ac:dyDescent="0.2">
      <c r="A60" s="19" t="s">
        <v>88</v>
      </c>
      <c r="B60" s="60">
        <v>2875</v>
      </c>
      <c r="C60" s="20">
        <v>730</v>
      </c>
      <c r="D60" s="22">
        <v>2145</v>
      </c>
      <c r="E60" s="60">
        <v>2739</v>
      </c>
      <c r="F60" s="20">
        <v>679</v>
      </c>
      <c r="G60" s="22">
        <v>2060</v>
      </c>
      <c r="H60" s="60">
        <v>2708</v>
      </c>
      <c r="I60" s="21">
        <v>656</v>
      </c>
      <c r="J60" s="61">
        <v>2052</v>
      </c>
      <c r="K60" s="60">
        <v>2460</v>
      </c>
      <c r="L60" s="21">
        <v>599</v>
      </c>
      <c r="M60" s="61">
        <v>1861</v>
      </c>
      <c r="N60" s="58">
        <v>2360</v>
      </c>
      <c r="O60" s="20">
        <v>602</v>
      </c>
      <c r="P60" s="22">
        <v>1758</v>
      </c>
    </row>
    <row r="61" spans="1:16" x14ac:dyDescent="0.2">
      <c r="A61" s="19" t="s">
        <v>89</v>
      </c>
      <c r="B61" s="60">
        <v>3959</v>
      </c>
      <c r="C61" s="20">
        <v>1258</v>
      </c>
      <c r="D61" s="22">
        <v>2701</v>
      </c>
      <c r="E61" s="60">
        <v>3972</v>
      </c>
      <c r="F61" s="20">
        <v>1225</v>
      </c>
      <c r="G61" s="22">
        <v>2747</v>
      </c>
      <c r="H61" s="60">
        <v>4019</v>
      </c>
      <c r="I61" s="21">
        <v>1151</v>
      </c>
      <c r="J61" s="61">
        <v>2868</v>
      </c>
      <c r="K61" s="60">
        <v>4128</v>
      </c>
      <c r="L61" s="21">
        <v>1198</v>
      </c>
      <c r="M61" s="61">
        <v>2930</v>
      </c>
      <c r="N61" s="58">
        <v>3987</v>
      </c>
      <c r="O61" s="20">
        <v>1129</v>
      </c>
      <c r="P61" s="22">
        <v>2858</v>
      </c>
    </row>
    <row r="62" spans="1:16" x14ac:dyDescent="0.2">
      <c r="A62" s="19" t="s">
        <v>90</v>
      </c>
      <c r="B62" s="60">
        <v>4469</v>
      </c>
      <c r="C62" s="20">
        <v>1330</v>
      </c>
      <c r="D62" s="22">
        <v>3139</v>
      </c>
      <c r="E62" s="60">
        <v>4592</v>
      </c>
      <c r="F62" s="20">
        <v>1373</v>
      </c>
      <c r="G62" s="22">
        <v>3219</v>
      </c>
      <c r="H62" s="60">
        <v>4476</v>
      </c>
      <c r="I62" s="21">
        <v>1273</v>
      </c>
      <c r="J62" s="61">
        <v>3203</v>
      </c>
      <c r="K62" s="60">
        <v>4507</v>
      </c>
      <c r="L62" s="21">
        <v>1304</v>
      </c>
      <c r="M62" s="61">
        <v>3203</v>
      </c>
      <c r="N62" s="58">
        <v>4440</v>
      </c>
      <c r="O62" s="20">
        <v>1269</v>
      </c>
      <c r="P62" s="22">
        <v>3171</v>
      </c>
    </row>
    <row r="63" spans="1:16" x14ac:dyDescent="0.2">
      <c r="A63" s="19" t="s">
        <v>91</v>
      </c>
      <c r="B63" s="60">
        <v>3251</v>
      </c>
      <c r="C63" s="20">
        <v>1274</v>
      </c>
      <c r="D63" s="22">
        <v>1977</v>
      </c>
      <c r="E63" s="60">
        <v>3218</v>
      </c>
      <c r="F63" s="20">
        <v>1264</v>
      </c>
      <c r="G63" s="22">
        <v>1954</v>
      </c>
      <c r="H63" s="60">
        <v>3276</v>
      </c>
      <c r="I63" s="21">
        <v>1278</v>
      </c>
      <c r="J63" s="61">
        <v>1998</v>
      </c>
      <c r="K63" s="60">
        <v>3365</v>
      </c>
      <c r="L63" s="21">
        <v>1195</v>
      </c>
      <c r="M63" s="61">
        <v>2170</v>
      </c>
      <c r="N63" s="58">
        <v>3497</v>
      </c>
      <c r="O63" s="20">
        <v>1239</v>
      </c>
      <c r="P63" s="22">
        <v>2258</v>
      </c>
    </row>
    <row r="64" spans="1:16" x14ac:dyDescent="0.2">
      <c r="A64" s="19" t="s">
        <v>92</v>
      </c>
      <c r="B64" s="60">
        <v>4730</v>
      </c>
      <c r="C64" s="20">
        <v>1380</v>
      </c>
      <c r="D64" s="22">
        <v>3350</v>
      </c>
      <c r="E64" s="60">
        <v>4617</v>
      </c>
      <c r="F64" s="20">
        <v>1335</v>
      </c>
      <c r="G64" s="22">
        <v>3282</v>
      </c>
      <c r="H64" s="60">
        <v>4667</v>
      </c>
      <c r="I64" s="21">
        <v>1416</v>
      </c>
      <c r="J64" s="61">
        <v>3251</v>
      </c>
      <c r="K64" s="60">
        <v>4601</v>
      </c>
      <c r="L64" s="21">
        <v>1407</v>
      </c>
      <c r="M64" s="61">
        <v>3194</v>
      </c>
      <c r="N64" s="58">
        <v>4599</v>
      </c>
      <c r="O64" s="20">
        <v>1446</v>
      </c>
      <c r="P64" s="22">
        <v>3153</v>
      </c>
    </row>
    <row r="65" spans="1:16" x14ac:dyDescent="0.2">
      <c r="A65" s="19" t="s">
        <v>93</v>
      </c>
      <c r="B65" s="60">
        <v>5797</v>
      </c>
      <c r="C65" s="20">
        <v>2452</v>
      </c>
      <c r="D65" s="22">
        <v>3345</v>
      </c>
      <c r="E65" s="60">
        <v>5874</v>
      </c>
      <c r="F65" s="20">
        <v>2495</v>
      </c>
      <c r="G65" s="22">
        <v>3379</v>
      </c>
      <c r="H65" s="60">
        <v>5811</v>
      </c>
      <c r="I65" s="21">
        <v>2403</v>
      </c>
      <c r="J65" s="61">
        <v>3408</v>
      </c>
      <c r="K65" s="60">
        <v>5500</v>
      </c>
      <c r="L65" s="21">
        <v>2412</v>
      </c>
      <c r="M65" s="61">
        <v>3088</v>
      </c>
      <c r="N65" s="58">
        <v>5324</v>
      </c>
      <c r="O65" s="20">
        <v>2328</v>
      </c>
      <c r="P65" s="22">
        <v>2996</v>
      </c>
    </row>
    <row r="66" spans="1:16" x14ac:dyDescent="0.2">
      <c r="A66" s="19" t="s">
        <v>94</v>
      </c>
      <c r="B66" s="60">
        <v>915</v>
      </c>
      <c r="C66" s="20">
        <v>902</v>
      </c>
      <c r="D66" s="22">
        <v>13</v>
      </c>
      <c r="E66" s="60">
        <v>4198</v>
      </c>
      <c r="F66" s="20">
        <v>1582</v>
      </c>
      <c r="G66" s="22">
        <v>2616</v>
      </c>
      <c r="H66" s="60">
        <v>4377</v>
      </c>
      <c r="I66" s="21">
        <v>1656</v>
      </c>
      <c r="J66" s="61">
        <v>2721</v>
      </c>
      <c r="K66" s="60">
        <f>SUM(L66:M66)</f>
        <v>4548</v>
      </c>
      <c r="L66" s="21">
        <v>2115</v>
      </c>
      <c r="M66" s="61">
        <v>2433</v>
      </c>
      <c r="N66" s="58">
        <v>4300</v>
      </c>
      <c r="O66" s="20">
        <v>1605</v>
      </c>
      <c r="P66" s="22">
        <v>2695</v>
      </c>
    </row>
    <row r="67" spans="1:16" x14ac:dyDescent="0.2">
      <c r="A67" s="19" t="s">
        <v>95</v>
      </c>
      <c r="B67" s="60">
        <v>4265</v>
      </c>
      <c r="C67" s="20">
        <v>1575</v>
      </c>
      <c r="D67" s="22">
        <v>2690</v>
      </c>
      <c r="E67" s="60">
        <v>4150</v>
      </c>
      <c r="F67" s="20">
        <v>1458</v>
      </c>
      <c r="G67" s="22">
        <v>2692</v>
      </c>
      <c r="H67" s="60">
        <v>4070</v>
      </c>
      <c r="I67" s="21">
        <v>1365</v>
      </c>
      <c r="J67" s="61">
        <v>2705</v>
      </c>
      <c r="K67" s="60">
        <v>3837</v>
      </c>
      <c r="L67" s="21">
        <v>1269</v>
      </c>
      <c r="M67" s="61">
        <v>2568</v>
      </c>
      <c r="N67" s="58">
        <v>3879</v>
      </c>
      <c r="O67" s="20">
        <v>1275</v>
      </c>
      <c r="P67" s="22">
        <v>2604</v>
      </c>
    </row>
    <row r="68" spans="1:16" ht="13.5" thickBot="1" x14ac:dyDescent="0.25">
      <c r="A68" s="23" t="s">
        <v>96</v>
      </c>
      <c r="B68" s="62">
        <v>1593</v>
      </c>
      <c r="C68" s="24">
        <v>674</v>
      </c>
      <c r="D68" s="26">
        <v>919</v>
      </c>
      <c r="E68" s="62">
        <v>1557</v>
      </c>
      <c r="F68" s="24">
        <v>638</v>
      </c>
      <c r="G68" s="26">
        <v>919</v>
      </c>
      <c r="H68" s="62">
        <v>1621</v>
      </c>
      <c r="I68" s="25">
        <v>657</v>
      </c>
      <c r="J68" s="63">
        <v>964</v>
      </c>
      <c r="K68" s="62">
        <v>1807</v>
      </c>
      <c r="L68" s="25">
        <v>711</v>
      </c>
      <c r="M68" s="63">
        <v>1096</v>
      </c>
      <c r="N68" s="58">
        <v>1674</v>
      </c>
      <c r="O68" s="24">
        <v>617</v>
      </c>
      <c r="P68" s="26">
        <v>1057</v>
      </c>
    </row>
    <row r="69" spans="1:16" ht="13.5" thickBot="1" x14ac:dyDescent="0.25">
      <c r="A69" s="27" t="s">
        <v>97</v>
      </c>
      <c r="B69" s="64">
        <f>SUM(B58:B68)</f>
        <v>66187</v>
      </c>
      <c r="C69" s="28">
        <f t="shared" ref="C69:M69" si="3">SUM(C58:C68)</f>
        <v>24850</v>
      </c>
      <c r="D69" s="29">
        <f t="shared" si="3"/>
        <v>41337</v>
      </c>
      <c r="E69" s="64">
        <f t="shared" si="3"/>
        <v>68870</v>
      </c>
      <c r="F69" s="28">
        <f t="shared" si="3"/>
        <v>25157</v>
      </c>
      <c r="G69" s="29">
        <f t="shared" si="3"/>
        <v>43713</v>
      </c>
      <c r="H69" s="64">
        <f t="shared" si="3"/>
        <v>68830</v>
      </c>
      <c r="I69" s="28">
        <f t="shared" si="3"/>
        <v>25016</v>
      </c>
      <c r="J69" s="29">
        <f t="shared" si="3"/>
        <v>43814</v>
      </c>
      <c r="K69" s="64">
        <f t="shared" si="3"/>
        <v>68555</v>
      </c>
      <c r="L69" s="28">
        <f t="shared" si="3"/>
        <v>25470</v>
      </c>
      <c r="M69" s="29">
        <f t="shared" si="3"/>
        <v>43085</v>
      </c>
      <c r="N69" s="64">
        <f>SUM(N58:N68)</f>
        <v>68117</v>
      </c>
      <c r="O69" s="28">
        <f t="shared" ref="O69:P69" si="4">SUM(O58:O68)</f>
        <v>24855</v>
      </c>
      <c r="P69" s="29">
        <f t="shared" si="4"/>
        <v>43262</v>
      </c>
    </row>
    <row r="70" spans="1:16" x14ac:dyDescent="0.2">
      <c r="A70" s="405" t="s">
        <v>98</v>
      </c>
      <c r="B70" s="405"/>
      <c r="C70" s="405"/>
      <c r="D70" s="405"/>
      <c r="E70" s="405"/>
      <c r="F70" s="405"/>
      <c r="G70" s="405"/>
      <c r="H70" s="405"/>
      <c r="I70" s="405"/>
      <c r="J70" s="405"/>
      <c r="K70" s="405"/>
      <c r="L70" s="405"/>
      <c r="M70" s="405"/>
      <c r="N70" s="405"/>
      <c r="O70" s="405"/>
      <c r="P70" s="405"/>
    </row>
    <row r="71" spans="1:16" ht="13.5" thickBot="1" x14ac:dyDescent="0.25">
      <c r="A71" s="414"/>
      <c r="B71" s="414"/>
      <c r="C71" s="414"/>
      <c r="D71" s="414"/>
      <c r="E71" s="414"/>
      <c r="F71" s="414"/>
      <c r="G71" s="414"/>
      <c r="H71" s="414"/>
      <c r="I71" s="414"/>
      <c r="J71" s="414"/>
      <c r="K71" s="414"/>
      <c r="L71" s="414"/>
      <c r="M71" s="414"/>
      <c r="N71" s="414"/>
      <c r="O71" s="414"/>
      <c r="P71" s="414"/>
    </row>
    <row r="72" spans="1:16" ht="13.5" thickBot="1" x14ac:dyDescent="0.25">
      <c r="A72" s="406" t="s">
        <v>77</v>
      </c>
      <c r="B72" s="408" t="s">
        <v>29</v>
      </c>
      <c r="C72" s="409"/>
      <c r="D72" s="410"/>
      <c r="E72" s="408" t="s">
        <v>30</v>
      </c>
      <c r="F72" s="409"/>
      <c r="G72" s="410"/>
      <c r="H72" s="408" t="s">
        <v>110</v>
      </c>
      <c r="I72" s="409"/>
      <c r="J72" s="410"/>
      <c r="K72" s="408" t="s">
        <v>32</v>
      </c>
      <c r="L72" s="409"/>
      <c r="M72" s="410"/>
      <c r="N72" s="408" t="s">
        <v>33</v>
      </c>
      <c r="O72" s="409"/>
      <c r="P72" s="410"/>
    </row>
    <row r="73" spans="1:16" ht="13.5" thickBot="1" x14ac:dyDescent="0.25">
      <c r="A73" s="407"/>
      <c r="B73" s="38" t="s">
        <v>83</v>
      </c>
      <c r="C73" s="13" t="s">
        <v>84</v>
      </c>
      <c r="D73" s="14" t="s">
        <v>85</v>
      </c>
      <c r="E73" s="38" t="s">
        <v>83</v>
      </c>
      <c r="F73" s="13" t="s">
        <v>84</v>
      </c>
      <c r="G73" s="14" t="s">
        <v>85</v>
      </c>
      <c r="H73" s="38" t="s">
        <v>83</v>
      </c>
      <c r="I73" s="13" t="s">
        <v>84</v>
      </c>
      <c r="J73" s="14" t="s">
        <v>85</v>
      </c>
      <c r="K73" s="38" t="s">
        <v>83</v>
      </c>
      <c r="L73" s="13" t="s">
        <v>84</v>
      </c>
      <c r="M73" s="14" t="s">
        <v>85</v>
      </c>
      <c r="N73" s="38" t="s">
        <v>83</v>
      </c>
      <c r="O73" s="13" t="s">
        <v>84</v>
      </c>
      <c r="P73" s="14" t="s">
        <v>85</v>
      </c>
    </row>
    <row r="74" spans="1:16" x14ac:dyDescent="0.2">
      <c r="A74" s="15" t="s">
        <v>86</v>
      </c>
      <c r="B74" s="58">
        <v>21755</v>
      </c>
      <c r="C74" s="16">
        <v>7190</v>
      </c>
      <c r="D74" s="18">
        <v>14565</v>
      </c>
      <c r="E74" s="58">
        <v>20528</v>
      </c>
      <c r="F74" s="16">
        <v>6832</v>
      </c>
      <c r="G74" s="18">
        <v>13696</v>
      </c>
      <c r="H74" s="58">
        <v>19075</v>
      </c>
      <c r="I74" s="17">
        <v>6299</v>
      </c>
      <c r="J74" s="59">
        <v>12776</v>
      </c>
      <c r="K74" s="58">
        <v>18800</v>
      </c>
      <c r="L74" s="17">
        <v>6451</v>
      </c>
      <c r="M74" s="59">
        <v>12349</v>
      </c>
      <c r="N74" s="58">
        <v>18653</v>
      </c>
      <c r="O74" s="17">
        <v>6344</v>
      </c>
      <c r="P74" s="59">
        <v>12309</v>
      </c>
    </row>
    <row r="75" spans="1:16" x14ac:dyDescent="0.2">
      <c r="A75" s="19" t="s">
        <v>87</v>
      </c>
      <c r="B75" s="60">
        <v>12108</v>
      </c>
      <c r="C75" s="20">
        <v>6077</v>
      </c>
      <c r="D75" s="22">
        <v>6031</v>
      </c>
      <c r="E75" s="60">
        <v>12338</v>
      </c>
      <c r="F75" s="20">
        <v>6240</v>
      </c>
      <c r="G75" s="22">
        <v>6098</v>
      </c>
      <c r="H75" s="60">
        <v>12380</v>
      </c>
      <c r="I75" s="21">
        <v>6246</v>
      </c>
      <c r="J75" s="61">
        <v>6134</v>
      </c>
      <c r="K75" s="60">
        <v>12860</v>
      </c>
      <c r="L75" s="21">
        <v>6554</v>
      </c>
      <c r="M75" s="61">
        <v>6306</v>
      </c>
      <c r="N75" s="60">
        <v>13324</v>
      </c>
      <c r="O75" s="21">
        <v>6805</v>
      </c>
      <c r="P75" s="61">
        <v>6519</v>
      </c>
    </row>
    <row r="76" spans="1:16" x14ac:dyDescent="0.2">
      <c r="A76" s="19" t="s">
        <v>88</v>
      </c>
      <c r="B76" s="60">
        <v>2334</v>
      </c>
      <c r="C76" s="20">
        <v>606</v>
      </c>
      <c r="D76" s="22">
        <v>1728</v>
      </c>
      <c r="E76" s="60">
        <v>2289</v>
      </c>
      <c r="F76" s="20">
        <v>604</v>
      </c>
      <c r="G76" s="22">
        <v>1685</v>
      </c>
      <c r="H76" s="60">
        <v>2420</v>
      </c>
      <c r="I76" s="21">
        <v>647</v>
      </c>
      <c r="J76" s="61">
        <v>1773</v>
      </c>
      <c r="K76" s="60">
        <v>2309</v>
      </c>
      <c r="L76" s="21">
        <v>622</v>
      </c>
      <c r="M76" s="61">
        <v>1687</v>
      </c>
      <c r="N76" s="60">
        <v>2319</v>
      </c>
      <c r="O76" s="21">
        <v>608</v>
      </c>
      <c r="P76" s="61">
        <v>1711</v>
      </c>
    </row>
    <row r="77" spans="1:16" x14ac:dyDescent="0.2">
      <c r="A77" s="19" t="s">
        <v>89</v>
      </c>
      <c r="B77" s="60">
        <v>3747</v>
      </c>
      <c r="C77" s="20">
        <v>1067</v>
      </c>
      <c r="D77" s="22">
        <v>2680</v>
      </c>
      <c r="E77" s="60">
        <v>3634</v>
      </c>
      <c r="F77" s="20">
        <v>1024</v>
      </c>
      <c r="G77" s="22">
        <v>2610</v>
      </c>
      <c r="H77" s="60">
        <v>3626</v>
      </c>
      <c r="I77" s="21">
        <v>1003</v>
      </c>
      <c r="J77" s="61">
        <v>2623</v>
      </c>
      <c r="K77" s="60">
        <v>3660</v>
      </c>
      <c r="L77" s="21">
        <v>1051</v>
      </c>
      <c r="M77" s="61">
        <v>2609</v>
      </c>
      <c r="N77" s="60">
        <v>3739</v>
      </c>
      <c r="O77" s="21">
        <v>1056</v>
      </c>
      <c r="P77" s="61">
        <v>2683</v>
      </c>
    </row>
    <row r="78" spans="1:16" x14ac:dyDescent="0.2">
      <c r="A78" s="19" t="s">
        <v>90</v>
      </c>
      <c r="B78" s="60">
        <v>4462</v>
      </c>
      <c r="C78" s="20">
        <v>1282</v>
      </c>
      <c r="D78" s="22">
        <v>3180</v>
      </c>
      <c r="E78" s="60">
        <v>4282</v>
      </c>
      <c r="F78" s="20">
        <v>1249</v>
      </c>
      <c r="G78" s="22">
        <v>3033</v>
      </c>
      <c r="H78" s="60">
        <v>4306</v>
      </c>
      <c r="I78" s="21">
        <v>1277</v>
      </c>
      <c r="J78" s="61">
        <v>3029</v>
      </c>
      <c r="K78" s="60">
        <v>4542</v>
      </c>
      <c r="L78" s="21">
        <v>1379</v>
      </c>
      <c r="M78" s="61">
        <v>3163</v>
      </c>
      <c r="N78" s="60">
        <v>4744</v>
      </c>
      <c r="O78" s="21">
        <v>1507</v>
      </c>
      <c r="P78" s="61">
        <v>3237</v>
      </c>
    </row>
    <row r="79" spans="1:16" x14ac:dyDescent="0.2">
      <c r="A79" s="19" t="s">
        <v>91</v>
      </c>
      <c r="B79" s="60">
        <v>3393</v>
      </c>
      <c r="C79" s="20">
        <v>1209</v>
      </c>
      <c r="D79" s="22">
        <v>2184</v>
      </c>
      <c r="E79" s="60">
        <v>3231</v>
      </c>
      <c r="F79" s="20">
        <v>1158</v>
      </c>
      <c r="G79" s="22">
        <v>2073</v>
      </c>
      <c r="H79" s="60">
        <v>3218</v>
      </c>
      <c r="I79" s="21">
        <v>1139</v>
      </c>
      <c r="J79" s="61">
        <v>2079</v>
      </c>
      <c r="K79" s="60">
        <v>3126</v>
      </c>
      <c r="L79" s="21">
        <v>1139</v>
      </c>
      <c r="M79" s="61">
        <v>1987</v>
      </c>
      <c r="N79" s="60">
        <v>3036</v>
      </c>
      <c r="O79" s="21">
        <v>1161</v>
      </c>
      <c r="P79" s="61">
        <v>1875</v>
      </c>
    </row>
    <row r="80" spans="1:16" x14ac:dyDescent="0.2">
      <c r="A80" s="19" t="s">
        <v>92</v>
      </c>
      <c r="B80" s="60">
        <v>4432</v>
      </c>
      <c r="C80" s="20">
        <v>1425</v>
      </c>
      <c r="D80" s="22">
        <v>3007</v>
      </c>
      <c r="E80" s="60">
        <v>4146</v>
      </c>
      <c r="F80" s="20">
        <v>1344</v>
      </c>
      <c r="G80" s="22">
        <v>2802</v>
      </c>
      <c r="H80" s="60">
        <v>4041</v>
      </c>
      <c r="I80" s="21">
        <v>1354</v>
      </c>
      <c r="J80" s="61">
        <v>2687</v>
      </c>
      <c r="K80" s="60">
        <v>3923</v>
      </c>
      <c r="L80" s="21">
        <v>1371</v>
      </c>
      <c r="M80" s="61">
        <v>2552</v>
      </c>
      <c r="N80" s="60">
        <v>4094</v>
      </c>
      <c r="O80" s="21">
        <v>1463</v>
      </c>
      <c r="P80" s="61">
        <v>2631</v>
      </c>
    </row>
    <row r="81" spans="1:16" x14ac:dyDescent="0.2">
      <c r="A81" s="19" t="s">
        <v>93</v>
      </c>
      <c r="B81" s="60">
        <v>4852</v>
      </c>
      <c r="C81" s="20">
        <v>2134</v>
      </c>
      <c r="D81" s="22">
        <v>2718</v>
      </c>
      <c r="E81" s="60">
        <v>4638</v>
      </c>
      <c r="F81" s="20">
        <v>2054</v>
      </c>
      <c r="G81" s="22">
        <v>2584</v>
      </c>
      <c r="H81" s="60">
        <v>4565</v>
      </c>
      <c r="I81" s="21">
        <v>2062</v>
      </c>
      <c r="J81" s="61">
        <v>2503</v>
      </c>
      <c r="K81" s="60">
        <v>4916</v>
      </c>
      <c r="L81" s="21">
        <v>2238</v>
      </c>
      <c r="M81" s="61">
        <v>2678</v>
      </c>
      <c r="N81" s="60">
        <v>5014</v>
      </c>
      <c r="O81" s="21">
        <v>2328</v>
      </c>
      <c r="P81" s="61">
        <v>2686</v>
      </c>
    </row>
    <row r="82" spans="1:16" x14ac:dyDescent="0.2">
      <c r="A82" s="19" t="s">
        <v>94</v>
      </c>
      <c r="B82" s="60">
        <v>3991</v>
      </c>
      <c r="C82" s="20">
        <v>1461</v>
      </c>
      <c r="D82" s="22">
        <v>2530</v>
      </c>
      <c r="E82" s="60">
        <v>3879</v>
      </c>
      <c r="F82" s="20">
        <v>1369</v>
      </c>
      <c r="G82" s="22">
        <v>2510</v>
      </c>
      <c r="H82" s="60">
        <v>3937</v>
      </c>
      <c r="I82" s="21">
        <v>1337</v>
      </c>
      <c r="J82" s="61">
        <v>2600</v>
      </c>
      <c r="K82" s="60">
        <v>4319</v>
      </c>
      <c r="L82" s="21">
        <v>1565</v>
      </c>
      <c r="M82" s="61">
        <v>2754</v>
      </c>
      <c r="N82" s="60">
        <v>4240</v>
      </c>
      <c r="O82" s="21">
        <v>1511</v>
      </c>
      <c r="P82" s="61">
        <v>2729</v>
      </c>
    </row>
    <row r="83" spans="1:16" x14ac:dyDescent="0.2">
      <c r="A83" s="19" t="s">
        <v>95</v>
      </c>
      <c r="B83" s="60">
        <v>3661</v>
      </c>
      <c r="C83" s="20">
        <v>1247</v>
      </c>
      <c r="D83" s="22">
        <v>2414</v>
      </c>
      <c r="E83" s="60">
        <v>3485</v>
      </c>
      <c r="F83" s="20">
        <v>1185</v>
      </c>
      <c r="G83" s="22">
        <v>2300</v>
      </c>
      <c r="H83" s="60">
        <v>3265</v>
      </c>
      <c r="I83" s="21">
        <v>1158</v>
      </c>
      <c r="J83" s="61">
        <v>2107</v>
      </c>
      <c r="K83" s="60">
        <v>3146</v>
      </c>
      <c r="L83" s="21">
        <v>1183</v>
      </c>
      <c r="M83" s="61">
        <v>1963</v>
      </c>
      <c r="N83" s="60">
        <v>3232</v>
      </c>
      <c r="O83" s="21">
        <v>1246</v>
      </c>
      <c r="P83" s="61">
        <v>1986</v>
      </c>
    </row>
    <row r="84" spans="1:16" ht="13.5" thickBot="1" x14ac:dyDescent="0.25">
      <c r="A84" s="23" t="s">
        <v>96</v>
      </c>
      <c r="B84" s="62">
        <v>1654</v>
      </c>
      <c r="C84" s="24">
        <v>654</v>
      </c>
      <c r="D84" s="26">
        <v>1000</v>
      </c>
      <c r="E84" s="62">
        <v>1523</v>
      </c>
      <c r="F84" s="24">
        <v>600</v>
      </c>
      <c r="G84" s="26">
        <v>923</v>
      </c>
      <c r="H84" s="62">
        <v>1514</v>
      </c>
      <c r="I84" s="25">
        <v>593</v>
      </c>
      <c r="J84" s="63">
        <v>921</v>
      </c>
      <c r="K84" s="62">
        <v>1604</v>
      </c>
      <c r="L84" s="25">
        <v>642</v>
      </c>
      <c r="M84" s="63">
        <v>962</v>
      </c>
      <c r="N84" s="62">
        <v>1682</v>
      </c>
      <c r="O84" s="25">
        <v>708</v>
      </c>
      <c r="P84" s="63">
        <v>974</v>
      </c>
    </row>
    <row r="85" spans="1:16" ht="13.5" thickBot="1" x14ac:dyDescent="0.25">
      <c r="A85" s="27" t="s">
        <v>97</v>
      </c>
      <c r="B85" s="64">
        <f>SUM(B74:B84)</f>
        <v>66389</v>
      </c>
      <c r="C85" s="28">
        <f t="shared" ref="C85:P85" si="5">SUM(C74:C84)</f>
        <v>24352</v>
      </c>
      <c r="D85" s="29">
        <f t="shared" si="5"/>
        <v>42037</v>
      </c>
      <c r="E85" s="64">
        <f t="shared" si="5"/>
        <v>63973</v>
      </c>
      <c r="F85" s="28">
        <f t="shared" si="5"/>
        <v>23659</v>
      </c>
      <c r="G85" s="29">
        <f t="shared" si="5"/>
        <v>40314</v>
      </c>
      <c r="H85" s="64">
        <f t="shared" si="5"/>
        <v>62347</v>
      </c>
      <c r="I85" s="28">
        <f t="shared" si="5"/>
        <v>23115</v>
      </c>
      <c r="J85" s="29">
        <f t="shared" si="5"/>
        <v>39232</v>
      </c>
      <c r="K85" s="64">
        <f t="shared" si="5"/>
        <v>63205</v>
      </c>
      <c r="L85" s="28">
        <f t="shared" si="5"/>
        <v>24195</v>
      </c>
      <c r="M85" s="29">
        <f t="shared" si="5"/>
        <v>39010</v>
      </c>
      <c r="N85" s="64">
        <f t="shared" si="5"/>
        <v>64077</v>
      </c>
      <c r="O85" s="28">
        <f t="shared" si="5"/>
        <v>24737</v>
      </c>
      <c r="P85" s="29">
        <f t="shared" si="5"/>
        <v>39340</v>
      </c>
    </row>
    <row r="86" spans="1:16" x14ac:dyDescent="0.2">
      <c r="A86" s="405" t="s">
        <v>98</v>
      </c>
      <c r="B86" s="405"/>
      <c r="C86" s="405"/>
      <c r="D86" s="405"/>
      <c r="E86" s="405"/>
      <c r="F86" s="405"/>
      <c r="G86" s="405"/>
      <c r="H86" s="405"/>
      <c r="I86" s="405"/>
      <c r="J86" s="405"/>
      <c r="K86" s="405"/>
      <c r="L86" s="405"/>
      <c r="M86" s="405"/>
      <c r="N86" s="405"/>
      <c r="O86" s="405"/>
      <c r="P86" s="405"/>
    </row>
    <row r="87" spans="1:16" ht="13.5" thickBot="1" x14ac:dyDescent="0.25">
      <c r="A87" s="414"/>
      <c r="B87" s="414"/>
      <c r="C87" s="414"/>
      <c r="D87" s="414"/>
      <c r="E87" s="414"/>
      <c r="F87" s="414"/>
      <c r="G87" s="414"/>
      <c r="H87" s="414"/>
      <c r="I87" s="414"/>
      <c r="J87" s="414"/>
      <c r="K87" s="414"/>
      <c r="L87" s="414"/>
      <c r="M87" s="414"/>
      <c r="N87" s="414"/>
      <c r="O87" s="414"/>
      <c r="P87" s="414"/>
    </row>
    <row r="88" spans="1:16" ht="13.5" thickBot="1" x14ac:dyDescent="0.25">
      <c r="A88" s="406" t="s">
        <v>77</v>
      </c>
      <c r="B88" s="408" t="s">
        <v>34</v>
      </c>
      <c r="C88" s="409"/>
      <c r="D88" s="410"/>
      <c r="E88" s="408" t="s">
        <v>35</v>
      </c>
      <c r="F88" s="409"/>
      <c r="G88" s="410"/>
      <c r="H88" s="408" t="s">
        <v>36</v>
      </c>
      <c r="I88" s="409"/>
      <c r="J88" s="410"/>
      <c r="K88" s="408" t="s">
        <v>37</v>
      </c>
      <c r="L88" s="409"/>
      <c r="M88" s="410"/>
      <c r="N88" s="408" t="s">
        <v>38</v>
      </c>
      <c r="O88" s="409"/>
      <c r="P88" s="410"/>
    </row>
    <row r="89" spans="1:16" ht="13.5" thickBot="1" x14ac:dyDescent="0.25">
      <c r="A89" s="407"/>
      <c r="B89" s="38" t="s">
        <v>83</v>
      </c>
      <c r="C89" s="13" t="s">
        <v>84</v>
      </c>
      <c r="D89" s="14" t="s">
        <v>85</v>
      </c>
      <c r="E89" s="38" t="s">
        <v>83</v>
      </c>
      <c r="F89" s="13" t="s">
        <v>84</v>
      </c>
      <c r="G89" s="14" t="s">
        <v>85</v>
      </c>
      <c r="H89" s="38" t="s">
        <v>83</v>
      </c>
      <c r="I89" s="13" t="s">
        <v>84</v>
      </c>
      <c r="J89" s="14" t="s">
        <v>85</v>
      </c>
      <c r="K89" s="38" t="s">
        <v>83</v>
      </c>
      <c r="L89" s="13" t="s">
        <v>84</v>
      </c>
      <c r="M89" s="14" t="s">
        <v>85</v>
      </c>
      <c r="N89" s="38" t="s">
        <v>83</v>
      </c>
      <c r="O89" s="13" t="s">
        <v>84</v>
      </c>
      <c r="P89" s="14" t="s">
        <v>85</v>
      </c>
    </row>
    <row r="90" spans="1:16" x14ac:dyDescent="0.2">
      <c r="A90" s="15" t="s">
        <v>86</v>
      </c>
      <c r="B90" s="58">
        <v>18966</v>
      </c>
      <c r="C90" s="16">
        <v>6672</v>
      </c>
      <c r="D90" s="18">
        <v>12294</v>
      </c>
      <c r="E90" s="58">
        <v>17539</v>
      </c>
      <c r="F90" s="16">
        <v>6307</v>
      </c>
      <c r="G90" s="18">
        <v>11232</v>
      </c>
      <c r="H90" s="58">
        <v>15402</v>
      </c>
      <c r="I90" s="17">
        <v>5633</v>
      </c>
      <c r="J90" s="59">
        <v>9769</v>
      </c>
      <c r="K90" s="58">
        <v>15259</v>
      </c>
      <c r="L90" s="17">
        <v>5720</v>
      </c>
      <c r="M90" s="59">
        <v>9539</v>
      </c>
      <c r="N90" s="58">
        <v>15487</v>
      </c>
      <c r="O90" s="17">
        <v>5911</v>
      </c>
      <c r="P90" s="59">
        <v>9576</v>
      </c>
    </row>
    <row r="91" spans="1:16" x14ac:dyDescent="0.2">
      <c r="A91" s="19" t="s">
        <v>87</v>
      </c>
      <c r="B91" s="60">
        <v>13852</v>
      </c>
      <c r="C91" s="20">
        <v>7133</v>
      </c>
      <c r="D91" s="22">
        <v>6719</v>
      </c>
      <c r="E91" s="60">
        <v>13221</v>
      </c>
      <c r="F91" s="20">
        <v>6838</v>
      </c>
      <c r="G91" s="22">
        <v>6383</v>
      </c>
      <c r="H91" s="60">
        <v>12474</v>
      </c>
      <c r="I91" s="21">
        <v>6493</v>
      </c>
      <c r="J91" s="61">
        <v>5981</v>
      </c>
      <c r="K91" s="60">
        <v>11984</v>
      </c>
      <c r="L91" s="21">
        <v>6321</v>
      </c>
      <c r="M91" s="61">
        <v>5663</v>
      </c>
      <c r="N91" s="60">
        <v>11838</v>
      </c>
      <c r="O91" s="21">
        <v>6343</v>
      </c>
      <c r="P91" s="61">
        <v>5495</v>
      </c>
    </row>
    <row r="92" spans="1:16" x14ac:dyDescent="0.2">
      <c r="A92" s="19" t="s">
        <v>88</v>
      </c>
      <c r="B92" s="60">
        <v>2381</v>
      </c>
      <c r="C92" s="20">
        <v>604</v>
      </c>
      <c r="D92" s="22">
        <v>1777</v>
      </c>
      <c r="E92" s="60">
        <v>2371</v>
      </c>
      <c r="F92" s="20">
        <v>610</v>
      </c>
      <c r="G92" s="22">
        <v>1761</v>
      </c>
      <c r="H92" s="60">
        <v>2301</v>
      </c>
      <c r="I92" s="21">
        <v>613</v>
      </c>
      <c r="J92" s="61">
        <v>1688</v>
      </c>
      <c r="K92" s="60">
        <v>2270</v>
      </c>
      <c r="L92" s="21">
        <v>660</v>
      </c>
      <c r="M92" s="61">
        <v>1610</v>
      </c>
      <c r="N92" s="60">
        <v>2253</v>
      </c>
      <c r="O92" s="21">
        <v>644</v>
      </c>
      <c r="P92" s="61">
        <v>1609</v>
      </c>
    </row>
    <row r="93" spans="1:16" x14ac:dyDescent="0.2">
      <c r="A93" s="19" t="s">
        <v>89</v>
      </c>
      <c r="B93" s="60">
        <v>3830</v>
      </c>
      <c r="C93" s="20">
        <v>1118</v>
      </c>
      <c r="D93" s="22">
        <v>2712</v>
      </c>
      <c r="E93" s="60">
        <v>3631</v>
      </c>
      <c r="F93" s="20">
        <v>1104</v>
      </c>
      <c r="G93" s="22">
        <v>2527</v>
      </c>
      <c r="H93" s="60">
        <v>3550</v>
      </c>
      <c r="I93" s="21">
        <v>1111</v>
      </c>
      <c r="J93" s="61">
        <v>2439</v>
      </c>
      <c r="K93" s="60">
        <v>3641</v>
      </c>
      <c r="L93" s="21">
        <v>1162</v>
      </c>
      <c r="M93" s="61">
        <v>2479</v>
      </c>
      <c r="N93" s="60">
        <v>3816</v>
      </c>
      <c r="O93" s="21">
        <v>1270</v>
      </c>
      <c r="P93" s="61">
        <v>2546</v>
      </c>
    </row>
    <row r="94" spans="1:16" x14ac:dyDescent="0.2">
      <c r="A94" s="19" t="s">
        <v>90</v>
      </c>
      <c r="B94" s="60">
        <v>4676</v>
      </c>
      <c r="C94" s="20">
        <v>1541</v>
      </c>
      <c r="D94" s="22">
        <v>3135</v>
      </c>
      <c r="E94" s="60">
        <v>4314</v>
      </c>
      <c r="F94" s="20">
        <v>1464</v>
      </c>
      <c r="G94" s="22">
        <v>2850</v>
      </c>
      <c r="H94" s="60">
        <v>3774</v>
      </c>
      <c r="I94" s="21">
        <v>1278</v>
      </c>
      <c r="J94" s="61">
        <v>2496</v>
      </c>
      <c r="K94" s="60">
        <v>3603</v>
      </c>
      <c r="L94" s="21">
        <v>1245</v>
      </c>
      <c r="M94" s="61">
        <v>2358</v>
      </c>
      <c r="N94" s="60">
        <v>3495</v>
      </c>
      <c r="O94" s="21">
        <v>1233</v>
      </c>
      <c r="P94" s="61">
        <v>2262</v>
      </c>
    </row>
    <row r="95" spans="1:16" x14ac:dyDescent="0.2">
      <c r="A95" s="19" t="s">
        <v>91</v>
      </c>
      <c r="B95" s="60">
        <v>3076</v>
      </c>
      <c r="C95" s="20">
        <v>1160</v>
      </c>
      <c r="D95" s="22">
        <v>1916</v>
      </c>
      <c r="E95" s="60">
        <v>2932</v>
      </c>
      <c r="F95" s="20">
        <v>1170</v>
      </c>
      <c r="G95" s="22">
        <v>1762</v>
      </c>
      <c r="H95" s="60">
        <v>2948</v>
      </c>
      <c r="I95" s="21">
        <v>1169</v>
      </c>
      <c r="J95" s="61">
        <v>1779</v>
      </c>
      <c r="K95" s="60">
        <v>2974</v>
      </c>
      <c r="L95" s="21">
        <v>1180</v>
      </c>
      <c r="M95" s="61">
        <v>1794</v>
      </c>
      <c r="N95" s="60">
        <v>2973</v>
      </c>
      <c r="O95" s="21">
        <v>1204</v>
      </c>
      <c r="P95" s="61">
        <v>1769</v>
      </c>
    </row>
    <row r="96" spans="1:16" x14ac:dyDescent="0.2">
      <c r="A96" s="19" t="s">
        <v>92</v>
      </c>
      <c r="B96" s="60">
        <v>4352</v>
      </c>
      <c r="C96" s="20">
        <v>1568</v>
      </c>
      <c r="D96" s="22">
        <v>2784</v>
      </c>
      <c r="E96" s="60">
        <v>3957</v>
      </c>
      <c r="F96" s="20">
        <v>1469</v>
      </c>
      <c r="G96" s="22">
        <v>2488</v>
      </c>
      <c r="H96" s="60">
        <v>3577</v>
      </c>
      <c r="I96" s="21">
        <v>1344</v>
      </c>
      <c r="J96" s="61">
        <v>2233</v>
      </c>
      <c r="K96" s="60">
        <v>3693</v>
      </c>
      <c r="L96" s="21">
        <v>1443</v>
      </c>
      <c r="M96" s="61">
        <v>2250</v>
      </c>
      <c r="N96" s="60">
        <v>3759</v>
      </c>
      <c r="O96" s="21">
        <v>1518</v>
      </c>
      <c r="P96" s="61">
        <v>2241</v>
      </c>
    </row>
    <row r="97" spans="1:20" x14ac:dyDescent="0.2">
      <c r="A97" s="19" t="s">
        <v>93</v>
      </c>
      <c r="B97" s="60">
        <v>5184</v>
      </c>
      <c r="C97" s="20">
        <v>2458</v>
      </c>
      <c r="D97" s="22">
        <v>2726</v>
      </c>
      <c r="E97" s="60">
        <v>4992</v>
      </c>
      <c r="F97" s="20">
        <v>2415</v>
      </c>
      <c r="G97" s="22">
        <v>2577</v>
      </c>
      <c r="H97" s="60">
        <v>4948</v>
      </c>
      <c r="I97" s="21">
        <v>2368</v>
      </c>
      <c r="J97" s="61">
        <v>2580</v>
      </c>
      <c r="K97" s="60">
        <v>5062</v>
      </c>
      <c r="L97" s="21">
        <v>2472</v>
      </c>
      <c r="M97" s="61">
        <v>2590</v>
      </c>
      <c r="N97" s="60">
        <v>5075</v>
      </c>
      <c r="O97" s="21">
        <v>2422</v>
      </c>
      <c r="P97" s="61">
        <v>2653</v>
      </c>
    </row>
    <row r="98" spans="1:20" x14ac:dyDescent="0.2">
      <c r="A98" s="19" t="s">
        <v>94</v>
      </c>
      <c r="B98" s="60">
        <v>4321</v>
      </c>
      <c r="C98" s="20">
        <v>1562</v>
      </c>
      <c r="D98" s="22">
        <v>2759</v>
      </c>
      <c r="E98" s="60">
        <v>4004</v>
      </c>
      <c r="F98" s="20">
        <v>1501</v>
      </c>
      <c r="G98" s="22">
        <v>2503</v>
      </c>
      <c r="H98" s="60">
        <v>3530</v>
      </c>
      <c r="I98" s="21">
        <v>1344</v>
      </c>
      <c r="J98" s="61">
        <v>2186</v>
      </c>
      <c r="K98" s="60">
        <v>3837</v>
      </c>
      <c r="L98" s="21">
        <v>1521</v>
      </c>
      <c r="M98" s="61">
        <v>2316</v>
      </c>
      <c r="N98" s="60">
        <v>3994</v>
      </c>
      <c r="O98" s="21">
        <v>1526</v>
      </c>
      <c r="P98" s="61">
        <v>2468</v>
      </c>
    </row>
    <row r="99" spans="1:20" x14ac:dyDescent="0.2">
      <c r="A99" s="19" t="s">
        <v>95</v>
      </c>
      <c r="B99" s="60">
        <v>3438</v>
      </c>
      <c r="C99" s="20">
        <v>1393</v>
      </c>
      <c r="D99" s="22">
        <v>2045</v>
      </c>
      <c r="E99" s="60">
        <v>3233</v>
      </c>
      <c r="F99" s="20">
        <v>1283</v>
      </c>
      <c r="G99" s="22">
        <v>1950</v>
      </c>
      <c r="H99" s="60">
        <v>2908</v>
      </c>
      <c r="I99" s="21">
        <v>1197</v>
      </c>
      <c r="J99" s="61">
        <v>1711</v>
      </c>
      <c r="K99" s="60">
        <v>3089</v>
      </c>
      <c r="L99" s="21">
        <v>1287</v>
      </c>
      <c r="M99" s="61">
        <v>1802</v>
      </c>
      <c r="N99" s="60">
        <v>3120</v>
      </c>
      <c r="O99" s="21">
        <v>1305</v>
      </c>
      <c r="P99" s="61">
        <v>1815</v>
      </c>
    </row>
    <row r="100" spans="1:20" ht="13.5" thickBot="1" x14ac:dyDescent="0.25">
      <c r="A100" s="23" t="s">
        <v>96</v>
      </c>
      <c r="B100" s="62">
        <v>1623</v>
      </c>
      <c r="C100" s="24">
        <v>703</v>
      </c>
      <c r="D100" s="26">
        <v>920</v>
      </c>
      <c r="E100" s="62">
        <v>1528</v>
      </c>
      <c r="F100" s="24">
        <v>671</v>
      </c>
      <c r="G100" s="26">
        <v>857</v>
      </c>
      <c r="H100" s="62">
        <v>1269</v>
      </c>
      <c r="I100" s="25">
        <v>584</v>
      </c>
      <c r="J100" s="63">
        <v>685</v>
      </c>
      <c r="K100" s="62">
        <v>1476</v>
      </c>
      <c r="L100" s="25">
        <v>682</v>
      </c>
      <c r="M100" s="63">
        <v>794</v>
      </c>
      <c r="N100" s="62">
        <v>1559</v>
      </c>
      <c r="O100" s="25">
        <v>762</v>
      </c>
      <c r="P100" s="63">
        <v>797</v>
      </c>
    </row>
    <row r="101" spans="1:20" ht="13.5" thickBot="1" x14ac:dyDescent="0.25">
      <c r="A101" s="27" t="s">
        <v>97</v>
      </c>
      <c r="B101" s="64">
        <f>SUM(B90:B100)</f>
        <v>65699</v>
      </c>
      <c r="C101" s="28">
        <f t="shared" ref="C101:P101" si="6">SUM(C90:C100)</f>
        <v>25912</v>
      </c>
      <c r="D101" s="29">
        <f t="shared" si="6"/>
        <v>39787</v>
      </c>
      <c r="E101" s="64">
        <f t="shared" si="6"/>
        <v>61722</v>
      </c>
      <c r="F101" s="28">
        <f t="shared" si="6"/>
        <v>24832</v>
      </c>
      <c r="G101" s="29">
        <f t="shared" si="6"/>
        <v>36890</v>
      </c>
      <c r="H101" s="64">
        <f t="shared" si="6"/>
        <v>56681</v>
      </c>
      <c r="I101" s="28">
        <f t="shared" si="6"/>
        <v>23134</v>
      </c>
      <c r="J101" s="29">
        <f t="shared" si="6"/>
        <v>33547</v>
      </c>
      <c r="K101" s="64">
        <f t="shared" si="6"/>
        <v>56888</v>
      </c>
      <c r="L101" s="28">
        <f t="shared" si="6"/>
        <v>23693</v>
      </c>
      <c r="M101" s="29">
        <f t="shared" si="6"/>
        <v>33195</v>
      </c>
      <c r="N101" s="64">
        <f t="shared" si="6"/>
        <v>57369</v>
      </c>
      <c r="O101" s="28">
        <f t="shared" si="6"/>
        <v>24138</v>
      </c>
      <c r="P101" s="29">
        <f t="shared" si="6"/>
        <v>33231</v>
      </c>
    </row>
    <row r="102" spans="1:20" x14ac:dyDescent="0.2">
      <c r="A102" s="405" t="s">
        <v>98</v>
      </c>
      <c r="B102" s="405"/>
      <c r="C102" s="405"/>
      <c r="D102" s="405"/>
      <c r="E102" s="405"/>
      <c r="F102" s="405"/>
      <c r="G102" s="405"/>
      <c r="H102" s="405"/>
      <c r="I102" s="405"/>
      <c r="J102" s="405"/>
      <c r="K102" s="405"/>
      <c r="L102" s="405"/>
      <c r="M102" s="405"/>
      <c r="N102" s="405"/>
      <c r="O102" s="405"/>
      <c r="P102" s="405"/>
    </row>
    <row r="103" spans="1:20" ht="13.5" thickBot="1" x14ac:dyDescent="0.25">
      <c r="A103" s="414"/>
      <c r="B103" s="414"/>
      <c r="C103" s="414"/>
      <c r="D103" s="414"/>
      <c r="E103" s="414"/>
      <c r="F103" s="414"/>
      <c r="G103" s="414"/>
      <c r="H103" s="414"/>
      <c r="I103" s="414"/>
      <c r="J103" s="414"/>
      <c r="K103" s="414"/>
      <c r="L103" s="414"/>
      <c r="M103" s="414"/>
      <c r="N103" s="414"/>
      <c r="O103" s="414"/>
      <c r="P103" s="414"/>
      <c r="R103" s="6" t="s">
        <v>78</v>
      </c>
      <c r="S103" s="313">
        <f>B21</f>
        <v>54455</v>
      </c>
      <c r="T103" s="6" t="s">
        <v>111</v>
      </c>
    </row>
    <row r="104" spans="1:20" ht="13.5" thickBot="1" x14ac:dyDescent="0.25">
      <c r="A104" s="406" t="s">
        <v>77</v>
      </c>
      <c r="B104" s="408" t="s">
        <v>39</v>
      </c>
      <c r="C104" s="409"/>
      <c r="D104" s="410"/>
      <c r="E104" s="408" t="s">
        <v>40</v>
      </c>
      <c r="F104" s="409"/>
      <c r="G104" s="410"/>
      <c r="H104" s="408" t="s">
        <v>41</v>
      </c>
      <c r="I104" s="409"/>
      <c r="J104" s="410"/>
      <c r="K104" s="408" t="s">
        <v>42</v>
      </c>
      <c r="L104" s="409"/>
      <c r="M104" s="410"/>
      <c r="N104" s="408" t="s">
        <v>43</v>
      </c>
      <c r="O104" s="409"/>
      <c r="P104" s="410"/>
      <c r="R104" s="6" t="s">
        <v>79</v>
      </c>
      <c r="S104" s="313">
        <f>E21</f>
        <v>55117</v>
      </c>
      <c r="T104" s="313">
        <f t="shared" ref="T104:T142" si="7">S104-S103</f>
        <v>662</v>
      </c>
    </row>
    <row r="105" spans="1:20" ht="13.5" thickBot="1" x14ac:dyDescent="0.25">
      <c r="A105" s="407"/>
      <c r="B105" s="38" t="s">
        <v>83</v>
      </c>
      <c r="C105" s="13" t="s">
        <v>84</v>
      </c>
      <c r="D105" s="14" t="s">
        <v>85</v>
      </c>
      <c r="E105" s="38" t="s">
        <v>83</v>
      </c>
      <c r="F105" s="13" t="s">
        <v>84</v>
      </c>
      <c r="G105" s="14" t="s">
        <v>85</v>
      </c>
      <c r="H105" s="38" t="s">
        <v>83</v>
      </c>
      <c r="I105" s="13" t="s">
        <v>84</v>
      </c>
      <c r="J105" s="14" t="s">
        <v>85</v>
      </c>
      <c r="K105" s="38" t="s">
        <v>83</v>
      </c>
      <c r="L105" s="13" t="s">
        <v>84</v>
      </c>
      <c r="M105" s="14" t="s">
        <v>85</v>
      </c>
      <c r="N105" s="38" t="s">
        <v>83</v>
      </c>
      <c r="O105" s="13" t="s">
        <v>84</v>
      </c>
      <c r="P105" s="14" t="s">
        <v>85</v>
      </c>
      <c r="R105" s="6" t="s">
        <v>80</v>
      </c>
      <c r="S105" s="313">
        <f>H21</f>
        <v>56530</v>
      </c>
      <c r="T105" s="313">
        <f t="shared" si="7"/>
        <v>1413</v>
      </c>
    </row>
    <row r="106" spans="1:20" x14ac:dyDescent="0.2">
      <c r="A106" s="15" t="s">
        <v>86</v>
      </c>
      <c r="B106" s="58">
        <v>15659</v>
      </c>
      <c r="C106" s="16">
        <v>6020</v>
      </c>
      <c r="D106" s="18">
        <v>9639</v>
      </c>
      <c r="E106" s="58">
        <v>16454</v>
      </c>
      <c r="F106" s="16">
        <v>6343</v>
      </c>
      <c r="G106" s="18">
        <v>10111</v>
      </c>
      <c r="H106" s="58">
        <v>16872</v>
      </c>
      <c r="I106" s="17">
        <v>6473</v>
      </c>
      <c r="J106" s="59">
        <v>10399</v>
      </c>
      <c r="K106" s="58">
        <v>15098</v>
      </c>
      <c r="L106" s="17">
        <v>5839</v>
      </c>
      <c r="M106" s="59">
        <v>9259</v>
      </c>
      <c r="N106" s="58">
        <v>14932</v>
      </c>
      <c r="O106" s="17">
        <v>5737</v>
      </c>
      <c r="P106" s="59">
        <v>9195</v>
      </c>
      <c r="R106" s="6" t="s">
        <v>81</v>
      </c>
      <c r="S106" s="313">
        <f>K21</f>
        <v>56511</v>
      </c>
      <c r="T106" s="313">
        <f t="shared" si="7"/>
        <v>-19</v>
      </c>
    </row>
    <row r="107" spans="1:20" x14ac:dyDescent="0.2">
      <c r="A107" s="19" t="s">
        <v>87</v>
      </c>
      <c r="B107" s="60">
        <v>12130</v>
      </c>
      <c r="C107" s="20">
        <v>6485</v>
      </c>
      <c r="D107" s="22">
        <v>5645</v>
      </c>
      <c r="E107" s="60">
        <v>12771</v>
      </c>
      <c r="F107" s="20">
        <v>6898</v>
      </c>
      <c r="G107" s="22">
        <v>5873</v>
      </c>
      <c r="H107" s="60">
        <v>13314</v>
      </c>
      <c r="I107" s="21">
        <v>7185</v>
      </c>
      <c r="J107" s="61">
        <v>6129</v>
      </c>
      <c r="K107" s="60">
        <v>13481</v>
      </c>
      <c r="L107" s="21">
        <v>7251</v>
      </c>
      <c r="M107" s="61">
        <v>6230</v>
      </c>
      <c r="N107" s="60">
        <v>13224</v>
      </c>
      <c r="O107" s="21">
        <v>7128</v>
      </c>
      <c r="P107" s="61">
        <v>6096</v>
      </c>
      <c r="R107" s="6" t="s">
        <v>82</v>
      </c>
      <c r="S107" s="313">
        <f>N21</f>
        <v>57043</v>
      </c>
      <c r="T107" s="313">
        <f t="shared" si="7"/>
        <v>532</v>
      </c>
    </row>
    <row r="108" spans="1:20" x14ac:dyDescent="0.2">
      <c r="A108" s="19" t="s">
        <v>88</v>
      </c>
      <c r="B108" s="60">
        <v>2221</v>
      </c>
      <c r="C108" s="20">
        <v>666</v>
      </c>
      <c r="D108" s="22">
        <v>1555</v>
      </c>
      <c r="E108" s="60">
        <v>2313</v>
      </c>
      <c r="F108" s="20">
        <v>735</v>
      </c>
      <c r="G108" s="22">
        <v>1578</v>
      </c>
      <c r="H108" s="60">
        <v>2277</v>
      </c>
      <c r="I108" s="21">
        <v>740</v>
      </c>
      <c r="J108" s="61">
        <v>1537</v>
      </c>
      <c r="K108" s="60">
        <v>2273</v>
      </c>
      <c r="L108" s="21">
        <v>768</v>
      </c>
      <c r="M108" s="61">
        <v>1505</v>
      </c>
      <c r="N108" s="60">
        <v>2327</v>
      </c>
      <c r="O108" s="21">
        <v>799</v>
      </c>
      <c r="P108" s="61">
        <v>1528</v>
      </c>
      <c r="R108" s="6" t="s">
        <v>99</v>
      </c>
      <c r="S108" s="313">
        <f>B37</f>
        <v>55589</v>
      </c>
      <c r="T108" s="313">
        <f t="shared" si="7"/>
        <v>-1454</v>
      </c>
    </row>
    <row r="109" spans="1:20" x14ac:dyDescent="0.2">
      <c r="A109" s="19" t="s">
        <v>89</v>
      </c>
      <c r="B109" s="60">
        <v>3687</v>
      </c>
      <c r="C109" s="20">
        <v>1257</v>
      </c>
      <c r="D109" s="22">
        <v>2430</v>
      </c>
      <c r="E109" s="60">
        <v>3707</v>
      </c>
      <c r="F109" s="20">
        <v>1283</v>
      </c>
      <c r="G109" s="22">
        <v>2424</v>
      </c>
      <c r="H109" s="60">
        <v>3766</v>
      </c>
      <c r="I109" s="21">
        <v>1322</v>
      </c>
      <c r="J109" s="61">
        <v>2444</v>
      </c>
      <c r="K109" s="60">
        <v>3496</v>
      </c>
      <c r="L109" s="21">
        <v>1207</v>
      </c>
      <c r="M109" s="61">
        <v>2289</v>
      </c>
      <c r="N109" s="60">
        <v>3108</v>
      </c>
      <c r="O109" s="21">
        <v>1077</v>
      </c>
      <c r="P109" s="61">
        <v>2031</v>
      </c>
      <c r="R109" s="6" t="s">
        <v>100</v>
      </c>
      <c r="S109" s="313">
        <f>E37</f>
        <v>54142</v>
      </c>
      <c r="T109" s="313">
        <f t="shared" si="7"/>
        <v>-1447</v>
      </c>
    </row>
    <row r="110" spans="1:20" x14ac:dyDescent="0.2">
      <c r="A110" s="19" t="s">
        <v>90</v>
      </c>
      <c r="B110" s="60">
        <v>3628</v>
      </c>
      <c r="C110" s="20">
        <v>1325</v>
      </c>
      <c r="D110" s="22">
        <v>2303</v>
      </c>
      <c r="E110" s="60">
        <v>3845</v>
      </c>
      <c r="F110" s="20">
        <v>1388</v>
      </c>
      <c r="G110" s="22">
        <v>2457</v>
      </c>
      <c r="H110" s="60">
        <v>4037</v>
      </c>
      <c r="I110" s="21">
        <v>1441</v>
      </c>
      <c r="J110" s="61">
        <v>2596</v>
      </c>
      <c r="K110" s="60">
        <v>3723</v>
      </c>
      <c r="L110" s="21">
        <v>1373</v>
      </c>
      <c r="M110" s="61">
        <v>2350</v>
      </c>
      <c r="N110" s="60">
        <v>3299</v>
      </c>
      <c r="O110" s="21">
        <v>1215</v>
      </c>
      <c r="P110" s="61">
        <v>2084</v>
      </c>
      <c r="R110" s="6" t="s">
        <v>101</v>
      </c>
      <c r="S110" s="313">
        <f>H37</f>
        <v>53370</v>
      </c>
      <c r="T110" s="313">
        <f t="shared" si="7"/>
        <v>-772</v>
      </c>
    </row>
    <row r="111" spans="1:20" x14ac:dyDescent="0.2">
      <c r="A111" s="19" t="s">
        <v>91</v>
      </c>
      <c r="B111" s="60">
        <v>2927</v>
      </c>
      <c r="C111" s="20">
        <v>1226</v>
      </c>
      <c r="D111" s="22">
        <v>1701</v>
      </c>
      <c r="E111" s="60">
        <v>3158</v>
      </c>
      <c r="F111" s="20">
        <v>1404</v>
      </c>
      <c r="G111" s="22">
        <v>1754</v>
      </c>
      <c r="H111" s="60">
        <v>3396</v>
      </c>
      <c r="I111" s="21">
        <v>1540</v>
      </c>
      <c r="J111" s="61">
        <v>1856</v>
      </c>
      <c r="K111" s="60">
        <v>3426</v>
      </c>
      <c r="L111" s="21">
        <v>1533</v>
      </c>
      <c r="M111" s="61">
        <v>1893</v>
      </c>
      <c r="N111" s="60">
        <v>3139</v>
      </c>
      <c r="O111" s="21">
        <v>1407</v>
      </c>
      <c r="P111" s="61">
        <v>1732</v>
      </c>
      <c r="R111" s="6" t="s">
        <v>102</v>
      </c>
      <c r="S111" s="313">
        <f>K37</f>
        <v>53380</v>
      </c>
      <c r="T111" s="313">
        <f t="shared" si="7"/>
        <v>10</v>
      </c>
    </row>
    <row r="112" spans="1:20" x14ac:dyDescent="0.2">
      <c r="A112" s="19" t="s">
        <v>92</v>
      </c>
      <c r="B112" s="60">
        <v>3790</v>
      </c>
      <c r="C112" s="20">
        <v>1562</v>
      </c>
      <c r="D112" s="22">
        <v>2228</v>
      </c>
      <c r="E112" s="60">
        <v>3923</v>
      </c>
      <c r="F112" s="20">
        <v>1650</v>
      </c>
      <c r="G112" s="22">
        <v>2273</v>
      </c>
      <c r="H112" s="60">
        <v>4150</v>
      </c>
      <c r="I112" s="21">
        <v>1708</v>
      </c>
      <c r="J112" s="61">
        <v>2442</v>
      </c>
      <c r="K112" s="60">
        <v>3799</v>
      </c>
      <c r="L112" s="21">
        <v>1563</v>
      </c>
      <c r="M112" s="61">
        <v>2236</v>
      </c>
      <c r="N112" s="60">
        <v>3660</v>
      </c>
      <c r="O112" s="21">
        <v>1464</v>
      </c>
      <c r="P112" s="61">
        <v>2196</v>
      </c>
      <c r="R112" s="6" t="s">
        <v>103</v>
      </c>
      <c r="S112" s="313">
        <f>N37</f>
        <v>54256</v>
      </c>
      <c r="T112" s="313">
        <f t="shared" si="7"/>
        <v>876</v>
      </c>
    </row>
    <row r="113" spans="1:20" x14ac:dyDescent="0.2">
      <c r="A113" s="19" t="s">
        <v>93</v>
      </c>
      <c r="B113" s="60">
        <v>4974</v>
      </c>
      <c r="C113" s="20">
        <v>2385</v>
      </c>
      <c r="D113" s="22">
        <v>2589</v>
      </c>
      <c r="E113" s="60">
        <v>4965</v>
      </c>
      <c r="F113" s="20">
        <v>2391</v>
      </c>
      <c r="G113" s="22">
        <v>2574</v>
      </c>
      <c r="H113" s="60">
        <v>4927</v>
      </c>
      <c r="I113" s="21">
        <v>2424</v>
      </c>
      <c r="J113" s="61">
        <v>2503</v>
      </c>
      <c r="K113" s="60">
        <v>4531</v>
      </c>
      <c r="L113" s="21">
        <v>2241</v>
      </c>
      <c r="M113" s="61">
        <v>2290</v>
      </c>
      <c r="N113" s="60">
        <v>4189</v>
      </c>
      <c r="O113" s="21">
        <v>2061</v>
      </c>
      <c r="P113" s="61">
        <v>2128</v>
      </c>
      <c r="R113" s="6" t="s">
        <v>104</v>
      </c>
      <c r="S113" s="313">
        <f>B53</f>
        <v>55209</v>
      </c>
      <c r="T113" s="313">
        <f t="shared" si="7"/>
        <v>953</v>
      </c>
    </row>
    <row r="114" spans="1:20" x14ac:dyDescent="0.2">
      <c r="A114" s="19" t="s">
        <v>94</v>
      </c>
      <c r="B114" s="60">
        <v>3843</v>
      </c>
      <c r="C114" s="20">
        <v>1448</v>
      </c>
      <c r="D114" s="22">
        <v>2395</v>
      </c>
      <c r="E114" s="60">
        <v>3796</v>
      </c>
      <c r="F114" s="20">
        <v>1484</v>
      </c>
      <c r="G114" s="22">
        <v>2312</v>
      </c>
      <c r="H114" s="60">
        <v>3920</v>
      </c>
      <c r="I114" s="21">
        <v>1510</v>
      </c>
      <c r="J114" s="61">
        <v>2410</v>
      </c>
      <c r="K114" s="60">
        <v>3792</v>
      </c>
      <c r="L114" s="21">
        <v>1497</v>
      </c>
      <c r="M114" s="61">
        <v>2295</v>
      </c>
      <c r="N114" s="60">
        <v>3392</v>
      </c>
      <c r="O114" s="21">
        <v>1308</v>
      </c>
      <c r="P114" s="61">
        <v>2084</v>
      </c>
      <c r="R114" s="6" t="s">
        <v>105</v>
      </c>
      <c r="S114" s="313">
        <f>E53</f>
        <v>62297</v>
      </c>
      <c r="T114" s="313">
        <f t="shared" si="7"/>
        <v>7088</v>
      </c>
    </row>
    <row r="115" spans="1:20" x14ac:dyDescent="0.2">
      <c r="A115" s="19" t="s">
        <v>95</v>
      </c>
      <c r="B115" s="60">
        <v>3230</v>
      </c>
      <c r="C115" s="20">
        <v>1414</v>
      </c>
      <c r="D115" s="22">
        <v>1816</v>
      </c>
      <c r="E115" s="60">
        <v>3543</v>
      </c>
      <c r="F115" s="20">
        <v>1520</v>
      </c>
      <c r="G115" s="22">
        <v>2023</v>
      </c>
      <c r="H115" s="60">
        <v>3630</v>
      </c>
      <c r="I115" s="21">
        <v>1557</v>
      </c>
      <c r="J115" s="61">
        <v>2073</v>
      </c>
      <c r="K115" s="60">
        <v>3150</v>
      </c>
      <c r="L115" s="21">
        <v>1314</v>
      </c>
      <c r="M115" s="61">
        <v>1836</v>
      </c>
      <c r="N115" s="60">
        <v>2828</v>
      </c>
      <c r="O115" s="21">
        <v>1180</v>
      </c>
      <c r="P115" s="61">
        <v>1648</v>
      </c>
      <c r="R115" s="6" t="s">
        <v>106</v>
      </c>
      <c r="S115" s="313">
        <f>H53</f>
        <v>65779</v>
      </c>
      <c r="T115" s="313">
        <f t="shared" si="7"/>
        <v>3482</v>
      </c>
    </row>
    <row r="116" spans="1:20" ht="13.5" thickBot="1" x14ac:dyDescent="0.25">
      <c r="A116" s="23" t="s">
        <v>96</v>
      </c>
      <c r="B116" s="62">
        <v>1385</v>
      </c>
      <c r="C116" s="24">
        <v>690</v>
      </c>
      <c r="D116" s="26">
        <v>695</v>
      </c>
      <c r="E116" s="62">
        <v>1461</v>
      </c>
      <c r="F116" s="24">
        <v>700</v>
      </c>
      <c r="G116" s="26">
        <v>761</v>
      </c>
      <c r="H116" s="62">
        <v>1469</v>
      </c>
      <c r="I116" s="25">
        <v>705</v>
      </c>
      <c r="J116" s="63">
        <v>764</v>
      </c>
      <c r="K116" s="62">
        <v>1154</v>
      </c>
      <c r="L116" s="25">
        <v>563</v>
      </c>
      <c r="M116" s="63">
        <v>591</v>
      </c>
      <c r="N116" s="62">
        <v>842</v>
      </c>
      <c r="O116" s="25">
        <v>408</v>
      </c>
      <c r="P116" s="63">
        <v>434</v>
      </c>
      <c r="R116" s="6" t="s">
        <v>107</v>
      </c>
      <c r="S116" s="313">
        <f>K53</f>
        <v>67508</v>
      </c>
      <c r="T116" s="313">
        <f t="shared" si="7"/>
        <v>1729</v>
      </c>
    </row>
    <row r="117" spans="1:20" ht="13.5" thickBot="1" x14ac:dyDescent="0.25">
      <c r="A117" s="27" t="s">
        <v>97</v>
      </c>
      <c r="B117" s="64">
        <f>SUM(B106:B116)</f>
        <v>57474</v>
      </c>
      <c r="C117" s="28">
        <f t="shared" ref="C117:P117" si="8">SUM(C106:C116)</f>
        <v>24478</v>
      </c>
      <c r="D117" s="29">
        <f t="shared" si="8"/>
        <v>32996</v>
      </c>
      <c r="E117" s="64">
        <f t="shared" si="8"/>
        <v>59936</v>
      </c>
      <c r="F117" s="28">
        <f t="shared" si="8"/>
        <v>25796</v>
      </c>
      <c r="G117" s="29">
        <f t="shared" si="8"/>
        <v>34140</v>
      </c>
      <c r="H117" s="64">
        <f t="shared" si="8"/>
        <v>61758</v>
      </c>
      <c r="I117" s="28">
        <f t="shared" si="8"/>
        <v>26605</v>
      </c>
      <c r="J117" s="29">
        <f t="shared" si="8"/>
        <v>35153</v>
      </c>
      <c r="K117" s="64">
        <f t="shared" si="8"/>
        <v>57923</v>
      </c>
      <c r="L117" s="28">
        <f t="shared" si="8"/>
        <v>25149</v>
      </c>
      <c r="M117" s="29">
        <f t="shared" si="8"/>
        <v>32774</v>
      </c>
      <c r="N117" s="64">
        <f t="shared" si="8"/>
        <v>54940</v>
      </c>
      <c r="O117" s="28">
        <f t="shared" si="8"/>
        <v>23784</v>
      </c>
      <c r="P117" s="29">
        <f t="shared" si="8"/>
        <v>31156</v>
      </c>
      <c r="R117" s="6" t="s">
        <v>108</v>
      </c>
      <c r="S117" s="313">
        <f>N53</f>
        <v>68787</v>
      </c>
      <c r="T117" s="313">
        <f t="shared" si="7"/>
        <v>1279</v>
      </c>
    </row>
    <row r="118" spans="1:20" x14ac:dyDescent="0.2">
      <c r="A118" s="405" t="s">
        <v>98</v>
      </c>
      <c r="B118" s="405"/>
      <c r="C118" s="405"/>
      <c r="D118" s="405"/>
      <c r="E118" s="405"/>
      <c r="F118" s="405"/>
      <c r="G118" s="405"/>
      <c r="H118" s="405"/>
      <c r="I118" s="405"/>
      <c r="J118" s="405"/>
      <c r="K118" s="405"/>
      <c r="L118" s="405"/>
      <c r="M118" s="405"/>
      <c r="N118" s="405"/>
      <c r="O118" s="405"/>
      <c r="P118" s="405"/>
      <c r="R118" s="6" t="s">
        <v>109</v>
      </c>
      <c r="S118" s="313">
        <f>B69</f>
        <v>66187</v>
      </c>
      <c r="T118" s="313">
        <f t="shared" si="7"/>
        <v>-2600</v>
      </c>
    </row>
    <row r="119" spans="1:20" ht="13.5" thickBot="1" x14ac:dyDescent="0.25">
      <c r="R119" s="6" t="s">
        <v>25</v>
      </c>
      <c r="S119" s="313">
        <f>E69</f>
        <v>68870</v>
      </c>
      <c r="T119" s="313">
        <f t="shared" si="7"/>
        <v>2683</v>
      </c>
    </row>
    <row r="120" spans="1:20" ht="15.75" customHeight="1" x14ac:dyDescent="0.2">
      <c r="A120" s="406" t="s">
        <v>77</v>
      </c>
      <c r="B120" s="408" t="s">
        <v>44</v>
      </c>
      <c r="C120" s="409"/>
      <c r="D120" s="410"/>
      <c r="E120" s="408" t="s">
        <v>45</v>
      </c>
      <c r="F120" s="409"/>
      <c r="G120" s="410"/>
      <c r="H120" s="408" t="s">
        <v>46</v>
      </c>
      <c r="I120" s="409"/>
      <c r="J120" s="410"/>
      <c r="K120" s="408" t="s">
        <v>47</v>
      </c>
      <c r="L120" s="409"/>
      <c r="M120" s="411"/>
      <c r="N120" s="412" t="s">
        <v>48</v>
      </c>
      <c r="O120" s="413"/>
      <c r="P120" s="412"/>
      <c r="Q120" s="412"/>
      <c r="R120" s="6" t="s">
        <v>26</v>
      </c>
      <c r="S120" s="313">
        <f>H69</f>
        <v>68830</v>
      </c>
      <c r="T120" s="313">
        <f t="shared" si="7"/>
        <v>-40</v>
      </c>
    </row>
    <row r="121" spans="1:20" x14ac:dyDescent="0.2">
      <c r="A121" s="407"/>
      <c r="B121" s="38" t="s">
        <v>83</v>
      </c>
      <c r="C121" s="13" t="s">
        <v>84</v>
      </c>
      <c r="D121" s="14" t="s">
        <v>85</v>
      </c>
      <c r="E121" s="38" t="s">
        <v>83</v>
      </c>
      <c r="F121" s="13" t="s">
        <v>84</v>
      </c>
      <c r="G121" s="14" t="s">
        <v>85</v>
      </c>
      <c r="H121" s="38" t="s">
        <v>83</v>
      </c>
      <c r="I121" s="13" t="s">
        <v>84</v>
      </c>
      <c r="J121" s="14" t="s">
        <v>85</v>
      </c>
      <c r="K121" s="38" t="s">
        <v>83</v>
      </c>
      <c r="L121" s="13" t="s">
        <v>84</v>
      </c>
      <c r="M121" s="341" t="s">
        <v>85</v>
      </c>
      <c r="N121" s="369" t="s">
        <v>83</v>
      </c>
      <c r="O121" s="368" t="s">
        <v>84</v>
      </c>
      <c r="P121" s="370" t="s">
        <v>85</v>
      </c>
      <c r="Q121" s="346" t="s">
        <v>112</v>
      </c>
      <c r="R121" s="6" t="s">
        <v>27</v>
      </c>
      <c r="S121" s="313">
        <f>K69</f>
        <v>68555</v>
      </c>
      <c r="T121" s="313">
        <f t="shared" si="7"/>
        <v>-275</v>
      </c>
    </row>
    <row r="122" spans="1:20" x14ac:dyDescent="0.2">
      <c r="A122" s="15" t="s">
        <v>86</v>
      </c>
      <c r="B122" s="58">
        <f>SUM(C122:D122)</f>
        <v>14395</v>
      </c>
      <c r="C122" s="268">
        <v>8991</v>
      </c>
      <c r="D122" s="268">
        <v>5404</v>
      </c>
      <c r="E122" s="58">
        <f>SUM(F122:G122)</f>
        <v>13892</v>
      </c>
      <c r="F122" s="16">
        <v>8794</v>
      </c>
      <c r="G122" s="18">
        <v>5098</v>
      </c>
      <c r="H122" s="58">
        <f>SUM(I122:J122)</f>
        <v>13226</v>
      </c>
      <c r="I122" s="17">
        <v>4787</v>
      </c>
      <c r="J122" s="59">
        <v>8439</v>
      </c>
      <c r="K122" s="58">
        <f t="shared" ref="K122:K132" si="9">SUM(L122:M122)</f>
        <v>12037</v>
      </c>
      <c r="L122" s="59">
        <v>4616</v>
      </c>
      <c r="M122" s="342">
        <v>7421</v>
      </c>
      <c r="N122" s="20">
        <v>11556</v>
      </c>
      <c r="O122" s="17">
        <v>7101</v>
      </c>
      <c r="P122" s="21">
        <v>4440</v>
      </c>
      <c r="Q122" s="347">
        <v>15</v>
      </c>
      <c r="R122" s="6" t="s">
        <v>28</v>
      </c>
      <c r="S122" s="313">
        <f>N69</f>
        <v>68117</v>
      </c>
      <c r="T122" s="313">
        <f t="shared" si="7"/>
        <v>-438</v>
      </c>
    </row>
    <row r="123" spans="1:20" x14ac:dyDescent="0.2">
      <c r="A123" s="19" t="s">
        <v>87</v>
      </c>
      <c r="B123" s="58">
        <f t="shared" ref="B123:B132" si="10">SUM(C123:D123)</f>
        <v>12954</v>
      </c>
      <c r="C123" s="268">
        <v>5961</v>
      </c>
      <c r="D123" s="269">
        <v>6993</v>
      </c>
      <c r="E123" s="60">
        <f t="shared" ref="E123:E132" si="11">SUM(F123:G123)</f>
        <v>12825</v>
      </c>
      <c r="F123" s="20">
        <v>5869</v>
      </c>
      <c r="G123" s="22">
        <v>6956</v>
      </c>
      <c r="H123" s="58">
        <f t="shared" ref="H123:H131" si="12">SUM(I123:J123)</f>
        <v>12126</v>
      </c>
      <c r="I123" s="21">
        <v>6640</v>
      </c>
      <c r="J123" s="61">
        <v>5486</v>
      </c>
      <c r="K123" s="58">
        <f t="shared" si="9"/>
        <v>11062</v>
      </c>
      <c r="L123" s="61">
        <v>6091</v>
      </c>
      <c r="M123" s="343">
        <v>4971</v>
      </c>
      <c r="N123" s="20">
        <v>10727</v>
      </c>
      <c r="O123" s="21">
        <v>4830</v>
      </c>
      <c r="P123" s="21">
        <v>5886</v>
      </c>
      <c r="Q123" s="347">
        <v>11</v>
      </c>
      <c r="R123" s="6" t="s">
        <v>29</v>
      </c>
      <c r="S123" s="313">
        <f>B85</f>
        <v>66389</v>
      </c>
      <c r="T123" s="313">
        <f t="shared" si="7"/>
        <v>-1728</v>
      </c>
    </row>
    <row r="124" spans="1:20" x14ac:dyDescent="0.2">
      <c r="A124" s="19" t="s">
        <v>88</v>
      </c>
      <c r="B124" s="58">
        <f t="shared" si="10"/>
        <v>2207</v>
      </c>
      <c r="C124" s="268">
        <v>1464</v>
      </c>
      <c r="D124" s="269">
        <v>743</v>
      </c>
      <c r="E124" s="60">
        <f t="shared" si="11"/>
        <v>2207</v>
      </c>
      <c r="F124" s="20">
        <v>1472</v>
      </c>
      <c r="G124" s="22">
        <v>735</v>
      </c>
      <c r="H124" s="58">
        <f t="shared" si="12"/>
        <v>2164</v>
      </c>
      <c r="I124" s="21">
        <v>710</v>
      </c>
      <c r="J124" s="61">
        <v>1454</v>
      </c>
      <c r="K124" s="58">
        <f t="shared" si="9"/>
        <v>2034</v>
      </c>
      <c r="L124" s="61">
        <v>648</v>
      </c>
      <c r="M124" s="343">
        <v>1386</v>
      </c>
      <c r="N124" s="20">
        <v>1945</v>
      </c>
      <c r="O124" s="21">
        <v>1330</v>
      </c>
      <c r="P124" s="21">
        <v>615</v>
      </c>
      <c r="Q124" s="347">
        <v>0</v>
      </c>
      <c r="R124" s="6" t="s">
        <v>30</v>
      </c>
      <c r="S124" s="313">
        <f>E85</f>
        <v>63973</v>
      </c>
      <c r="T124" s="313">
        <f t="shared" si="7"/>
        <v>-2416</v>
      </c>
    </row>
    <row r="125" spans="1:20" x14ac:dyDescent="0.2">
      <c r="A125" s="19" t="s">
        <v>89</v>
      </c>
      <c r="B125" s="58">
        <f t="shared" si="10"/>
        <v>2883</v>
      </c>
      <c r="C125" s="268">
        <v>1880</v>
      </c>
      <c r="D125" s="269">
        <v>1003</v>
      </c>
      <c r="E125" s="60">
        <f t="shared" si="11"/>
        <v>2773</v>
      </c>
      <c r="F125" s="20">
        <v>1856</v>
      </c>
      <c r="G125" s="22">
        <v>917</v>
      </c>
      <c r="H125" s="58">
        <f t="shared" si="12"/>
        <v>2559</v>
      </c>
      <c r="I125" s="21">
        <v>824</v>
      </c>
      <c r="J125" s="61">
        <v>1735</v>
      </c>
      <c r="K125" s="58">
        <f t="shared" si="9"/>
        <v>2216</v>
      </c>
      <c r="L125" s="61">
        <v>706</v>
      </c>
      <c r="M125" s="343">
        <v>1510</v>
      </c>
      <c r="N125" s="20">
        <v>2218</v>
      </c>
      <c r="O125" s="21">
        <v>1506</v>
      </c>
      <c r="P125" s="21">
        <v>710</v>
      </c>
      <c r="Q125" s="347">
        <v>2</v>
      </c>
      <c r="R125" s="6" t="s">
        <v>110</v>
      </c>
      <c r="S125" s="313">
        <f>H85</f>
        <v>62347</v>
      </c>
      <c r="T125" s="313">
        <f t="shared" si="7"/>
        <v>-1626</v>
      </c>
    </row>
    <row r="126" spans="1:20" x14ac:dyDescent="0.2">
      <c r="A126" s="19" t="s">
        <v>90</v>
      </c>
      <c r="B126" s="58">
        <f t="shared" si="10"/>
        <v>3218</v>
      </c>
      <c r="C126" s="268">
        <v>2053</v>
      </c>
      <c r="D126" s="269">
        <v>1165</v>
      </c>
      <c r="E126" s="60">
        <f t="shared" si="11"/>
        <v>3106</v>
      </c>
      <c r="F126" s="20">
        <v>2037</v>
      </c>
      <c r="G126" s="22">
        <v>1069</v>
      </c>
      <c r="H126" s="58">
        <f t="shared" si="12"/>
        <v>2848</v>
      </c>
      <c r="I126" s="21">
        <v>952</v>
      </c>
      <c r="J126" s="61">
        <v>1896</v>
      </c>
      <c r="K126" s="58">
        <f t="shared" si="9"/>
        <v>2634</v>
      </c>
      <c r="L126" s="61">
        <v>884</v>
      </c>
      <c r="M126" s="343">
        <v>1750</v>
      </c>
      <c r="N126" s="20">
        <v>2611</v>
      </c>
      <c r="O126" s="21">
        <v>1735</v>
      </c>
      <c r="P126" s="21">
        <v>876</v>
      </c>
      <c r="Q126" s="347">
        <v>0</v>
      </c>
      <c r="R126" s="6" t="s">
        <v>32</v>
      </c>
      <c r="S126" s="313">
        <f>K85</f>
        <v>63205</v>
      </c>
      <c r="T126" s="313">
        <f t="shared" si="7"/>
        <v>858</v>
      </c>
    </row>
    <row r="127" spans="1:20" x14ac:dyDescent="0.2">
      <c r="A127" s="19" t="s">
        <v>91</v>
      </c>
      <c r="B127" s="58">
        <f t="shared" si="10"/>
        <v>2762</v>
      </c>
      <c r="C127" s="268">
        <v>1499</v>
      </c>
      <c r="D127" s="269">
        <v>1263</v>
      </c>
      <c r="E127" s="60">
        <f t="shared" si="11"/>
        <v>2444</v>
      </c>
      <c r="F127" s="20">
        <v>1332</v>
      </c>
      <c r="G127" s="22">
        <v>1112</v>
      </c>
      <c r="H127" s="58">
        <f t="shared" si="12"/>
        <v>2199</v>
      </c>
      <c r="I127" s="21">
        <v>936</v>
      </c>
      <c r="J127" s="61">
        <v>1263</v>
      </c>
      <c r="K127" s="58">
        <f t="shared" si="9"/>
        <v>1985</v>
      </c>
      <c r="L127" s="61">
        <v>889</v>
      </c>
      <c r="M127" s="343">
        <v>1096</v>
      </c>
      <c r="N127" s="20">
        <v>1898</v>
      </c>
      <c r="O127" s="21">
        <v>998</v>
      </c>
      <c r="P127" s="21">
        <v>896</v>
      </c>
      <c r="Q127" s="347">
        <v>4</v>
      </c>
      <c r="R127" s="6" t="s">
        <v>33</v>
      </c>
      <c r="S127" s="313">
        <f>N85</f>
        <v>64077</v>
      </c>
      <c r="T127" s="313">
        <f t="shared" si="7"/>
        <v>872</v>
      </c>
    </row>
    <row r="128" spans="1:20" x14ac:dyDescent="0.2">
      <c r="A128" s="19" t="s">
        <v>92</v>
      </c>
      <c r="B128" s="58">
        <f t="shared" si="10"/>
        <v>3545</v>
      </c>
      <c r="C128" s="268">
        <v>2131</v>
      </c>
      <c r="D128" s="269">
        <v>1414</v>
      </c>
      <c r="E128" s="60">
        <f t="shared" si="11"/>
        <v>3414</v>
      </c>
      <c r="F128" s="20">
        <v>2088</v>
      </c>
      <c r="G128" s="22">
        <v>1326</v>
      </c>
      <c r="H128" s="58">
        <f t="shared" si="12"/>
        <v>3117</v>
      </c>
      <c r="I128" s="21">
        <v>1149</v>
      </c>
      <c r="J128" s="61">
        <v>1968</v>
      </c>
      <c r="K128" s="58">
        <f t="shared" si="9"/>
        <v>2897</v>
      </c>
      <c r="L128" s="61">
        <v>1101</v>
      </c>
      <c r="M128" s="343">
        <v>1796</v>
      </c>
      <c r="N128" s="20">
        <v>2845</v>
      </c>
      <c r="O128" s="21">
        <v>1735</v>
      </c>
      <c r="P128" s="21">
        <v>1104</v>
      </c>
      <c r="Q128" s="347">
        <v>6</v>
      </c>
      <c r="R128" s="6" t="s">
        <v>34</v>
      </c>
      <c r="S128" s="313">
        <f>B101</f>
        <v>65699</v>
      </c>
      <c r="T128" s="313">
        <f t="shared" si="7"/>
        <v>1622</v>
      </c>
    </row>
    <row r="129" spans="1:22" x14ac:dyDescent="0.2">
      <c r="A129" s="19" t="s">
        <v>93</v>
      </c>
      <c r="B129" s="58">
        <f t="shared" si="10"/>
        <v>3937</v>
      </c>
      <c r="C129" s="268">
        <v>2008</v>
      </c>
      <c r="D129" s="269">
        <v>1929</v>
      </c>
      <c r="E129" s="60">
        <f t="shared" si="11"/>
        <v>3592</v>
      </c>
      <c r="F129" s="20">
        <v>1817</v>
      </c>
      <c r="G129" s="22">
        <v>1775</v>
      </c>
      <c r="H129" s="58">
        <f t="shared" si="12"/>
        <v>3326</v>
      </c>
      <c r="I129" s="21">
        <v>1659</v>
      </c>
      <c r="J129" s="61">
        <v>1667</v>
      </c>
      <c r="K129" s="58">
        <f t="shared" si="9"/>
        <v>3022</v>
      </c>
      <c r="L129" s="61">
        <v>1487</v>
      </c>
      <c r="M129" s="343">
        <v>1535</v>
      </c>
      <c r="N129" s="20">
        <v>2967</v>
      </c>
      <c r="O129" s="21">
        <v>1496</v>
      </c>
      <c r="P129" s="21">
        <v>1468</v>
      </c>
      <c r="Q129" s="347">
        <v>3</v>
      </c>
      <c r="R129" s="6" t="s">
        <v>35</v>
      </c>
      <c r="S129" s="313">
        <f>E101</f>
        <v>61722</v>
      </c>
      <c r="T129" s="313">
        <f t="shared" si="7"/>
        <v>-3977</v>
      </c>
    </row>
    <row r="130" spans="1:22" x14ac:dyDescent="0.2">
      <c r="A130" s="19" t="s">
        <v>94</v>
      </c>
      <c r="B130" s="58">
        <f t="shared" si="10"/>
        <v>3014</v>
      </c>
      <c r="C130" s="268">
        <v>1852</v>
      </c>
      <c r="D130" s="269">
        <v>1162</v>
      </c>
      <c r="E130" s="60">
        <f t="shared" si="11"/>
        <v>2580</v>
      </c>
      <c r="F130" s="20">
        <v>1668</v>
      </c>
      <c r="G130" s="22">
        <v>912</v>
      </c>
      <c r="H130" s="58">
        <f t="shared" si="12"/>
        <v>2368</v>
      </c>
      <c r="I130" s="21">
        <v>849</v>
      </c>
      <c r="J130" s="61">
        <v>1519</v>
      </c>
      <c r="K130" s="58">
        <f t="shared" si="9"/>
        <v>2272</v>
      </c>
      <c r="L130" s="61">
        <v>836</v>
      </c>
      <c r="M130" s="343">
        <v>1436</v>
      </c>
      <c r="N130" s="20">
        <v>2426</v>
      </c>
      <c r="O130" s="21">
        <v>1578</v>
      </c>
      <c r="P130" s="21">
        <v>848</v>
      </c>
      <c r="Q130" s="347">
        <v>0</v>
      </c>
      <c r="R130" s="6" t="s">
        <v>36</v>
      </c>
      <c r="S130" s="313">
        <f>H101</f>
        <v>56681</v>
      </c>
      <c r="T130" s="313">
        <f t="shared" si="7"/>
        <v>-5041</v>
      </c>
    </row>
    <row r="131" spans="1:22" x14ac:dyDescent="0.2">
      <c r="A131" s="19" t="s">
        <v>95</v>
      </c>
      <c r="B131" s="58">
        <f t="shared" si="10"/>
        <v>2540</v>
      </c>
      <c r="C131" s="268">
        <v>1463</v>
      </c>
      <c r="D131" s="269">
        <v>1077</v>
      </c>
      <c r="E131" s="60">
        <f t="shared" si="11"/>
        <v>2382</v>
      </c>
      <c r="F131" s="20">
        <v>1374</v>
      </c>
      <c r="G131" s="22">
        <v>1008</v>
      </c>
      <c r="H131" s="58">
        <f t="shared" si="12"/>
        <v>2262</v>
      </c>
      <c r="I131" s="21">
        <v>978</v>
      </c>
      <c r="J131" s="61">
        <v>1284</v>
      </c>
      <c r="K131" s="58">
        <f t="shared" si="9"/>
        <v>2221</v>
      </c>
      <c r="L131" s="61">
        <v>1001</v>
      </c>
      <c r="M131" s="343">
        <v>1220</v>
      </c>
      <c r="N131" s="20">
        <v>2319</v>
      </c>
      <c r="O131" s="21">
        <v>1235</v>
      </c>
      <c r="P131" s="21">
        <v>1081</v>
      </c>
      <c r="Q131" s="347">
        <v>3</v>
      </c>
      <c r="R131" s="6" t="s">
        <v>37</v>
      </c>
      <c r="S131" s="313">
        <f>K101</f>
        <v>56888</v>
      </c>
      <c r="T131" s="313">
        <f t="shared" si="7"/>
        <v>207</v>
      </c>
    </row>
    <row r="132" spans="1:22" x14ac:dyDescent="0.2">
      <c r="A132" s="23" t="s">
        <v>96</v>
      </c>
      <c r="B132" s="58">
        <f t="shared" si="10"/>
        <v>675</v>
      </c>
      <c r="C132" s="270">
        <v>337</v>
      </c>
      <c r="D132" s="271">
        <v>338</v>
      </c>
      <c r="E132" s="62">
        <f t="shared" si="11"/>
        <v>554</v>
      </c>
      <c r="F132" s="24">
        <v>291</v>
      </c>
      <c r="G132" s="26">
        <v>263</v>
      </c>
      <c r="H132" s="62">
        <f>SUM(I132:J132)</f>
        <v>457</v>
      </c>
      <c r="I132" s="25">
        <v>215</v>
      </c>
      <c r="J132" s="63">
        <v>242</v>
      </c>
      <c r="K132" s="62">
        <f t="shared" si="9"/>
        <v>346</v>
      </c>
      <c r="L132" s="63">
        <v>179</v>
      </c>
      <c r="M132" s="344">
        <v>167</v>
      </c>
      <c r="N132" s="20">
        <v>317</v>
      </c>
      <c r="O132" s="21">
        <v>160</v>
      </c>
      <c r="P132" s="21">
        <v>154</v>
      </c>
      <c r="Q132" s="347">
        <v>3</v>
      </c>
      <c r="R132" s="6" t="s">
        <v>38</v>
      </c>
      <c r="S132" s="313">
        <f>N101</f>
        <v>57369</v>
      </c>
      <c r="T132" s="313">
        <f t="shared" si="7"/>
        <v>481</v>
      </c>
    </row>
    <row r="133" spans="1:22" x14ac:dyDescent="0.2">
      <c r="A133" s="27" t="s">
        <v>97</v>
      </c>
      <c r="B133" s="64">
        <f>SUM(B122:B132)</f>
        <v>52130</v>
      </c>
      <c r="C133" s="28">
        <f t="shared" ref="C133:D133" si="13">SUM(C122:C132)</f>
        <v>29639</v>
      </c>
      <c r="D133" s="29">
        <f t="shared" si="13"/>
        <v>22491</v>
      </c>
      <c r="E133" s="64">
        <f>SUM(E122:E132)</f>
        <v>49769</v>
      </c>
      <c r="F133" s="64">
        <f t="shared" ref="F133:G133" si="14">SUM(F122:F132)</f>
        <v>28598</v>
      </c>
      <c r="G133" s="64">
        <f t="shared" si="14"/>
        <v>21171</v>
      </c>
      <c r="H133" s="64">
        <f>SUM(H122:H132)</f>
        <v>46652</v>
      </c>
      <c r="I133" s="28">
        <f t="shared" ref="I133:J133" si="15">SUM(I122:I132)</f>
        <v>19699</v>
      </c>
      <c r="J133" s="29">
        <f t="shared" si="15"/>
        <v>26953</v>
      </c>
      <c r="K133" s="64">
        <f>SUM(K122:K132)</f>
        <v>42726</v>
      </c>
      <c r="L133" s="28">
        <f>SUM(L122:L132)</f>
        <v>18438</v>
      </c>
      <c r="M133" s="345">
        <f>SUM(M122:M132)</f>
        <v>24288</v>
      </c>
      <c r="N133" s="360">
        <v>41829</v>
      </c>
      <c r="O133" s="348">
        <v>23693</v>
      </c>
      <c r="P133" s="348">
        <v>18076</v>
      </c>
      <c r="Q133" s="346">
        <v>47</v>
      </c>
      <c r="R133" s="6" t="s">
        <v>39</v>
      </c>
      <c r="S133" s="313">
        <f>B117</f>
        <v>57474</v>
      </c>
      <c r="T133" s="313">
        <f t="shared" si="7"/>
        <v>105</v>
      </c>
    </row>
    <row r="134" spans="1:22" x14ac:dyDescent="0.2">
      <c r="A134" s="405" t="s">
        <v>113</v>
      </c>
      <c r="B134" s="405"/>
      <c r="C134" s="405"/>
      <c r="D134" s="405"/>
      <c r="E134" s="405"/>
      <c r="F134" s="405"/>
      <c r="G134" s="405"/>
      <c r="H134" s="405"/>
      <c r="I134" s="405"/>
      <c r="J134" s="405"/>
      <c r="K134" s="405"/>
      <c r="L134" s="405"/>
      <c r="M134" s="405"/>
      <c r="N134" s="405"/>
      <c r="O134" s="405"/>
      <c r="P134" s="405"/>
      <c r="R134" s="6" t="s">
        <v>40</v>
      </c>
      <c r="S134" s="313">
        <f>E117</f>
        <v>59936</v>
      </c>
      <c r="T134" s="313">
        <f t="shared" si="7"/>
        <v>2462</v>
      </c>
    </row>
    <row r="135" spans="1:22" x14ac:dyDescent="0.2">
      <c r="R135" s="6" t="s">
        <v>41</v>
      </c>
      <c r="S135" s="313">
        <f>H117</f>
        <v>61758</v>
      </c>
      <c r="T135" s="313">
        <f t="shared" si="7"/>
        <v>1822</v>
      </c>
    </row>
    <row r="136" spans="1:22" x14ac:dyDescent="0.2">
      <c r="R136" s="6" t="s">
        <v>42</v>
      </c>
      <c r="S136" s="313">
        <f>K117</f>
        <v>57923</v>
      </c>
      <c r="T136" s="313">
        <f t="shared" si="7"/>
        <v>-3835</v>
      </c>
      <c r="U136" s="362">
        <f t="shared" ref="U136:U142" si="16">T136/S135</f>
        <v>-6.2097218174163672E-2</v>
      </c>
    </row>
    <row r="137" spans="1:22" x14ac:dyDescent="0.2">
      <c r="R137" s="6" t="s">
        <v>43</v>
      </c>
      <c r="S137" s="313">
        <f>N117</f>
        <v>54940</v>
      </c>
      <c r="T137" s="313">
        <f t="shared" si="7"/>
        <v>-2983</v>
      </c>
      <c r="U137" s="362">
        <f t="shared" si="16"/>
        <v>-5.1499404381679124E-2</v>
      </c>
    </row>
    <row r="138" spans="1:22" x14ac:dyDescent="0.2">
      <c r="R138" s="6" t="s">
        <v>44</v>
      </c>
      <c r="S138" s="313">
        <f>B133</f>
        <v>52130</v>
      </c>
      <c r="T138" s="313">
        <f t="shared" si="7"/>
        <v>-2810</v>
      </c>
      <c r="U138" s="362">
        <f t="shared" si="16"/>
        <v>-5.1146705496905719E-2</v>
      </c>
    </row>
    <row r="139" spans="1:22" x14ac:dyDescent="0.2">
      <c r="R139" s="6" t="s">
        <v>45</v>
      </c>
      <c r="S139" s="313">
        <f>E133</f>
        <v>49769</v>
      </c>
      <c r="T139" s="313">
        <f t="shared" si="7"/>
        <v>-2361</v>
      </c>
      <c r="U139" s="362">
        <f t="shared" si="16"/>
        <v>-4.5290619604834069E-2</v>
      </c>
    </row>
    <row r="140" spans="1:22" x14ac:dyDescent="0.2">
      <c r="R140" s="6" t="s">
        <v>46</v>
      </c>
      <c r="S140" s="313">
        <f>H133</f>
        <v>46652</v>
      </c>
      <c r="T140" s="313">
        <f t="shared" si="7"/>
        <v>-3117</v>
      </c>
      <c r="U140" s="362">
        <f t="shared" si="16"/>
        <v>-6.2629347585846609E-2</v>
      </c>
    </row>
    <row r="141" spans="1:22" x14ac:dyDescent="0.2">
      <c r="R141" s="6" t="s">
        <v>47</v>
      </c>
      <c r="S141" s="313">
        <f>K133</f>
        <v>42726</v>
      </c>
      <c r="T141" s="313">
        <f t="shared" si="7"/>
        <v>-3926</v>
      </c>
      <c r="U141" s="362">
        <f t="shared" si="16"/>
        <v>-8.4155020149189741E-2</v>
      </c>
    </row>
    <row r="142" spans="1:22" x14ac:dyDescent="0.2">
      <c r="R142" s="6" t="s">
        <v>48</v>
      </c>
      <c r="S142" s="361">
        <f>N133</f>
        <v>41829</v>
      </c>
      <c r="T142" s="313">
        <f t="shared" si="7"/>
        <v>-897</v>
      </c>
      <c r="U142" s="362">
        <f t="shared" si="16"/>
        <v>-2.0994242381687966E-2</v>
      </c>
    </row>
    <row r="143" spans="1:22" x14ac:dyDescent="0.2">
      <c r="R143" s="363" t="s">
        <v>114</v>
      </c>
      <c r="S143" s="365">
        <f>S142-T143</f>
        <v>41745.341999999997</v>
      </c>
      <c r="T143" s="364">
        <f>S142*0.002</f>
        <v>83.658000000000001</v>
      </c>
      <c r="U143" s="366">
        <f>AVERAGE(U136:U142)</f>
        <v>-5.3973222539186697E-2</v>
      </c>
      <c r="V143" s="339" t="s">
        <v>115</v>
      </c>
    </row>
    <row r="144" spans="1:22" x14ac:dyDescent="0.2">
      <c r="R144" s="363" t="s">
        <v>116</v>
      </c>
      <c r="S144" s="365">
        <f>S143-83</f>
        <v>41662.341999999997</v>
      </c>
      <c r="T144" s="364">
        <v>120</v>
      </c>
    </row>
    <row r="145" spans="18:22" x14ac:dyDescent="0.2">
      <c r="R145" s="363" t="s">
        <v>117</v>
      </c>
      <c r="S145" s="365">
        <f>S144-T145</f>
        <v>41422.341999999997</v>
      </c>
      <c r="T145" s="364">
        <v>240</v>
      </c>
    </row>
    <row r="146" spans="18:22" x14ac:dyDescent="0.2">
      <c r="R146" s="363" t="s">
        <v>118</v>
      </c>
      <c r="S146" s="365">
        <f>S145-T146</f>
        <v>41102.341999999997</v>
      </c>
      <c r="T146" s="364">
        <v>320</v>
      </c>
    </row>
    <row r="147" spans="18:22" x14ac:dyDescent="0.2">
      <c r="R147" s="363" t="s">
        <v>119</v>
      </c>
      <c r="S147" s="365">
        <f>S146-T147</f>
        <v>40702.341999999997</v>
      </c>
      <c r="T147" s="364">
        <v>400</v>
      </c>
      <c r="V147" s="367"/>
    </row>
    <row r="148" spans="18:22" x14ac:dyDescent="0.2">
      <c r="S148" s="364"/>
      <c r="T148" s="364"/>
    </row>
    <row r="149" spans="18:22" x14ac:dyDescent="0.2">
      <c r="S149" s="364"/>
      <c r="T149" s="364"/>
    </row>
  </sheetData>
  <mergeCells count="67">
    <mergeCell ref="A39:P39"/>
    <mergeCell ref="A40:A41"/>
    <mergeCell ref="B40:D40"/>
    <mergeCell ref="E40:G40"/>
    <mergeCell ref="H40:J40"/>
    <mergeCell ref="K40:M40"/>
    <mergeCell ref="N40:P40"/>
    <mergeCell ref="A1:P1"/>
    <mergeCell ref="A2:P2"/>
    <mergeCell ref="A3:P3"/>
    <mergeCell ref="A5:P5"/>
    <mergeCell ref="A38:P38"/>
    <mergeCell ref="A118:P118"/>
    <mergeCell ref="A6:P6"/>
    <mergeCell ref="A22:P22"/>
    <mergeCell ref="K8:M8"/>
    <mergeCell ref="N8:P8"/>
    <mergeCell ref="B8:D8"/>
    <mergeCell ref="E8:G8"/>
    <mergeCell ref="H8:J8"/>
    <mergeCell ref="A8:A9"/>
    <mergeCell ref="A23:P23"/>
    <mergeCell ref="B24:D24"/>
    <mergeCell ref="E24:G24"/>
    <mergeCell ref="H24:J24"/>
    <mergeCell ref="K24:M24"/>
    <mergeCell ref="N24:P24"/>
    <mergeCell ref="A24:A25"/>
    <mergeCell ref="K104:M104"/>
    <mergeCell ref="N104:P104"/>
    <mergeCell ref="A104:A105"/>
    <mergeCell ref="B104:D104"/>
    <mergeCell ref="E104:G104"/>
    <mergeCell ref="H104:J104"/>
    <mergeCell ref="A54:P54"/>
    <mergeCell ref="A55:P55"/>
    <mergeCell ref="A56:A57"/>
    <mergeCell ref="B56:D56"/>
    <mergeCell ref="E56:G56"/>
    <mergeCell ref="H56:J56"/>
    <mergeCell ref="K56:M56"/>
    <mergeCell ref="N56:P56"/>
    <mergeCell ref="A70:P70"/>
    <mergeCell ref="A71:P71"/>
    <mergeCell ref="A88:A89"/>
    <mergeCell ref="B88:D88"/>
    <mergeCell ref="E88:G88"/>
    <mergeCell ref="H88:J88"/>
    <mergeCell ref="K88:M88"/>
    <mergeCell ref="N88:P88"/>
    <mergeCell ref="A102:P102"/>
    <mergeCell ref="A103:P103"/>
    <mergeCell ref="A72:A73"/>
    <mergeCell ref="B72:D72"/>
    <mergeCell ref="E72:G72"/>
    <mergeCell ref="H72:J72"/>
    <mergeCell ref="K72:M72"/>
    <mergeCell ref="N72:P72"/>
    <mergeCell ref="A86:P86"/>
    <mergeCell ref="A87:P87"/>
    <mergeCell ref="A134:P134"/>
    <mergeCell ref="A120:A121"/>
    <mergeCell ref="B120:D120"/>
    <mergeCell ref="E120:G120"/>
    <mergeCell ref="H120:J120"/>
    <mergeCell ref="K120:M120"/>
    <mergeCell ref="N120:Q120"/>
  </mergeCells>
  <phoneticPr fontId="14" type="noConversion"/>
  <printOptions horizontalCentered="1"/>
  <pageMargins left="0.25" right="0.25" top="0.75" bottom="0.75" header="0.3" footer="0.3"/>
  <pageSetup scale="80" fitToHeight="0" orientation="landscape" horizontalDpi="2400" verticalDpi="2400" r:id="rId1"/>
  <headerFooter>
    <oddHeader>&amp;L&amp;G&amp;R&amp;G</oddHeader>
    <oddFooter>&amp;C&amp;"Calibri,Regular"&amp;K000000Patrono con Igualdad de Oportunidades en el Empleo M/M/V/I</oddFooter>
  </headerFooter>
  <rowBreaks count="3" manualBreakCount="3">
    <brk id="38" max="16383" man="1"/>
    <brk id="70" max="16383" man="1"/>
    <brk id="102" max="16383"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116"/>
  <sheetViews>
    <sheetView topLeftCell="A92" zoomScaleNormal="100" workbookViewId="0">
      <selection activeCell="A7" sqref="A7"/>
    </sheetView>
  </sheetViews>
  <sheetFormatPr defaultColWidth="8.85546875" defaultRowHeight="15" customHeight="1" x14ac:dyDescent="0.25"/>
  <cols>
    <col min="1" max="1" width="26.28515625" style="9" bestFit="1" customWidth="1"/>
    <col min="2" max="2" width="7.5703125" style="9" bestFit="1" customWidth="1"/>
    <col min="3" max="3" width="9.42578125" style="9" bestFit="1" customWidth="1"/>
    <col min="4" max="4" width="7.5703125" style="9" bestFit="1" customWidth="1"/>
    <col min="5" max="5" width="7" style="9" bestFit="1" customWidth="1"/>
    <col min="6" max="6" width="7.5703125" style="9" bestFit="1" customWidth="1"/>
    <col min="7" max="7" width="7.28515625" style="9" bestFit="1" customWidth="1"/>
    <col min="8" max="8" width="6.5703125" style="9" bestFit="1" customWidth="1"/>
    <col min="9" max="9" width="7" style="9" bestFit="1" customWidth="1"/>
    <col min="10" max="10" width="6.5703125" style="9" bestFit="1" customWidth="1"/>
    <col min="11" max="11" width="7.5703125" style="9" bestFit="1" customWidth="1"/>
    <col min="12" max="12" width="9.42578125" style="9" bestFit="1" customWidth="1"/>
    <col min="13" max="13" width="7.5703125" style="9" bestFit="1" customWidth="1"/>
    <col min="14" max="14" width="7" style="9" bestFit="1" customWidth="1"/>
    <col min="15" max="15" width="7.5703125" style="9" bestFit="1" customWidth="1"/>
    <col min="16" max="16" width="8.28515625" style="9" bestFit="1" customWidth="1"/>
    <col min="17" max="17" width="6.5703125" style="9" bestFit="1" customWidth="1"/>
    <col min="18" max="18" width="7" style="9" bestFit="1" customWidth="1"/>
    <col min="19" max="19" width="6.5703125" style="9" bestFit="1" customWidth="1"/>
    <col min="20" max="20" width="7.5703125" style="9" bestFit="1" customWidth="1"/>
    <col min="21" max="21" width="9.42578125" style="9" bestFit="1" customWidth="1"/>
    <col min="22" max="22" width="9" style="9" bestFit="1" customWidth="1"/>
    <col min="23" max="23" width="7" style="9" bestFit="1" customWidth="1"/>
    <col min="24" max="24" width="8.28515625" style="9" bestFit="1" customWidth="1"/>
    <col min="25" max="25" width="7.28515625" style="9" bestFit="1" customWidth="1"/>
    <col min="26" max="26" width="8.140625" style="9" bestFit="1" customWidth="1"/>
    <col min="27" max="27" width="7" style="9" bestFit="1" customWidth="1"/>
    <col min="28" max="28" width="6.5703125" style="9" bestFit="1" customWidth="1"/>
    <col min="29" max="16384" width="8.85546875" style="9"/>
  </cols>
  <sheetData>
    <row r="1" spans="1:28" ht="15" customHeight="1" x14ac:dyDescent="0.25">
      <c r="A1" s="425" t="s">
        <v>0</v>
      </c>
      <c r="B1" s="425"/>
      <c r="C1" s="425"/>
      <c r="D1" s="425"/>
      <c r="E1" s="425"/>
      <c r="F1" s="425"/>
      <c r="G1" s="425"/>
      <c r="H1" s="425"/>
      <c r="I1" s="425"/>
      <c r="J1" s="425"/>
      <c r="K1" s="425"/>
      <c r="L1" s="425"/>
      <c r="M1" s="425"/>
      <c r="N1" s="425"/>
      <c r="O1" s="425"/>
      <c r="P1" s="425"/>
      <c r="Q1" s="425"/>
      <c r="R1" s="425"/>
      <c r="S1" s="425"/>
      <c r="T1" s="425"/>
      <c r="U1" s="425"/>
      <c r="V1" s="425"/>
      <c r="W1" s="425"/>
      <c r="X1" s="425"/>
      <c r="Y1" s="425"/>
      <c r="Z1" s="425"/>
      <c r="AA1" s="425"/>
      <c r="AB1" s="425"/>
    </row>
    <row r="2" spans="1:28" ht="15" customHeight="1" x14ac:dyDescent="0.25">
      <c r="A2" s="425" t="s">
        <v>1</v>
      </c>
      <c r="B2" s="425"/>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5"/>
    </row>
    <row r="3" spans="1:28" ht="15" customHeight="1" x14ac:dyDescent="0.25">
      <c r="A3" s="425" t="s">
        <v>2</v>
      </c>
      <c r="B3" s="425"/>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row>
    <row r="4" spans="1:28" ht="15" customHeight="1" x14ac:dyDescent="0.25">
      <c r="A4" s="423"/>
      <c r="B4" s="423"/>
      <c r="C4" s="423"/>
      <c r="D4" s="423"/>
      <c r="E4" s="423"/>
      <c r="F4" s="423"/>
      <c r="G4" s="423"/>
      <c r="H4" s="423"/>
      <c r="I4" s="423"/>
      <c r="J4" s="423"/>
      <c r="K4" s="423"/>
      <c r="L4" s="423"/>
      <c r="M4" s="423"/>
      <c r="N4" s="423"/>
      <c r="O4" s="423"/>
      <c r="P4" s="423"/>
      <c r="Q4" s="423"/>
      <c r="R4" s="423"/>
      <c r="S4" s="423"/>
      <c r="T4" s="423"/>
      <c r="U4" s="423"/>
      <c r="V4" s="423"/>
      <c r="W4" s="423"/>
      <c r="X4" s="423"/>
      <c r="Y4" s="423"/>
      <c r="Z4" s="423"/>
      <c r="AA4" s="423"/>
      <c r="AB4" s="423"/>
    </row>
    <row r="5" spans="1:28" ht="15" customHeight="1" x14ac:dyDescent="0.25">
      <c r="A5" s="423" t="s">
        <v>120</v>
      </c>
      <c r="B5" s="423"/>
      <c r="C5" s="423"/>
      <c r="D5" s="423"/>
      <c r="E5" s="423"/>
      <c r="F5" s="423"/>
      <c r="G5" s="423"/>
      <c r="H5" s="423"/>
      <c r="I5" s="423"/>
      <c r="J5" s="423"/>
      <c r="K5" s="423"/>
      <c r="L5" s="423"/>
      <c r="M5" s="423"/>
      <c r="N5" s="423"/>
      <c r="O5" s="423"/>
      <c r="P5" s="423"/>
      <c r="Q5" s="423"/>
      <c r="R5" s="423"/>
      <c r="S5" s="423"/>
      <c r="T5" s="423"/>
      <c r="U5" s="423"/>
      <c r="V5" s="423"/>
      <c r="W5" s="423"/>
      <c r="X5" s="423"/>
      <c r="Y5" s="423"/>
      <c r="Z5" s="423"/>
      <c r="AA5" s="423"/>
      <c r="AB5" s="423"/>
    </row>
    <row r="6" spans="1:28" ht="15" customHeight="1" x14ac:dyDescent="0.25">
      <c r="A6" s="424" t="s">
        <v>121</v>
      </c>
      <c r="B6" s="424"/>
      <c r="C6" s="424"/>
      <c r="D6" s="424"/>
      <c r="E6" s="424"/>
      <c r="F6" s="424"/>
      <c r="G6" s="424"/>
      <c r="H6" s="424"/>
      <c r="I6" s="424"/>
      <c r="J6" s="424"/>
      <c r="K6" s="424"/>
      <c r="L6" s="424"/>
      <c r="M6" s="424"/>
      <c r="N6" s="424"/>
      <c r="O6" s="424"/>
      <c r="P6" s="424"/>
      <c r="Q6" s="424"/>
      <c r="R6" s="424"/>
      <c r="S6" s="424"/>
      <c r="T6" s="424"/>
      <c r="U6" s="424"/>
      <c r="V6" s="424"/>
      <c r="W6" s="424"/>
      <c r="X6" s="424"/>
      <c r="Y6" s="424"/>
      <c r="Z6" s="424"/>
      <c r="AA6" s="424"/>
      <c r="AB6" s="424"/>
    </row>
    <row r="7" spans="1:28" ht="15" customHeight="1" thickBot="1" x14ac:dyDescent="0.3"/>
    <row r="8" spans="1:28" ht="15" customHeight="1" thickBot="1" x14ac:dyDescent="0.3">
      <c r="A8" s="421" t="s">
        <v>122</v>
      </c>
      <c r="B8" s="416" t="s">
        <v>123</v>
      </c>
      <c r="C8" s="417"/>
      <c r="D8" s="417"/>
      <c r="E8" s="417"/>
      <c r="F8" s="417"/>
      <c r="G8" s="417"/>
      <c r="H8" s="417"/>
      <c r="I8" s="417"/>
      <c r="J8" s="418"/>
      <c r="K8" s="416" t="s">
        <v>124</v>
      </c>
      <c r="L8" s="417"/>
      <c r="M8" s="417"/>
      <c r="N8" s="417"/>
      <c r="O8" s="417"/>
      <c r="P8" s="417"/>
      <c r="Q8" s="417"/>
      <c r="R8" s="417"/>
      <c r="S8" s="418"/>
      <c r="T8" s="416" t="s">
        <v>125</v>
      </c>
      <c r="U8" s="417"/>
      <c r="V8" s="417"/>
      <c r="W8" s="417"/>
      <c r="X8" s="417"/>
      <c r="Y8" s="417"/>
      <c r="Z8" s="417"/>
      <c r="AA8" s="417"/>
      <c r="AB8" s="418"/>
    </row>
    <row r="9" spans="1:28" ht="15" customHeight="1" thickBot="1" x14ac:dyDescent="0.3">
      <c r="A9" s="422"/>
      <c r="B9" s="248" t="s">
        <v>126</v>
      </c>
      <c r="C9" s="249" t="s">
        <v>127</v>
      </c>
      <c r="D9" s="249" t="s">
        <v>128</v>
      </c>
      <c r="E9" s="249" t="s">
        <v>129</v>
      </c>
      <c r="F9" s="250" t="s">
        <v>130</v>
      </c>
      <c r="G9" s="251" t="s">
        <v>131</v>
      </c>
      <c r="H9" s="249" t="s">
        <v>128</v>
      </c>
      <c r="I9" s="249" t="s">
        <v>129</v>
      </c>
      <c r="J9" s="252" t="s">
        <v>130</v>
      </c>
      <c r="K9" s="248" t="s">
        <v>126</v>
      </c>
      <c r="L9" s="249" t="s">
        <v>127</v>
      </c>
      <c r="M9" s="249" t="s">
        <v>128</v>
      </c>
      <c r="N9" s="249" t="s">
        <v>129</v>
      </c>
      <c r="O9" s="250" t="s">
        <v>130</v>
      </c>
      <c r="P9" s="251" t="s">
        <v>131</v>
      </c>
      <c r="Q9" s="249" t="s">
        <v>128</v>
      </c>
      <c r="R9" s="249" t="s">
        <v>129</v>
      </c>
      <c r="S9" s="252" t="s">
        <v>130</v>
      </c>
      <c r="T9" s="248" t="s">
        <v>126</v>
      </c>
      <c r="U9" s="249" t="s">
        <v>127</v>
      </c>
      <c r="V9" s="249" t="s">
        <v>128</v>
      </c>
      <c r="W9" s="249" t="s">
        <v>129</v>
      </c>
      <c r="X9" s="250" t="s">
        <v>130</v>
      </c>
      <c r="Y9" s="251" t="s">
        <v>131</v>
      </c>
      <c r="Z9" s="249" t="s">
        <v>128</v>
      </c>
      <c r="AA9" s="249" t="s">
        <v>129</v>
      </c>
      <c r="AB9" s="252" t="s">
        <v>130</v>
      </c>
    </row>
    <row r="10" spans="1:28" ht="15" customHeight="1" x14ac:dyDescent="0.25">
      <c r="A10" s="15" t="s">
        <v>86</v>
      </c>
      <c r="B10" s="55">
        <v>19075</v>
      </c>
      <c r="C10" s="43">
        <v>15279</v>
      </c>
      <c r="D10" s="43">
        <v>12782</v>
      </c>
      <c r="E10" s="43">
        <v>2497</v>
      </c>
      <c r="F10" s="45">
        <v>14203.8</v>
      </c>
      <c r="G10" s="46">
        <v>3796</v>
      </c>
      <c r="H10" s="43">
        <v>2467</v>
      </c>
      <c r="I10" s="43">
        <v>1329</v>
      </c>
      <c r="J10" s="44">
        <v>3049.7</v>
      </c>
      <c r="K10" s="55">
        <v>18800</v>
      </c>
      <c r="L10" s="43">
        <v>15122</v>
      </c>
      <c r="M10" s="43">
        <v>12776</v>
      </c>
      <c r="N10" s="43">
        <v>2346</v>
      </c>
      <c r="O10" s="45">
        <v>14113.6</v>
      </c>
      <c r="P10" s="46">
        <v>3678</v>
      </c>
      <c r="Q10" s="43">
        <v>2479</v>
      </c>
      <c r="R10" s="43">
        <v>1199</v>
      </c>
      <c r="S10" s="44">
        <v>2956.3</v>
      </c>
      <c r="T10" s="55">
        <v>18653</v>
      </c>
      <c r="U10" s="43">
        <v>15186</v>
      </c>
      <c r="V10" s="43">
        <v>12947</v>
      </c>
      <c r="W10" s="43">
        <v>2239</v>
      </c>
      <c r="X10" s="45">
        <v>14218.6</v>
      </c>
      <c r="Y10" s="46">
        <v>3467</v>
      </c>
      <c r="Z10" s="43">
        <v>2525</v>
      </c>
      <c r="AA10" s="43">
        <v>942</v>
      </c>
      <c r="AB10" s="44">
        <v>2846.1</v>
      </c>
    </row>
    <row r="11" spans="1:28" ht="15" customHeight="1" x14ac:dyDescent="0.25">
      <c r="A11" s="19" t="s">
        <v>87</v>
      </c>
      <c r="B11" s="56">
        <v>12380</v>
      </c>
      <c r="C11" s="40">
        <v>11305</v>
      </c>
      <c r="D11" s="40">
        <v>10348</v>
      </c>
      <c r="E11" s="40">
        <v>957</v>
      </c>
      <c r="F11" s="41">
        <v>10948.75</v>
      </c>
      <c r="G11" s="47">
        <v>1075</v>
      </c>
      <c r="H11" s="40">
        <v>901</v>
      </c>
      <c r="I11" s="40">
        <v>174</v>
      </c>
      <c r="J11" s="42">
        <v>988.78</v>
      </c>
      <c r="K11" s="56">
        <v>12860</v>
      </c>
      <c r="L11" s="40">
        <v>11778</v>
      </c>
      <c r="M11" s="40">
        <v>10846</v>
      </c>
      <c r="N11" s="40">
        <v>932</v>
      </c>
      <c r="O11" s="41">
        <v>11404.92</v>
      </c>
      <c r="P11" s="47">
        <v>1082</v>
      </c>
      <c r="Q11" s="40">
        <v>921</v>
      </c>
      <c r="R11" s="40">
        <v>161</v>
      </c>
      <c r="S11" s="42">
        <v>985.78</v>
      </c>
      <c r="T11" s="56">
        <v>13324</v>
      </c>
      <c r="U11" s="40">
        <v>12234</v>
      </c>
      <c r="V11" s="40">
        <v>11374</v>
      </c>
      <c r="W11" s="40">
        <v>860</v>
      </c>
      <c r="X11" s="41">
        <v>11923</v>
      </c>
      <c r="Y11" s="47">
        <v>1090</v>
      </c>
      <c r="Z11" s="40">
        <v>931</v>
      </c>
      <c r="AA11" s="40">
        <v>159</v>
      </c>
      <c r="AB11" s="42">
        <v>1006</v>
      </c>
    </row>
    <row r="12" spans="1:28" ht="15" customHeight="1" x14ac:dyDescent="0.25">
      <c r="A12" s="19" t="s">
        <v>132</v>
      </c>
      <c r="B12" s="56">
        <f>C12+G12</f>
        <v>2420</v>
      </c>
      <c r="C12" s="40">
        <v>432</v>
      </c>
      <c r="D12" s="40">
        <v>347</v>
      </c>
      <c r="E12" s="40">
        <v>85</v>
      </c>
      <c r="F12" s="41">
        <v>389</v>
      </c>
      <c r="G12" s="47">
        <f>SUM(H12:I12)</f>
        <v>1988</v>
      </c>
      <c r="H12" s="40">
        <v>1815</v>
      </c>
      <c r="I12" s="40">
        <v>173</v>
      </c>
      <c r="J12" s="42">
        <v>1916</v>
      </c>
      <c r="K12" s="56">
        <f>L12+P12</f>
        <v>2309</v>
      </c>
      <c r="L12" s="40">
        <f>SUM(M12:N12)</f>
        <v>415</v>
      </c>
      <c r="M12" s="40">
        <v>354</v>
      </c>
      <c r="N12" s="40">
        <v>61</v>
      </c>
      <c r="O12" s="41">
        <v>393</v>
      </c>
      <c r="P12" s="47">
        <f>SUM(Q12:R12)</f>
        <v>1894</v>
      </c>
      <c r="Q12" s="40">
        <f>1765-12</f>
        <v>1753</v>
      </c>
      <c r="R12" s="40">
        <v>141</v>
      </c>
      <c r="S12" s="42">
        <v>1842</v>
      </c>
      <c r="T12" s="56">
        <v>2319</v>
      </c>
      <c r="U12" s="40">
        <v>466</v>
      </c>
      <c r="V12" s="40">
        <v>404</v>
      </c>
      <c r="W12" s="40">
        <v>62</v>
      </c>
      <c r="X12" s="41">
        <v>428</v>
      </c>
      <c r="Y12" s="47">
        <v>1853</v>
      </c>
      <c r="Z12" s="40">
        <v>1739</v>
      </c>
      <c r="AA12" s="40">
        <v>114</v>
      </c>
      <c r="AB12" s="42">
        <v>1825</v>
      </c>
    </row>
    <row r="13" spans="1:28" ht="15" customHeight="1" x14ac:dyDescent="0.25">
      <c r="A13" s="69" t="s">
        <v>89</v>
      </c>
      <c r="B13" s="56">
        <v>3626</v>
      </c>
      <c r="C13" s="40">
        <v>3626</v>
      </c>
      <c r="D13" s="40">
        <v>3189</v>
      </c>
      <c r="E13" s="40">
        <v>437</v>
      </c>
      <c r="F13" s="41">
        <v>249</v>
      </c>
      <c r="G13" s="294"/>
      <c r="H13" s="295"/>
      <c r="I13" s="295"/>
      <c r="J13" s="296"/>
      <c r="K13" s="56">
        <f>L13</f>
        <v>3660</v>
      </c>
      <c r="L13" s="40">
        <f>SUM(M13:N13)</f>
        <v>3660</v>
      </c>
      <c r="M13" s="40">
        <v>3203</v>
      </c>
      <c r="N13" s="40">
        <v>457</v>
      </c>
      <c r="O13" s="41">
        <v>268</v>
      </c>
      <c r="P13" s="294"/>
      <c r="Q13" s="295"/>
      <c r="R13" s="295"/>
      <c r="S13" s="296"/>
      <c r="T13" s="56">
        <v>3739</v>
      </c>
      <c r="U13" s="40">
        <v>3739</v>
      </c>
      <c r="V13" s="40">
        <v>3314</v>
      </c>
      <c r="W13" s="40">
        <v>425</v>
      </c>
      <c r="X13" s="41">
        <v>242</v>
      </c>
      <c r="Y13" s="294"/>
      <c r="Z13" s="295"/>
      <c r="AA13" s="295"/>
      <c r="AB13" s="296"/>
    </row>
    <row r="14" spans="1:28" ht="15" customHeight="1" x14ac:dyDescent="0.25">
      <c r="A14" s="69" t="s">
        <v>90</v>
      </c>
      <c r="B14" s="56">
        <v>4306</v>
      </c>
      <c r="C14" s="40">
        <v>4306</v>
      </c>
      <c r="D14" s="40">
        <v>3699</v>
      </c>
      <c r="E14" s="40">
        <v>607</v>
      </c>
      <c r="F14" s="41">
        <v>4029</v>
      </c>
      <c r="G14" s="294"/>
      <c r="H14" s="295"/>
      <c r="I14" s="295"/>
      <c r="J14" s="296"/>
      <c r="K14" s="56">
        <v>4542</v>
      </c>
      <c r="L14" s="40">
        <v>4542</v>
      </c>
      <c r="M14" s="40">
        <v>3917</v>
      </c>
      <c r="N14" s="40">
        <v>625</v>
      </c>
      <c r="O14" s="41">
        <v>4269</v>
      </c>
      <c r="P14" s="294"/>
      <c r="Q14" s="295"/>
      <c r="R14" s="295"/>
      <c r="S14" s="296"/>
      <c r="T14" s="56">
        <v>4744</v>
      </c>
      <c r="U14" s="40">
        <v>4744</v>
      </c>
      <c r="V14" s="40">
        <v>4170</v>
      </c>
      <c r="W14" s="40">
        <v>574</v>
      </c>
      <c r="X14" s="41">
        <v>4490</v>
      </c>
      <c r="Y14" s="294"/>
      <c r="Z14" s="295"/>
      <c r="AA14" s="295"/>
      <c r="AB14" s="296"/>
    </row>
    <row r="15" spans="1:28" ht="15" customHeight="1" x14ac:dyDescent="0.25">
      <c r="A15" s="69" t="s">
        <v>91</v>
      </c>
      <c r="B15" s="56">
        <v>3218</v>
      </c>
      <c r="C15" s="40">
        <v>3218</v>
      </c>
      <c r="D15" s="40">
        <v>2711</v>
      </c>
      <c r="E15" s="40">
        <v>507</v>
      </c>
      <c r="F15" s="41">
        <v>2971</v>
      </c>
      <c r="G15" s="294"/>
      <c r="H15" s="295"/>
      <c r="I15" s="295"/>
      <c r="J15" s="296"/>
      <c r="K15" s="56">
        <v>3126</v>
      </c>
      <c r="L15" s="40">
        <v>3126</v>
      </c>
      <c r="M15" s="40">
        <v>2703</v>
      </c>
      <c r="N15" s="40">
        <v>423</v>
      </c>
      <c r="O15" s="41">
        <v>2921</v>
      </c>
      <c r="P15" s="294"/>
      <c r="Q15" s="295"/>
      <c r="R15" s="295"/>
      <c r="S15" s="296"/>
      <c r="T15" s="56">
        <f>U15</f>
        <v>3036</v>
      </c>
      <c r="U15" s="40">
        <f>SUM(V15:W15)</f>
        <v>3036</v>
      </c>
      <c r="V15" s="40">
        <v>2666</v>
      </c>
      <c r="W15" s="40">
        <f>266+104</f>
        <v>370</v>
      </c>
      <c r="X15" s="41">
        <v>2882</v>
      </c>
      <c r="Y15" s="294"/>
      <c r="Z15" s="295"/>
      <c r="AA15" s="295"/>
      <c r="AB15" s="296"/>
    </row>
    <row r="16" spans="1:28" ht="15" customHeight="1" x14ac:dyDescent="0.25">
      <c r="A16" s="69" t="s">
        <v>92</v>
      </c>
      <c r="B16" s="56">
        <v>4041</v>
      </c>
      <c r="C16" s="40">
        <v>4041</v>
      </c>
      <c r="D16" s="40">
        <v>3450</v>
      </c>
      <c r="E16" s="40">
        <v>591</v>
      </c>
      <c r="F16" s="41">
        <v>3767</v>
      </c>
      <c r="G16" s="294"/>
      <c r="H16" s="295"/>
      <c r="I16" s="295"/>
      <c r="J16" s="296"/>
      <c r="K16" s="56">
        <v>3923</v>
      </c>
      <c r="L16" s="40">
        <v>3923</v>
      </c>
      <c r="M16" s="40">
        <v>3499</v>
      </c>
      <c r="N16" s="40">
        <v>424</v>
      </c>
      <c r="O16" s="41">
        <v>3745</v>
      </c>
      <c r="P16" s="294"/>
      <c r="Q16" s="295"/>
      <c r="R16" s="295"/>
      <c r="S16" s="296"/>
      <c r="T16" s="56">
        <v>4094</v>
      </c>
      <c r="U16" s="40">
        <v>4094</v>
      </c>
      <c r="V16" s="40">
        <v>3707</v>
      </c>
      <c r="W16" s="40">
        <v>387</v>
      </c>
      <c r="X16" s="41">
        <v>3920</v>
      </c>
      <c r="Y16" s="294"/>
      <c r="Z16" s="295"/>
      <c r="AA16" s="295"/>
      <c r="AB16" s="296"/>
    </row>
    <row r="17" spans="1:28" ht="15" customHeight="1" x14ac:dyDescent="0.25">
      <c r="A17" s="69" t="s">
        <v>93</v>
      </c>
      <c r="B17" s="56">
        <v>4565</v>
      </c>
      <c r="C17" s="40">
        <v>4565</v>
      </c>
      <c r="D17" s="40">
        <v>3737</v>
      </c>
      <c r="E17" s="40">
        <v>828</v>
      </c>
      <c r="F17" s="41">
        <v>4188</v>
      </c>
      <c r="G17" s="294"/>
      <c r="H17" s="295"/>
      <c r="I17" s="295"/>
      <c r="J17" s="296"/>
      <c r="K17" s="56">
        <v>4916</v>
      </c>
      <c r="L17" s="40">
        <v>4916</v>
      </c>
      <c r="M17" s="40">
        <v>4031</v>
      </c>
      <c r="N17" s="40">
        <v>885</v>
      </c>
      <c r="O17" s="41">
        <v>4514</v>
      </c>
      <c r="P17" s="294"/>
      <c r="Q17" s="295"/>
      <c r="R17" s="295"/>
      <c r="S17" s="296"/>
      <c r="T17" s="56">
        <v>5014</v>
      </c>
      <c r="U17" s="40">
        <v>5014</v>
      </c>
      <c r="V17" s="40">
        <v>4187</v>
      </c>
      <c r="W17" s="40">
        <v>827</v>
      </c>
      <c r="X17" s="41">
        <v>4647</v>
      </c>
      <c r="Y17" s="294"/>
      <c r="Z17" s="295"/>
      <c r="AA17" s="295"/>
      <c r="AB17" s="296"/>
    </row>
    <row r="18" spans="1:28" ht="15" customHeight="1" x14ac:dyDescent="0.25">
      <c r="A18" s="69" t="s">
        <v>94</v>
      </c>
      <c r="B18" s="56">
        <v>3937</v>
      </c>
      <c r="C18" s="40">
        <v>3937</v>
      </c>
      <c r="D18" s="40">
        <v>2875</v>
      </c>
      <c r="E18" s="40">
        <v>1062</v>
      </c>
      <c r="F18" s="41">
        <v>3473</v>
      </c>
      <c r="G18" s="294"/>
      <c r="H18" s="295"/>
      <c r="I18" s="295"/>
      <c r="J18" s="296"/>
      <c r="K18" s="56">
        <v>4319</v>
      </c>
      <c r="L18" s="40">
        <v>4319</v>
      </c>
      <c r="M18" s="40">
        <v>3049</v>
      </c>
      <c r="N18" s="40">
        <v>1270</v>
      </c>
      <c r="O18" s="41">
        <v>3787</v>
      </c>
      <c r="P18" s="294"/>
      <c r="Q18" s="295"/>
      <c r="R18" s="295"/>
      <c r="S18" s="296"/>
      <c r="T18" s="56">
        <v>4240</v>
      </c>
      <c r="U18" s="40">
        <v>4240</v>
      </c>
      <c r="V18" s="40">
        <v>3182</v>
      </c>
      <c r="W18" s="40">
        <v>1058</v>
      </c>
      <c r="X18" s="41">
        <v>3805</v>
      </c>
      <c r="Y18" s="294"/>
      <c r="Z18" s="295"/>
      <c r="AA18" s="295"/>
      <c r="AB18" s="296"/>
    </row>
    <row r="19" spans="1:28" ht="15" customHeight="1" x14ac:dyDescent="0.25">
      <c r="A19" s="69" t="s">
        <v>95</v>
      </c>
      <c r="B19" s="56">
        <v>3265</v>
      </c>
      <c r="C19" s="40">
        <v>3265</v>
      </c>
      <c r="D19" s="40">
        <v>2754</v>
      </c>
      <c r="E19" s="40">
        <v>511</v>
      </c>
      <c r="F19" s="41">
        <v>3041</v>
      </c>
      <c r="G19" s="294"/>
      <c r="H19" s="295"/>
      <c r="I19" s="295"/>
      <c r="J19" s="296"/>
      <c r="K19" s="56">
        <v>3146</v>
      </c>
      <c r="L19" s="40">
        <v>3146</v>
      </c>
      <c r="M19" s="40">
        <v>2710</v>
      </c>
      <c r="N19" s="40">
        <v>436</v>
      </c>
      <c r="O19" s="41">
        <v>2929</v>
      </c>
      <c r="P19" s="294"/>
      <c r="Q19" s="295"/>
      <c r="R19" s="295"/>
      <c r="S19" s="296"/>
      <c r="T19" s="56">
        <v>3232</v>
      </c>
      <c r="U19" s="40">
        <v>3232</v>
      </c>
      <c r="V19" s="40">
        <v>2847</v>
      </c>
      <c r="W19" s="40">
        <v>385</v>
      </c>
      <c r="X19" s="41">
        <v>3060</v>
      </c>
      <c r="Y19" s="294"/>
      <c r="Z19" s="295"/>
      <c r="AA19" s="295"/>
      <c r="AB19" s="296"/>
    </row>
    <row r="20" spans="1:28" ht="15" customHeight="1" thickBot="1" x14ac:dyDescent="0.3">
      <c r="A20" s="70" t="s">
        <v>96</v>
      </c>
      <c r="B20" s="57">
        <v>1514</v>
      </c>
      <c r="C20" s="48">
        <v>1514</v>
      </c>
      <c r="D20" s="48">
        <v>1330</v>
      </c>
      <c r="E20" s="48">
        <v>184</v>
      </c>
      <c r="F20" s="49">
        <v>1427</v>
      </c>
      <c r="G20" s="297"/>
      <c r="H20" s="298"/>
      <c r="I20" s="298"/>
      <c r="J20" s="299"/>
      <c r="K20" s="57">
        <v>1604</v>
      </c>
      <c r="L20" s="48">
        <v>1604</v>
      </c>
      <c r="M20" s="48">
        <v>1437</v>
      </c>
      <c r="N20" s="48">
        <v>167</v>
      </c>
      <c r="O20" s="49">
        <v>1522</v>
      </c>
      <c r="P20" s="297"/>
      <c r="Q20" s="298"/>
      <c r="R20" s="298"/>
      <c r="S20" s="299"/>
      <c r="T20" s="57">
        <v>1682</v>
      </c>
      <c r="U20" s="48">
        <v>1682</v>
      </c>
      <c r="V20" s="48">
        <v>1493</v>
      </c>
      <c r="W20" s="48">
        <v>189</v>
      </c>
      <c r="X20" s="49">
        <v>1582</v>
      </c>
      <c r="Y20" s="297"/>
      <c r="Z20" s="298"/>
      <c r="AA20" s="298"/>
      <c r="AB20" s="299"/>
    </row>
    <row r="21" spans="1:28" ht="15" customHeight="1" thickBot="1" x14ac:dyDescent="0.3">
      <c r="A21" s="71" t="s">
        <v>133</v>
      </c>
      <c r="B21" s="50">
        <f t="shared" ref="B21:AB21" si="0">SUBTOTAL(109,B10:B20)</f>
        <v>62347</v>
      </c>
      <c r="C21" s="51">
        <f t="shared" si="0"/>
        <v>55488</v>
      </c>
      <c r="D21" s="51">
        <f t="shared" si="0"/>
        <v>47222</v>
      </c>
      <c r="E21" s="51">
        <f t="shared" si="0"/>
        <v>8266</v>
      </c>
      <c r="F21" s="52">
        <f t="shared" si="0"/>
        <v>48686.55</v>
      </c>
      <c r="G21" s="53">
        <f t="shared" si="0"/>
        <v>6859</v>
      </c>
      <c r="H21" s="51">
        <f t="shared" si="0"/>
        <v>5183</v>
      </c>
      <c r="I21" s="51">
        <f t="shared" si="0"/>
        <v>1676</v>
      </c>
      <c r="J21" s="54">
        <f t="shared" si="0"/>
        <v>5954.48</v>
      </c>
      <c r="K21" s="50">
        <f t="shared" si="0"/>
        <v>63205</v>
      </c>
      <c r="L21" s="51">
        <f t="shared" si="0"/>
        <v>56551</v>
      </c>
      <c r="M21" s="51">
        <f t="shared" si="0"/>
        <v>48525</v>
      </c>
      <c r="N21" s="51">
        <f t="shared" si="0"/>
        <v>8026</v>
      </c>
      <c r="O21" s="52">
        <f t="shared" si="0"/>
        <v>49866.520000000004</v>
      </c>
      <c r="P21" s="53">
        <f t="shared" si="0"/>
        <v>6654</v>
      </c>
      <c r="Q21" s="51">
        <f t="shared" si="0"/>
        <v>5153</v>
      </c>
      <c r="R21" s="51">
        <f t="shared" si="0"/>
        <v>1501</v>
      </c>
      <c r="S21" s="54">
        <f t="shared" si="0"/>
        <v>5784.08</v>
      </c>
      <c r="T21" s="50">
        <f t="shared" si="0"/>
        <v>64077</v>
      </c>
      <c r="U21" s="51">
        <f t="shared" si="0"/>
        <v>57667</v>
      </c>
      <c r="V21" s="51">
        <f t="shared" si="0"/>
        <v>50291</v>
      </c>
      <c r="W21" s="51">
        <f t="shared" si="0"/>
        <v>7376</v>
      </c>
      <c r="X21" s="52">
        <f t="shared" si="0"/>
        <v>51197.599999999999</v>
      </c>
      <c r="Y21" s="53">
        <f t="shared" si="0"/>
        <v>6410</v>
      </c>
      <c r="Z21" s="51">
        <f t="shared" si="0"/>
        <v>5195</v>
      </c>
      <c r="AA21" s="51">
        <f t="shared" si="0"/>
        <v>1215</v>
      </c>
      <c r="AB21" s="54">
        <f t="shared" si="0"/>
        <v>5677.1</v>
      </c>
    </row>
    <row r="22" spans="1:28" ht="15" customHeight="1" x14ac:dyDescent="0.25">
      <c r="A22" s="419" t="s">
        <v>134</v>
      </c>
      <c r="B22" s="419"/>
      <c r="C22" s="419"/>
      <c r="D22" s="419"/>
      <c r="E22" s="419"/>
      <c r="F22" s="419"/>
      <c r="G22" s="419"/>
      <c r="H22" s="419"/>
      <c r="I22" s="419"/>
      <c r="J22" s="419"/>
    </row>
    <row r="23" spans="1:28" ht="15" customHeight="1" x14ac:dyDescent="0.25">
      <c r="A23" s="420" t="s">
        <v>135</v>
      </c>
      <c r="B23" s="420"/>
      <c r="C23" s="420"/>
      <c r="D23" s="420"/>
      <c r="E23" s="420"/>
      <c r="F23" s="420"/>
      <c r="G23" s="420"/>
      <c r="H23" s="420"/>
      <c r="I23" s="420"/>
      <c r="J23" s="420"/>
      <c r="U23" s="334"/>
    </row>
    <row r="24" spans="1:28" ht="15" customHeight="1" x14ac:dyDescent="0.25">
      <c r="A24" s="420" t="s">
        <v>136</v>
      </c>
      <c r="B24" s="420"/>
      <c r="C24" s="420"/>
      <c r="D24" s="420"/>
      <c r="E24" s="420"/>
      <c r="F24" s="420"/>
      <c r="G24" s="420"/>
      <c r="H24" s="420"/>
      <c r="I24" s="420"/>
      <c r="J24" s="420"/>
    </row>
    <row r="25" spans="1:28" ht="15" customHeight="1" thickBot="1" x14ac:dyDescent="0.3"/>
    <row r="26" spans="1:28" ht="15" customHeight="1" thickBot="1" x14ac:dyDescent="0.3">
      <c r="A26" s="421" t="s">
        <v>122</v>
      </c>
      <c r="B26" s="416" t="s">
        <v>137</v>
      </c>
      <c r="C26" s="417"/>
      <c r="D26" s="417"/>
      <c r="E26" s="417"/>
      <c r="F26" s="417"/>
      <c r="G26" s="417"/>
      <c r="H26" s="417"/>
      <c r="I26" s="417"/>
      <c r="J26" s="418"/>
      <c r="K26" s="416" t="s">
        <v>138</v>
      </c>
      <c r="L26" s="417"/>
      <c r="M26" s="417"/>
      <c r="N26" s="417"/>
      <c r="O26" s="417"/>
      <c r="P26" s="417"/>
      <c r="Q26" s="417"/>
      <c r="R26" s="417"/>
      <c r="S26" s="418"/>
      <c r="T26" s="416" t="s">
        <v>139</v>
      </c>
      <c r="U26" s="417"/>
      <c r="V26" s="417"/>
      <c r="W26" s="417"/>
      <c r="X26" s="417"/>
      <c r="Y26" s="417"/>
      <c r="Z26" s="417"/>
      <c r="AA26" s="417"/>
      <c r="AB26" s="418"/>
    </row>
    <row r="27" spans="1:28" ht="15" customHeight="1" thickBot="1" x14ac:dyDescent="0.3">
      <c r="A27" s="422"/>
      <c r="B27" s="248" t="s">
        <v>126</v>
      </c>
      <c r="C27" s="249" t="s">
        <v>127</v>
      </c>
      <c r="D27" s="249" t="s">
        <v>128</v>
      </c>
      <c r="E27" s="249" t="s">
        <v>129</v>
      </c>
      <c r="F27" s="250" t="s">
        <v>130</v>
      </c>
      <c r="G27" s="251" t="s">
        <v>131</v>
      </c>
      <c r="H27" s="249" t="s">
        <v>128</v>
      </c>
      <c r="I27" s="249" t="s">
        <v>129</v>
      </c>
      <c r="J27" s="252" t="s">
        <v>130</v>
      </c>
      <c r="K27" s="248" t="s">
        <v>126</v>
      </c>
      <c r="L27" s="249" t="s">
        <v>127</v>
      </c>
      <c r="M27" s="249" t="s">
        <v>128</v>
      </c>
      <c r="N27" s="249" t="s">
        <v>129</v>
      </c>
      <c r="O27" s="250" t="s">
        <v>130</v>
      </c>
      <c r="P27" s="251" t="s">
        <v>131</v>
      </c>
      <c r="Q27" s="249" t="s">
        <v>128</v>
      </c>
      <c r="R27" s="249" t="s">
        <v>129</v>
      </c>
      <c r="S27" s="252" t="s">
        <v>130</v>
      </c>
      <c r="T27" s="248" t="s">
        <v>126</v>
      </c>
      <c r="U27" s="249" t="s">
        <v>127</v>
      </c>
      <c r="V27" s="249" t="s">
        <v>128</v>
      </c>
      <c r="W27" s="249" t="s">
        <v>129</v>
      </c>
      <c r="X27" s="250" t="s">
        <v>130</v>
      </c>
      <c r="Y27" s="251" t="s">
        <v>131</v>
      </c>
      <c r="Z27" s="249" t="s">
        <v>128</v>
      </c>
      <c r="AA27" s="249" t="s">
        <v>129</v>
      </c>
      <c r="AB27" s="252" t="s">
        <v>130</v>
      </c>
    </row>
    <row r="28" spans="1:28" ht="15" customHeight="1" x14ac:dyDescent="0.25">
      <c r="A28" s="15" t="s">
        <v>86</v>
      </c>
      <c r="B28" s="55">
        <v>18966</v>
      </c>
      <c r="C28" s="43">
        <v>15356</v>
      </c>
      <c r="D28" s="43">
        <v>13298</v>
      </c>
      <c r="E28" s="43">
        <v>2058</v>
      </c>
      <c r="F28" s="45">
        <v>14434</v>
      </c>
      <c r="G28" s="46">
        <v>3610</v>
      </c>
      <c r="H28" s="43">
        <v>2714</v>
      </c>
      <c r="I28" s="43">
        <v>896</v>
      </c>
      <c r="J28" s="44">
        <v>3143.6</v>
      </c>
      <c r="K28" s="55">
        <v>17539</v>
      </c>
      <c r="L28" s="43">
        <v>14072</v>
      </c>
      <c r="M28" s="43">
        <v>12320</v>
      </c>
      <c r="N28" s="43">
        <v>1752</v>
      </c>
      <c r="O28" s="45">
        <v>13450</v>
      </c>
      <c r="P28" s="46">
        <v>3467</v>
      </c>
      <c r="Q28" s="43">
        <v>2607</v>
      </c>
      <c r="R28" s="43">
        <v>860</v>
      </c>
      <c r="S28" s="44">
        <v>2911.4</v>
      </c>
      <c r="T28" s="55">
        <v>15402</v>
      </c>
      <c r="U28" s="43">
        <v>12280</v>
      </c>
      <c r="V28" s="43">
        <v>11132</v>
      </c>
      <c r="W28" s="43">
        <v>1148</v>
      </c>
      <c r="X28" s="45">
        <v>11826.24</v>
      </c>
      <c r="Y28" s="46">
        <v>3122</v>
      </c>
      <c r="Z28" s="43">
        <v>2594</v>
      </c>
      <c r="AA28" s="43">
        <v>528</v>
      </c>
      <c r="AB28" s="44">
        <v>2905.27</v>
      </c>
    </row>
    <row r="29" spans="1:28" ht="15" customHeight="1" x14ac:dyDescent="0.25">
      <c r="A29" s="19" t="s">
        <v>87</v>
      </c>
      <c r="B29" s="56">
        <f>C29+G29</f>
        <v>13852</v>
      </c>
      <c r="C29" s="40">
        <f>SUM(D29:E29)</f>
        <v>12758</v>
      </c>
      <c r="D29" s="40">
        <f>11903+24</f>
        <v>11927</v>
      </c>
      <c r="E29" s="40">
        <v>831</v>
      </c>
      <c r="F29" s="41">
        <v>12417</v>
      </c>
      <c r="G29" s="47">
        <v>1094</v>
      </c>
      <c r="H29" s="40">
        <v>954</v>
      </c>
      <c r="I29" s="40">
        <v>140</v>
      </c>
      <c r="J29" s="42">
        <v>1019</v>
      </c>
      <c r="K29" s="56">
        <v>13221</v>
      </c>
      <c r="L29" s="40">
        <v>12165</v>
      </c>
      <c r="M29" s="40">
        <v>11350</v>
      </c>
      <c r="N29" s="40">
        <v>815</v>
      </c>
      <c r="O29" s="41">
        <v>11842.75</v>
      </c>
      <c r="P29" s="47">
        <v>1056</v>
      </c>
      <c r="Q29" s="40">
        <v>925</v>
      </c>
      <c r="R29" s="40">
        <v>131</v>
      </c>
      <c r="S29" s="42">
        <v>987.11</v>
      </c>
      <c r="T29" s="56">
        <f>U29+Y29</f>
        <v>12474</v>
      </c>
      <c r="U29" s="40">
        <f>SUM(V29:W29)</f>
        <v>11534</v>
      </c>
      <c r="V29" s="40">
        <v>10897</v>
      </c>
      <c r="W29" s="40">
        <v>637</v>
      </c>
      <c r="X29" s="41">
        <v>11273.333020000035</v>
      </c>
      <c r="Y29" s="47">
        <v>940</v>
      </c>
      <c r="Z29" s="40">
        <v>860</v>
      </c>
      <c r="AA29" s="40">
        <v>80</v>
      </c>
      <c r="AB29" s="42">
        <v>898.55554000000029</v>
      </c>
    </row>
    <row r="30" spans="1:28" ht="15" customHeight="1" x14ac:dyDescent="0.25">
      <c r="A30" s="19" t="s">
        <v>132</v>
      </c>
      <c r="B30" s="56">
        <v>2381</v>
      </c>
      <c r="C30" s="40">
        <v>535</v>
      </c>
      <c r="D30" s="40">
        <v>476</v>
      </c>
      <c r="E30" s="40">
        <v>59</v>
      </c>
      <c r="F30" s="41">
        <v>500</v>
      </c>
      <c r="G30" s="47">
        <v>1846</v>
      </c>
      <c r="H30" s="40">
        <v>1725</v>
      </c>
      <c r="I30" s="40">
        <v>121</v>
      </c>
      <c r="J30" s="42">
        <v>1799</v>
      </c>
      <c r="K30" s="56">
        <v>2371</v>
      </c>
      <c r="L30" s="40">
        <v>530</v>
      </c>
      <c r="M30" s="40">
        <v>483</v>
      </c>
      <c r="N30" s="40">
        <v>47</v>
      </c>
      <c r="O30" s="41">
        <v>509</v>
      </c>
      <c r="P30" s="47">
        <v>1841</v>
      </c>
      <c r="Q30" s="40">
        <v>1722</v>
      </c>
      <c r="R30" s="40">
        <v>119</v>
      </c>
      <c r="S30" s="42">
        <v>1793</v>
      </c>
      <c r="T30" s="56">
        <v>2301</v>
      </c>
      <c r="U30" s="40">
        <v>522</v>
      </c>
      <c r="V30" s="40">
        <v>480</v>
      </c>
      <c r="W30" s="40">
        <v>42</v>
      </c>
      <c r="X30" s="41">
        <v>505</v>
      </c>
      <c r="Y30" s="47">
        <v>1779</v>
      </c>
      <c r="Z30" s="40">
        <v>1691</v>
      </c>
      <c r="AA30" s="40">
        <v>88</v>
      </c>
      <c r="AB30" s="42">
        <v>1240</v>
      </c>
    </row>
    <row r="31" spans="1:28" ht="15" customHeight="1" x14ac:dyDescent="0.25">
      <c r="A31" s="69" t="s">
        <v>89</v>
      </c>
      <c r="B31" s="56">
        <v>3830</v>
      </c>
      <c r="C31" s="40">
        <v>3830</v>
      </c>
      <c r="D31" s="40">
        <v>3458</v>
      </c>
      <c r="E31" s="40">
        <v>372</v>
      </c>
      <c r="F31" s="41">
        <v>217</v>
      </c>
      <c r="G31" s="294"/>
      <c r="H31" s="295"/>
      <c r="I31" s="295"/>
      <c r="J31" s="296"/>
      <c r="K31" s="56">
        <v>3631</v>
      </c>
      <c r="L31" s="40">
        <v>3631</v>
      </c>
      <c r="M31" s="40">
        <v>3290</v>
      </c>
      <c r="N31" s="40">
        <v>341</v>
      </c>
      <c r="O31" s="41">
        <v>204</v>
      </c>
      <c r="P31" s="294"/>
      <c r="Q31" s="295"/>
      <c r="R31" s="295"/>
      <c r="S31" s="296"/>
      <c r="T31" s="56">
        <v>3550</v>
      </c>
      <c r="U31" s="40">
        <v>3550</v>
      </c>
      <c r="V31" s="40">
        <v>3292</v>
      </c>
      <c r="W31" s="40">
        <v>258</v>
      </c>
      <c r="X31" s="41">
        <v>152</v>
      </c>
      <c r="Y31" s="294"/>
      <c r="Z31" s="295"/>
      <c r="AA31" s="295"/>
      <c r="AB31" s="296"/>
    </row>
    <row r="32" spans="1:28" ht="15" customHeight="1" x14ac:dyDescent="0.25">
      <c r="A32" s="69" t="s">
        <v>90</v>
      </c>
      <c r="B32" s="56">
        <f>C32</f>
        <v>4676</v>
      </c>
      <c r="C32" s="40">
        <f>SUM(D32:E32)</f>
        <v>4676</v>
      </c>
      <c r="D32" s="40">
        <f>4471-287</f>
        <v>4184</v>
      </c>
      <c r="E32" s="40">
        <v>492</v>
      </c>
      <c r="F32" s="41">
        <v>4471</v>
      </c>
      <c r="G32" s="294"/>
      <c r="H32" s="295"/>
      <c r="I32" s="295"/>
      <c r="J32" s="296"/>
      <c r="K32" s="56">
        <v>4314</v>
      </c>
      <c r="L32" s="40">
        <v>4314</v>
      </c>
      <c r="M32" s="40">
        <v>3945</v>
      </c>
      <c r="N32" s="40">
        <v>369</v>
      </c>
      <c r="O32" s="41">
        <v>4156</v>
      </c>
      <c r="P32" s="294"/>
      <c r="Q32" s="295"/>
      <c r="R32" s="295"/>
      <c r="S32" s="296"/>
      <c r="T32" s="56">
        <v>3774</v>
      </c>
      <c r="U32" s="40">
        <v>3774</v>
      </c>
      <c r="V32" s="40">
        <v>3473</v>
      </c>
      <c r="W32" s="40">
        <v>301</v>
      </c>
      <c r="X32" s="41">
        <v>3654</v>
      </c>
      <c r="Y32" s="294"/>
      <c r="Z32" s="295"/>
      <c r="AA32" s="295"/>
      <c r="AB32" s="296"/>
    </row>
    <row r="33" spans="1:28" ht="15" customHeight="1" x14ac:dyDescent="0.25">
      <c r="A33" s="69" t="s">
        <v>91</v>
      </c>
      <c r="B33" s="56">
        <v>3076</v>
      </c>
      <c r="C33" s="40">
        <v>3076</v>
      </c>
      <c r="D33" s="40">
        <v>2778</v>
      </c>
      <c r="E33" s="40">
        <v>298</v>
      </c>
      <c r="F33" s="41">
        <v>2945</v>
      </c>
      <c r="G33" s="294"/>
      <c r="H33" s="295"/>
      <c r="I33" s="295"/>
      <c r="J33" s="296"/>
      <c r="K33" s="56">
        <v>2932</v>
      </c>
      <c r="L33" s="40">
        <v>2932</v>
      </c>
      <c r="M33" s="40">
        <v>2666</v>
      </c>
      <c r="N33" s="40">
        <v>266</v>
      </c>
      <c r="O33" s="41">
        <v>2810</v>
      </c>
      <c r="P33" s="294"/>
      <c r="Q33" s="295"/>
      <c r="R33" s="295"/>
      <c r="S33" s="296"/>
      <c r="T33" s="56">
        <v>2948</v>
      </c>
      <c r="U33" s="40">
        <v>2948</v>
      </c>
      <c r="V33" s="40">
        <v>2608</v>
      </c>
      <c r="W33" s="40">
        <v>340</v>
      </c>
      <c r="X33" s="41">
        <v>2775</v>
      </c>
      <c r="Y33" s="294"/>
      <c r="Z33" s="295"/>
      <c r="AA33" s="295"/>
      <c r="AB33" s="296"/>
    </row>
    <row r="34" spans="1:28" ht="15" customHeight="1" x14ac:dyDescent="0.25">
      <c r="A34" s="69" t="s">
        <v>92</v>
      </c>
      <c r="B34" s="56">
        <v>4352</v>
      </c>
      <c r="C34" s="40">
        <v>4352</v>
      </c>
      <c r="D34" s="40">
        <v>3945</v>
      </c>
      <c r="E34" s="40">
        <v>407</v>
      </c>
      <c r="F34" s="41">
        <v>4179</v>
      </c>
      <c r="G34" s="294"/>
      <c r="H34" s="295"/>
      <c r="I34" s="295"/>
      <c r="J34" s="296"/>
      <c r="K34" s="56">
        <f>L34</f>
        <v>3957</v>
      </c>
      <c r="L34" s="40">
        <f>SUM(M34:N34)</f>
        <v>3957</v>
      </c>
      <c r="M34" s="40">
        <f>3703-68</f>
        <v>3635</v>
      </c>
      <c r="N34" s="40">
        <v>322</v>
      </c>
      <c r="O34" s="41">
        <v>3859</v>
      </c>
      <c r="P34" s="294"/>
      <c r="Q34" s="295"/>
      <c r="R34" s="295"/>
      <c r="S34" s="296"/>
      <c r="T34" s="56">
        <v>3577</v>
      </c>
      <c r="U34" s="40">
        <v>3577</v>
      </c>
      <c r="V34" s="40">
        <v>3335</v>
      </c>
      <c r="W34" s="40">
        <v>242</v>
      </c>
      <c r="X34" s="41">
        <v>3435</v>
      </c>
      <c r="Y34" s="294"/>
      <c r="Z34" s="295"/>
      <c r="AA34" s="295"/>
      <c r="AB34" s="296"/>
    </row>
    <row r="35" spans="1:28" ht="15" customHeight="1" x14ac:dyDescent="0.25">
      <c r="A35" s="69" t="s">
        <v>93</v>
      </c>
      <c r="B35" s="56">
        <v>5184</v>
      </c>
      <c r="C35" s="40">
        <v>5184</v>
      </c>
      <c r="D35" s="40">
        <v>4417</v>
      </c>
      <c r="E35" s="40">
        <v>767</v>
      </c>
      <c r="F35" s="41">
        <v>4487</v>
      </c>
      <c r="G35" s="294"/>
      <c r="H35" s="295"/>
      <c r="I35" s="295"/>
      <c r="J35" s="296"/>
      <c r="K35" s="56">
        <v>4992</v>
      </c>
      <c r="L35" s="40">
        <v>4992</v>
      </c>
      <c r="M35" s="40">
        <v>4313</v>
      </c>
      <c r="N35" s="40">
        <v>679</v>
      </c>
      <c r="O35" s="41">
        <v>4684</v>
      </c>
      <c r="P35" s="294"/>
      <c r="Q35" s="295"/>
      <c r="R35" s="295"/>
      <c r="S35" s="296"/>
      <c r="T35" s="56">
        <v>4948</v>
      </c>
      <c r="U35" s="40">
        <v>4948</v>
      </c>
      <c r="V35" s="40">
        <v>4310</v>
      </c>
      <c r="W35" s="40">
        <v>638</v>
      </c>
      <c r="X35" s="41">
        <v>4634</v>
      </c>
      <c r="Y35" s="294"/>
      <c r="Z35" s="295"/>
      <c r="AA35" s="295"/>
      <c r="AB35" s="296"/>
    </row>
    <row r="36" spans="1:28" ht="15" customHeight="1" x14ac:dyDescent="0.25">
      <c r="A36" s="69" t="s">
        <v>94</v>
      </c>
      <c r="B36" s="56">
        <v>4321</v>
      </c>
      <c r="C36" s="40">
        <v>4321</v>
      </c>
      <c r="D36" s="40">
        <v>3260</v>
      </c>
      <c r="E36" s="40">
        <v>1061</v>
      </c>
      <c r="F36" s="41">
        <v>3893</v>
      </c>
      <c r="G36" s="294"/>
      <c r="H36" s="295"/>
      <c r="I36" s="295"/>
      <c r="J36" s="296"/>
      <c r="K36" s="56">
        <f>L36</f>
        <v>4004</v>
      </c>
      <c r="L36" s="40">
        <f>SUM(M36:N36)</f>
        <v>4004</v>
      </c>
      <c r="M36" s="40">
        <v>3088</v>
      </c>
      <c r="N36" s="40">
        <v>916</v>
      </c>
      <c r="O36" s="41">
        <v>3631</v>
      </c>
      <c r="P36" s="294"/>
      <c r="Q36" s="295"/>
      <c r="R36" s="295"/>
      <c r="S36" s="296"/>
      <c r="T36" s="56">
        <v>3530</v>
      </c>
      <c r="U36" s="40">
        <v>3530</v>
      </c>
      <c r="V36" s="40">
        <v>2815</v>
      </c>
      <c r="W36" s="40">
        <v>715</v>
      </c>
      <c r="X36" s="41">
        <v>3230</v>
      </c>
      <c r="Y36" s="294"/>
      <c r="Z36" s="295"/>
      <c r="AA36" s="295"/>
      <c r="AB36" s="296"/>
    </row>
    <row r="37" spans="1:28" ht="15" customHeight="1" x14ac:dyDescent="0.25">
      <c r="A37" s="69" t="s">
        <v>95</v>
      </c>
      <c r="B37" s="56">
        <v>3438</v>
      </c>
      <c r="C37" s="40">
        <v>3438</v>
      </c>
      <c r="D37" s="40">
        <v>3055</v>
      </c>
      <c r="E37" s="40">
        <v>383</v>
      </c>
      <c r="F37" s="41">
        <v>3089</v>
      </c>
      <c r="G37" s="294"/>
      <c r="H37" s="295"/>
      <c r="I37" s="295"/>
      <c r="J37" s="296"/>
      <c r="K37" s="56">
        <v>3233</v>
      </c>
      <c r="L37" s="40">
        <v>3233</v>
      </c>
      <c r="M37" s="40">
        <v>2905</v>
      </c>
      <c r="N37" s="40">
        <v>328</v>
      </c>
      <c r="O37" s="41">
        <v>2978</v>
      </c>
      <c r="P37" s="294"/>
      <c r="Q37" s="295"/>
      <c r="R37" s="295"/>
      <c r="S37" s="296"/>
      <c r="T37" s="56">
        <f>U37</f>
        <v>2908</v>
      </c>
      <c r="U37" s="40">
        <f>SUM(V37:W37)</f>
        <v>2908</v>
      </c>
      <c r="V37" s="40">
        <v>2755</v>
      </c>
      <c r="W37" s="40">
        <v>153</v>
      </c>
      <c r="X37" s="41">
        <v>2893</v>
      </c>
      <c r="Y37" s="294"/>
      <c r="Z37" s="295"/>
      <c r="AA37" s="295"/>
      <c r="AB37" s="296"/>
    </row>
    <row r="38" spans="1:28" ht="15" customHeight="1" thickBot="1" x14ac:dyDescent="0.3">
      <c r="A38" s="70" t="s">
        <v>96</v>
      </c>
      <c r="B38" s="57">
        <v>1623</v>
      </c>
      <c r="C38" s="48">
        <v>1623</v>
      </c>
      <c r="D38" s="48">
        <v>1448</v>
      </c>
      <c r="E38" s="48">
        <v>175</v>
      </c>
      <c r="F38" s="49">
        <v>1538</v>
      </c>
      <c r="G38" s="297"/>
      <c r="H38" s="298"/>
      <c r="I38" s="298"/>
      <c r="J38" s="299"/>
      <c r="K38" s="57">
        <v>1528</v>
      </c>
      <c r="L38" s="48">
        <v>1528</v>
      </c>
      <c r="M38" s="48">
        <v>1319</v>
      </c>
      <c r="N38" s="48">
        <v>209</v>
      </c>
      <c r="O38" s="49">
        <v>1419</v>
      </c>
      <c r="P38" s="297"/>
      <c r="Q38" s="298"/>
      <c r="R38" s="298"/>
      <c r="S38" s="299"/>
      <c r="T38" s="57">
        <v>1269</v>
      </c>
      <c r="U38" s="48">
        <v>1269</v>
      </c>
      <c r="V38" s="48">
        <v>1194</v>
      </c>
      <c r="W38" s="48">
        <v>75</v>
      </c>
      <c r="X38" s="49">
        <v>1229</v>
      </c>
      <c r="Y38" s="297"/>
      <c r="Z38" s="298"/>
      <c r="AA38" s="298"/>
      <c r="AB38" s="299"/>
    </row>
    <row r="39" spans="1:28" ht="15" customHeight="1" thickBot="1" x14ac:dyDescent="0.3">
      <c r="A39" s="71" t="s">
        <v>133</v>
      </c>
      <c r="B39" s="50">
        <f t="shared" ref="B39:S39" si="1">SUBTOTAL(109,B28:B38)</f>
        <v>65699</v>
      </c>
      <c r="C39" s="51">
        <f t="shared" si="1"/>
        <v>59149</v>
      </c>
      <c r="D39" s="51">
        <f t="shared" si="1"/>
        <v>52246</v>
      </c>
      <c r="E39" s="51">
        <f t="shared" si="1"/>
        <v>6903</v>
      </c>
      <c r="F39" s="52">
        <f t="shared" si="1"/>
        <v>52170</v>
      </c>
      <c r="G39" s="53">
        <f t="shared" si="1"/>
        <v>6550</v>
      </c>
      <c r="H39" s="51">
        <f t="shared" si="1"/>
        <v>5393</v>
      </c>
      <c r="I39" s="51">
        <f t="shared" si="1"/>
        <v>1157</v>
      </c>
      <c r="J39" s="54">
        <f t="shared" si="1"/>
        <v>5961.6</v>
      </c>
      <c r="K39" s="50">
        <f t="shared" si="1"/>
        <v>61722</v>
      </c>
      <c r="L39" s="51">
        <f t="shared" si="1"/>
        <v>55358</v>
      </c>
      <c r="M39" s="51">
        <f t="shared" si="1"/>
        <v>49314</v>
      </c>
      <c r="N39" s="51">
        <f t="shared" si="1"/>
        <v>6044</v>
      </c>
      <c r="O39" s="52">
        <f t="shared" si="1"/>
        <v>49542.75</v>
      </c>
      <c r="P39" s="53">
        <f t="shared" si="1"/>
        <v>6364</v>
      </c>
      <c r="Q39" s="51">
        <f t="shared" si="1"/>
        <v>5254</v>
      </c>
      <c r="R39" s="51">
        <f t="shared" si="1"/>
        <v>1110</v>
      </c>
      <c r="S39" s="54">
        <f t="shared" si="1"/>
        <v>5691.51</v>
      </c>
      <c r="T39" s="50">
        <f>SUBTOTAL(109,T28:T38)</f>
        <v>56681</v>
      </c>
      <c r="U39" s="51">
        <f t="shared" ref="U39:AB39" si="2">SUBTOTAL(109,U28:U38)</f>
        <v>50840</v>
      </c>
      <c r="V39" s="51">
        <f t="shared" si="2"/>
        <v>46291</v>
      </c>
      <c r="W39" s="51">
        <f t="shared" si="2"/>
        <v>4549</v>
      </c>
      <c r="X39" s="52">
        <f t="shared" si="2"/>
        <v>45606.573020000033</v>
      </c>
      <c r="Y39" s="53">
        <f t="shared" si="2"/>
        <v>5841</v>
      </c>
      <c r="Z39" s="51">
        <f t="shared" si="2"/>
        <v>5145</v>
      </c>
      <c r="AA39" s="51">
        <f t="shared" si="2"/>
        <v>696</v>
      </c>
      <c r="AB39" s="54">
        <f t="shared" si="2"/>
        <v>5043.8255399999998</v>
      </c>
    </row>
    <row r="40" spans="1:28" ht="15" customHeight="1" x14ac:dyDescent="0.25">
      <c r="A40" s="419" t="s">
        <v>134</v>
      </c>
      <c r="B40" s="419"/>
      <c r="C40" s="419"/>
      <c r="D40" s="419"/>
      <c r="E40" s="419"/>
      <c r="F40" s="419"/>
      <c r="G40" s="419"/>
      <c r="H40" s="419"/>
      <c r="I40" s="419"/>
      <c r="J40" s="419"/>
    </row>
    <row r="41" spans="1:28" ht="15" customHeight="1" x14ac:dyDescent="0.25">
      <c r="A41" s="420" t="s">
        <v>135</v>
      </c>
      <c r="B41" s="420"/>
      <c r="C41" s="420"/>
      <c r="D41" s="420"/>
      <c r="E41" s="420"/>
      <c r="F41" s="420"/>
      <c r="G41" s="420"/>
      <c r="H41" s="420"/>
      <c r="I41" s="420"/>
      <c r="J41" s="420"/>
      <c r="K41" s="334">
        <f>13852-B29</f>
        <v>0</v>
      </c>
      <c r="L41" s="334">
        <f>B32-4676</f>
        <v>0</v>
      </c>
    </row>
    <row r="42" spans="1:28" ht="15" customHeight="1" x14ac:dyDescent="0.25">
      <c r="A42" s="420" t="s">
        <v>136</v>
      </c>
      <c r="B42" s="420"/>
      <c r="C42" s="420"/>
      <c r="D42" s="420"/>
      <c r="E42" s="420"/>
      <c r="F42" s="420"/>
      <c r="G42" s="420"/>
      <c r="H42" s="420"/>
      <c r="I42" s="420"/>
      <c r="J42" s="420"/>
    </row>
    <row r="43" spans="1:28" ht="15" customHeight="1" thickBot="1" x14ac:dyDescent="0.3"/>
    <row r="44" spans="1:28" ht="15" customHeight="1" thickBot="1" x14ac:dyDescent="0.3">
      <c r="A44" s="421" t="s">
        <v>122</v>
      </c>
      <c r="B44" s="416" t="s">
        <v>140</v>
      </c>
      <c r="C44" s="417"/>
      <c r="D44" s="417"/>
      <c r="E44" s="417"/>
      <c r="F44" s="417"/>
      <c r="G44" s="417"/>
      <c r="H44" s="417"/>
      <c r="I44" s="417"/>
      <c r="J44" s="418"/>
      <c r="K44" s="416" t="s">
        <v>141</v>
      </c>
      <c r="L44" s="417"/>
      <c r="M44" s="417"/>
      <c r="N44" s="417"/>
      <c r="O44" s="417"/>
      <c r="P44" s="417"/>
      <c r="Q44" s="417"/>
      <c r="R44" s="417"/>
      <c r="S44" s="418"/>
      <c r="T44" s="416" t="s">
        <v>142</v>
      </c>
      <c r="U44" s="417"/>
      <c r="V44" s="417"/>
      <c r="W44" s="417"/>
      <c r="X44" s="417"/>
      <c r="Y44" s="417"/>
      <c r="Z44" s="417"/>
      <c r="AA44" s="417"/>
      <c r="AB44" s="418"/>
    </row>
    <row r="45" spans="1:28" ht="15" customHeight="1" thickBot="1" x14ac:dyDescent="0.3">
      <c r="A45" s="422"/>
      <c r="B45" s="248" t="s">
        <v>126</v>
      </c>
      <c r="C45" s="249" t="s">
        <v>127</v>
      </c>
      <c r="D45" s="249" t="s">
        <v>128</v>
      </c>
      <c r="E45" s="249" t="s">
        <v>129</v>
      </c>
      <c r="F45" s="250" t="s">
        <v>130</v>
      </c>
      <c r="G45" s="251" t="s">
        <v>131</v>
      </c>
      <c r="H45" s="249" t="s">
        <v>128</v>
      </c>
      <c r="I45" s="249" t="s">
        <v>129</v>
      </c>
      <c r="J45" s="252" t="s">
        <v>130</v>
      </c>
      <c r="K45" s="248" t="s">
        <v>126</v>
      </c>
      <c r="L45" s="249" t="s">
        <v>127</v>
      </c>
      <c r="M45" s="249" t="s">
        <v>128</v>
      </c>
      <c r="N45" s="249" t="s">
        <v>129</v>
      </c>
      <c r="O45" s="250" t="s">
        <v>130</v>
      </c>
      <c r="P45" s="251" t="s">
        <v>131</v>
      </c>
      <c r="Q45" s="249" t="s">
        <v>128</v>
      </c>
      <c r="R45" s="249" t="s">
        <v>129</v>
      </c>
      <c r="S45" s="252" t="s">
        <v>130</v>
      </c>
      <c r="T45" s="248" t="s">
        <v>126</v>
      </c>
      <c r="U45" s="249" t="s">
        <v>127</v>
      </c>
      <c r="V45" s="249" t="s">
        <v>128</v>
      </c>
      <c r="W45" s="249" t="s">
        <v>129</v>
      </c>
      <c r="X45" s="250" t="s">
        <v>130</v>
      </c>
      <c r="Y45" s="251" t="s">
        <v>131</v>
      </c>
      <c r="Z45" s="249" t="s">
        <v>128</v>
      </c>
      <c r="AA45" s="249" t="s">
        <v>129</v>
      </c>
      <c r="AB45" s="252" t="s">
        <v>130</v>
      </c>
    </row>
    <row r="46" spans="1:28" ht="15" customHeight="1" x14ac:dyDescent="0.25">
      <c r="A46" s="15" t="s">
        <v>86</v>
      </c>
      <c r="B46" s="55">
        <f>C46+G46</f>
        <v>15259</v>
      </c>
      <c r="C46" s="43">
        <f>D46+E46</f>
        <v>12008</v>
      </c>
      <c r="D46" s="43">
        <v>10809</v>
      </c>
      <c r="E46" s="43">
        <v>1199</v>
      </c>
      <c r="F46" s="45">
        <v>11538</v>
      </c>
      <c r="G46" s="46">
        <f>H46+I46</f>
        <v>3251</v>
      </c>
      <c r="H46" s="43">
        <v>2707</v>
      </c>
      <c r="I46" s="43">
        <v>544</v>
      </c>
      <c r="J46" s="44">
        <v>3031</v>
      </c>
      <c r="K46" s="55">
        <f>L46+P46</f>
        <v>15487</v>
      </c>
      <c r="L46" s="43">
        <f>M46+N46</f>
        <v>12126</v>
      </c>
      <c r="M46" s="43">
        <v>10780</v>
      </c>
      <c r="N46" s="43">
        <v>1346</v>
      </c>
      <c r="O46" s="45">
        <v>11557.8</v>
      </c>
      <c r="P46" s="46">
        <f>Q46+R46</f>
        <v>3361</v>
      </c>
      <c r="Q46" s="43">
        <v>2758</v>
      </c>
      <c r="R46" s="43">
        <v>603</v>
      </c>
      <c r="S46" s="44">
        <v>3031</v>
      </c>
      <c r="T46" s="55">
        <f>U46+Y46</f>
        <v>15659</v>
      </c>
      <c r="U46" s="43">
        <f>SUM(V46:W46)</f>
        <v>12260</v>
      </c>
      <c r="V46" s="43">
        <v>10913</v>
      </c>
      <c r="W46" s="43">
        <v>1347</v>
      </c>
      <c r="X46" s="45">
        <v>11791</v>
      </c>
      <c r="Y46" s="46">
        <v>3399</v>
      </c>
      <c r="Z46" s="43">
        <v>2698</v>
      </c>
      <c r="AA46" s="43">
        <v>701</v>
      </c>
      <c r="AB46" s="44">
        <v>3126</v>
      </c>
    </row>
    <row r="47" spans="1:28" ht="15" customHeight="1" x14ac:dyDescent="0.25">
      <c r="A47" s="19" t="s">
        <v>87</v>
      </c>
      <c r="B47" s="56">
        <f>C47+G47</f>
        <v>11984</v>
      </c>
      <c r="C47" s="43">
        <f>D47+E47</f>
        <v>11054</v>
      </c>
      <c r="D47" s="40">
        <f>11200-H47</f>
        <v>10321</v>
      </c>
      <c r="E47" s="40">
        <f>784-I47</f>
        <v>733</v>
      </c>
      <c r="F47" s="41">
        <v>10750</v>
      </c>
      <c r="G47" s="47">
        <f t="shared" ref="G47:G48" si="3">H47+I47</f>
        <v>930</v>
      </c>
      <c r="H47" s="40">
        <v>879</v>
      </c>
      <c r="I47" s="40">
        <v>51</v>
      </c>
      <c r="J47" s="42">
        <v>760</v>
      </c>
      <c r="K47" s="56">
        <f t="shared" ref="K47:K56" si="4">L47+P47</f>
        <v>11838</v>
      </c>
      <c r="L47" s="43">
        <f t="shared" ref="L47:L56" si="5">M47+N47</f>
        <v>10908</v>
      </c>
      <c r="M47" s="40">
        <v>10183</v>
      </c>
      <c r="N47" s="40">
        <v>725</v>
      </c>
      <c r="O47" s="41">
        <v>10636</v>
      </c>
      <c r="P47" s="47">
        <f t="shared" ref="P47:P48" si="6">Q47+R47</f>
        <v>930</v>
      </c>
      <c r="Q47" s="40">
        <v>879</v>
      </c>
      <c r="R47" s="40">
        <v>51</v>
      </c>
      <c r="S47" s="42">
        <v>760</v>
      </c>
      <c r="T47" s="56">
        <f t="shared" ref="T47:T56" si="7">U47+Y47</f>
        <v>12130</v>
      </c>
      <c r="U47" s="43">
        <v>11133</v>
      </c>
      <c r="V47" s="40">
        <v>10319</v>
      </c>
      <c r="W47" s="40">
        <v>814</v>
      </c>
      <c r="X47" s="41">
        <v>10792</v>
      </c>
      <c r="Y47" s="47">
        <v>997</v>
      </c>
      <c r="Z47" s="40">
        <v>922</v>
      </c>
      <c r="AA47" s="40">
        <v>75</v>
      </c>
      <c r="AB47" s="42">
        <v>959</v>
      </c>
    </row>
    <row r="48" spans="1:28" ht="15" customHeight="1" x14ac:dyDescent="0.25">
      <c r="A48" s="19" t="s">
        <v>132</v>
      </c>
      <c r="B48" s="56">
        <f t="shared" ref="B48:B56" si="8">C48+G48</f>
        <v>2270</v>
      </c>
      <c r="C48" s="43">
        <f t="shared" ref="C48:C56" si="9">D48+E48</f>
        <v>491</v>
      </c>
      <c r="D48" s="40">
        <v>438</v>
      </c>
      <c r="E48" s="40">
        <v>53</v>
      </c>
      <c r="F48" s="41">
        <v>472</v>
      </c>
      <c r="G48" s="47">
        <f t="shared" si="3"/>
        <v>1779</v>
      </c>
      <c r="H48" s="40">
        <v>1696</v>
      </c>
      <c r="I48" s="40">
        <v>83</v>
      </c>
      <c r="J48" s="42">
        <v>1745</v>
      </c>
      <c r="K48" s="56">
        <f t="shared" si="4"/>
        <v>2253</v>
      </c>
      <c r="L48" s="43">
        <f t="shared" si="5"/>
        <v>489</v>
      </c>
      <c r="M48" s="40">
        <v>453</v>
      </c>
      <c r="N48" s="40">
        <v>36</v>
      </c>
      <c r="O48" s="41">
        <v>475</v>
      </c>
      <c r="P48" s="47">
        <f t="shared" si="6"/>
        <v>1764</v>
      </c>
      <c r="Q48" s="40">
        <v>1681</v>
      </c>
      <c r="R48" s="40">
        <v>83</v>
      </c>
      <c r="S48" s="42">
        <v>1745</v>
      </c>
      <c r="T48" s="56">
        <f t="shared" si="7"/>
        <v>2221</v>
      </c>
      <c r="U48" s="43">
        <v>453</v>
      </c>
      <c r="V48" s="40">
        <v>435</v>
      </c>
      <c r="W48" s="40">
        <v>18</v>
      </c>
      <c r="X48" s="41">
        <v>445</v>
      </c>
      <c r="Y48" s="47">
        <v>1768</v>
      </c>
      <c r="Z48" s="40">
        <v>1667</v>
      </c>
      <c r="AA48" s="40">
        <v>101</v>
      </c>
      <c r="AB48" s="42">
        <v>1723</v>
      </c>
    </row>
    <row r="49" spans="1:28" ht="15" customHeight="1" x14ac:dyDescent="0.25">
      <c r="A49" s="69" t="s">
        <v>89</v>
      </c>
      <c r="B49" s="56">
        <f t="shared" si="8"/>
        <v>3696</v>
      </c>
      <c r="C49" s="43">
        <f t="shared" si="9"/>
        <v>3696</v>
      </c>
      <c r="D49" s="40">
        <v>3405</v>
      </c>
      <c r="E49" s="40">
        <v>291</v>
      </c>
      <c r="F49" s="41">
        <v>3582</v>
      </c>
      <c r="G49" s="294"/>
      <c r="H49" s="295"/>
      <c r="I49" s="295"/>
      <c r="J49" s="296"/>
      <c r="K49" s="56">
        <f t="shared" si="4"/>
        <v>3816</v>
      </c>
      <c r="L49" s="43">
        <f t="shared" si="5"/>
        <v>3816</v>
      </c>
      <c r="M49" s="40">
        <v>3530</v>
      </c>
      <c r="N49" s="40">
        <v>286</v>
      </c>
      <c r="O49" s="41">
        <v>3702</v>
      </c>
      <c r="P49" s="294"/>
      <c r="Q49" s="295"/>
      <c r="R49" s="295"/>
      <c r="S49" s="296"/>
      <c r="T49" s="56">
        <f t="shared" si="7"/>
        <v>3687</v>
      </c>
      <c r="U49" s="43">
        <f>SUM(V49:W49)</f>
        <v>3687</v>
      </c>
      <c r="V49" s="40">
        <v>3432</v>
      </c>
      <c r="W49" s="40">
        <v>255</v>
      </c>
      <c r="X49" s="41">
        <v>3585</v>
      </c>
      <c r="Y49" s="294"/>
      <c r="Z49" s="295"/>
      <c r="AA49" s="295"/>
      <c r="AB49" s="296"/>
    </row>
    <row r="50" spans="1:28" ht="15" customHeight="1" x14ac:dyDescent="0.25">
      <c r="A50" s="69" t="s">
        <v>90</v>
      </c>
      <c r="B50" s="56">
        <f t="shared" si="8"/>
        <v>3603</v>
      </c>
      <c r="C50" s="43">
        <f t="shared" si="9"/>
        <v>3603</v>
      </c>
      <c r="D50" s="40">
        <v>3256</v>
      </c>
      <c r="E50" s="40">
        <v>347</v>
      </c>
      <c r="F50" s="41">
        <v>3465</v>
      </c>
      <c r="G50" s="294"/>
      <c r="H50" s="295"/>
      <c r="I50" s="295"/>
      <c r="J50" s="296"/>
      <c r="K50" s="56">
        <f t="shared" si="4"/>
        <v>3495</v>
      </c>
      <c r="L50" s="43">
        <f t="shared" si="5"/>
        <v>3495</v>
      </c>
      <c r="M50" s="40">
        <v>3099</v>
      </c>
      <c r="N50" s="40">
        <v>396</v>
      </c>
      <c r="O50" s="41">
        <v>3330</v>
      </c>
      <c r="P50" s="294"/>
      <c r="Q50" s="295"/>
      <c r="R50" s="295"/>
      <c r="S50" s="296"/>
      <c r="T50" s="56">
        <f t="shared" si="7"/>
        <v>3628</v>
      </c>
      <c r="U50" s="43">
        <v>3628</v>
      </c>
      <c r="V50" s="40">
        <v>3258</v>
      </c>
      <c r="W50" s="40">
        <v>370</v>
      </c>
      <c r="X50" s="41">
        <v>3443</v>
      </c>
      <c r="Y50" s="294"/>
      <c r="Z50" s="295"/>
      <c r="AA50" s="295"/>
      <c r="AB50" s="296"/>
    </row>
    <row r="51" spans="1:28" ht="15" customHeight="1" x14ac:dyDescent="0.25">
      <c r="A51" s="69" t="s">
        <v>91</v>
      </c>
      <c r="B51" s="56">
        <f t="shared" si="8"/>
        <v>2974</v>
      </c>
      <c r="C51" s="43">
        <f t="shared" si="9"/>
        <v>2974</v>
      </c>
      <c r="D51" s="40">
        <v>2677</v>
      </c>
      <c r="E51" s="40">
        <v>297</v>
      </c>
      <c r="F51" s="41">
        <v>2828</v>
      </c>
      <c r="G51" s="294"/>
      <c r="H51" s="295"/>
      <c r="I51" s="295"/>
      <c r="J51" s="296"/>
      <c r="K51" s="56">
        <f t="shared" si="4"/>
        <v>2973</v>
      </c>
      <c r="L51" s="43">
        <f t="shared" si="5"/>
        <v>2973</v>
      </c>
      <c r="M51" s="40">
        <v>2708</v>
      </c>
      <c r="N51" s="40">
        <v>265</v>
      </c>
      <c r="O51" s="41">
        <v>2853</v>
      </c>
      <c r="P51" s="294"/>
      <c r="Q51" s="295"/>
      <c r="R51" s="295"/>
      <c r="S51" s="296"/>
      <c r="T51" s="56">
        <f t="shared" si="7"/>
        <v>2927</v>
      </c>
      <c r="U51" s="43">
        <v>2927</v>
      </c>
      <c r="V51" s="40">
        <v>2693</v>
      </c>
      <c r="W51" s="40">
        <v>234</v>
      </c>
      <c r="X51" s="41">
        <v>2820</v>
      </c>
      <c r="Y51" s="294"/>
      <c r="Z51" s="295"/>
      <c r="AA51" s="295"/>
      <c r="AB51" s="296"/>
    </row>
    <row r="52" spans="1:28" ht="15" customHeight="1" x14ac:dyDescent="0.25">
      <c r="A52" s="69" t="s">
        <v>92</v>
      </c>
      <c r="B52" s="56">
        <f t="shared" si="8"/>
        <v>3693</v>
      </c>
      <c r="C52" s="43">
        <f t="shared" si="9"/>
        <v>3693</v>
      </c>
      <c r="D52" s="40">
        <v>3420</v>
      </c>
      <c r="E52" s="40">
        <v>273</v>
      </c>
      <c r="F52" s="41">
        <v>3554</v>
      </c>
      <c r="G52" s="294"/>
      <c r="H52" s="295"/>
      <c r="I52" s="295"/>
      <c r="J52" s="296"/>
      <c r="K52" s="56">
        <f t="shared" si="4"/>
        <v>3759</v>
      </c>
      <c r="L52" s="43">
        <f t="shared" si="5"/>
        <v>3759</v>
      </c>
      <c r="M52" s="40">
        <v>3455</v>
      </c>
      <c r="N52" s="40">
        <v>304</v>
      </c>
      <c r="O52" s="41">
        <v>3624</v>
      </c>
      <c r="P52" s="294"/>
      <c r="Q52" s="295"/>
      <c r="R52" s="295"/>
      <c r="S52" s="296"/>
      <c r="T52" s="56">
        <f t="shared" si="7"/>
        <v>3790</v>
      </c>
      <c r="U52" s="43">
        <f>SUM(V52:W52)</f>
        <v>3790</v>
      </c>
      <c r="V52" s="40">
        <v>3492</v>
      </c>
      <c r="W52" s="40">
        <v>298</v>
      </c>
      <c r="X52" s="41">
        <v>3653</v>
      </c>
      <c r="Y52" s="294"/>
      <c r="Z52" s="295"/>
      <c r="AA52" s="295"/>
      <c r="AB52" s="296"/>
    </row>
    <row r="53" spans="1:28" ht="15" customHeight="1" x14ac:dyDescent="0.25">
      <c r="A53" s="69" t="s">
        <v>93</v>
      </c>
      <c r="B53" s="56">
        <f t="shared" si="8"/>
        <v>5062</v>
      </c>
      <c r="C53" s="43">
        <f t="shared" si="9"/>
        <v>5062</v>
      </c>
      <c r="D53" s="40">
        <v>4406</v>
      </c>
      <c r="E53" s="40">
        <v>656</v>
      </c>
      <c r="F53" s="41">
        <v>4776</v>
      </c>
      <c r="G53" s="294"/>
      <c r="H53" s="295"/>
      <c r="I53" s="295"/>
      <c r="J53" s="296"/>
      <c r="K53" s="56">
        <f t="shared" si="4"/>
        <v>5075</v>
      </c>
      <c r="L53" s="43">
        <f t="shared" si="5"/>
        <v>5075</v>
      </c>
      <c r="M53" s="40">
        <v>4305</v>
      </c>
      <c r="N53" s="40">
        <v>770</v>
      </c>
      <c r="O53" s="41">
        <v>4752</v>
      </c>
      <c r="P53" s="294"/>
      <c r="Q53" s="295"/>
      <c r="R53" s="295"/>
      <c r="S53" s="296"/>
      <c r="T53" s="56">
        <f t="shared" si="7"/>
        <v>4974</v>
      </c>
      <c r="U53" s="43">
        <v>4974</v>
      </c>
      <c r="V53" s="40">
        <v>4275</v>
      </c>
      <c r="W53" s="40">
        <v>699</v>
      </c>
      <c r="X53" s="41">
        <v>4741</v>
      </c>
      <c r="Y53" s="294"/>
      <c r="Z53" s="295"/>
      <c r="AA53" s="295"/>
      <c r="AB53" s="296"/>
    </row>
    <row r="54" spans="1:28" ht="15" customHeight="1" x14ac:dyDescent="0.25">
      <c r="A54" s="69" t="s">
        <v>94</v>
      </c>
      <c r="B54" s="56">
        <f t="shared" si="8"/>
        <v>3837</v>
      </c>
      <c r="C54" s="43">
        <f t="shared" si="9"/>
        <v>3837</v>
      </c>
      <c r="D54" s="40">
        <v>2999</v>
      </c>
      <c r="E54" s="40">
        <v>838</v>
      </c>
      <c r="F54" s="41">
        <v>3612</v>
      </c>
      <c r="G54" s="294"/>
      <c r="H54" s="295"/>
      <c r="I54" s="295"/>
      <c r="J54" s="296"/>
      <c r="K54" s="56">
        <f t="shared" si="4"/>
        <v>3994</v>
      </c>
      <c r="L54" s="43">
        <f t="shared" si="5"/>
        <v>3994</v>
      </c>
      <c r="M54" s="40">
        <v>3155</v>
      </c>
      <c r="N54" s="40">
        <v>839</v>
      </c>
      <c r="O54" s="41">
        <v>3635</v>
      </c>
      <c r="P54" s="294"/>
      <c r="Q54" s="295"/>
      <c r="R54" s="295"/>
      <c r="S54" s="296"/>
      <c r="T54" s="56">
        <f t="shared" si="7"/>
        <v>3843</v>
      </c>
      <c r="U54" s="43">
        <v>3843</v>
      </c>
      <c r="V54" s="40">
        <v>3005</v>
      </c>
      <c r="W54" s="40">
        <v>838</v>
      </c>
      <c r="X54" s="41">
        <v>3466</v>
      </c>
      <c r="Y54" s="294"/>
      <c r="Z54" s="295"/>
      <c r="AA54" s="295"/>
      <c r="AB54" s="296"/>
    </row>
    <row r="55" spans="1:28" ht="15" customHeight="1" x14ac:dyDescent="0.25">
      <c r="A55" s="69" t="s">
        <v>95</v>
      </c>
      <c r="B55" s="56">
        <f t="shared" si="8"/>
        <v>3089</v>
      </c>
      <c r="C55" s="43">
        <f t="shared" si="9"/>
        <v>3089</v>
      </c>
      <c r="D55" s="40">
        <v>2900</v>
      </c>
      <c r="E55" s="40">
        <v>189</v>
      </c>
      <c r="F55" s="41">
        <v>2999</v>
      </c>
      <c r="G55" s="294"/>
      <c r="H55" s="295"/>
      <c r="I55" s="295"/>
      <c r="J55" s="296"/>
      <c r="K55" s="56">
        <f t="shared" si="4"/>
        <v>3120</v>
      </c>
      <c r="L55" s="43">
        <f t="shared" si="5"/>
        <v>3120</v>
      </c>
      <c r="M55" s="40">
        <v>2881</v>
      </c>
      <c r="N55" s="40">
        <v>239</v>
      </c>
      <c r="O55" s="41">
        <v>3015</v>
      </c>
      <c r="P55" s="294"/>
      <c r="Q55" s="295"/>
      <c r="R55" s="295"/>
      <c r="S55" s="296"/>
      <c r="T55" s="56">
        <f t="shared" si="7"/>
        <v>3230</v>
      </c>
      <c r="U55" s="43">
        <f>SUM(V55:W55)</f>
        <v>3230</v>
      </c>
      <c r="V55" s="40">
        <v>3029</v>
      </c>
      <c r="W55" s="40">
        <v>201</v>
      </c>
      <c r="X55" s="41">
        <v>3140</v>
      </c>
      <c r="Y55" s="294"/>
      <c r="Z55" s="295"/>
      <c r="AA55" s="295"/>
      <c r="AB55" s="296"/>
    </row>
    <row r="56" spans="1:28" ht="15" customHeight="1" thickBot="1" x14ac:dyDescent="0.3">
      <c r="A56" s="70" t="s">
        <v>96</v>
      </c>
      <c r="B56" s="57">
        <f t="shared" si="8"/>
        <v>1476</v>
      </c>
      <c r="C56" s="43">
        <f t="shared" si="9"/>
        <v>1476</v>
      </c>
      <c r="D56" s="48">
        <v>1375</v>
      </c>
      <c r="E56" s="48">
        <v>101</v>
      </c>
      <c r="F56" s="49">
        <v>1420</v>
      </c>
      <c r="G56" s="297"/>
      <c r="H56" s="298"/>
      <c r="I56" s="298"/>
      <c r="J56" s="299"/>
      <c r="K56" s="57">
        <f t="shared" si="4"/>
        <v>1559</v>
      </c>
      <c r="L56" s="43">
        <f t="shared" si="5"/>
        <v>1559</v>
      </c>
      <c r="M56" s="48">
        <v>1460</v>
      </c>
      <c r="N56" s="48">
        <v>99</v>
      </c>
      <c r="O56" s="49">
        <v>1509</v>
      </c>
      <c r="P56" s="297"/>
      <c r="Q56" s="298"/>
      <c r="R56" s="298"/>
      <c r="S56" s="299"/>
      <c r="T56" s="57">
        <f t="shared" si="7"/>
        <v>1385</v>
      </c>
      <c r="U56" s="43">
        <v>1385</v>
      </c>
      <c r="V56" s="48">
        <v>1301</v>
      </c>
      <c r="W56" s="48">
        <v>84</v>
      </c>
      <c r="X56" s="49">
        <v>1344</v>
      </c>
      <c r="Y56" s="297"/>
      <c r="Z56" s="298"/>
      <c r="AA56" s="298"/>
      <c r="AB56" s="299"/>
    </row>
    <row r="57" spans="1:28" ht="15" customHeight="1" thickBot="1" x14ac:dyDescent="0.3">
      <c r="A57" s="71" t="s">
        <v>133</v>
      </c>
      <c r="B57" s="50">
        <f>SUBTOTAL(109,B46:B56)</f>
        <v>56943</v>
      </c>
      <c r="C57" s="51">
        <f t="shared" ref="C57:AB57" si="10">SUBTOTAL(109,C46:C56)</f>
        <v>50983</v>
      </c>
      <c r="D57" s="51">
        <f t="shared" si="10"/>
        <v>46006</v>
      </c>
      <c r="E57" s="51">
        <f t="shared" si="10"/>
        <v>4977</v>
      </c>
      <c r="F57" s="52">
        <f t="shared" si="10"/>
        <v>48996</v>
      </c>
      <c r="G57" s="53">
        <f t="shared" si="10"/>
        <v>5960</v>
      </c>
      <c r="H57" s="51">
        <f t="shared" si="10"/>
        <v>5282</v>
      </c>
      <c r="I57" s="51">
        <f t="shared" si="10"/>
        <v>678</v>
      </c>
      <c r="J57" s="54">
        <f t="shared" si="10"/>
        <v>5536</v>
      </c>
      <c r="K57" s="50">
        <f t="shared" si="10"/>
        <v>57369</v>
      </c>
      <c r="L57" s="51">
        <f t="shared" si="10"/>
        <v>51314</v>
      </c>
      <c r="M57" s="51">
        <f t="shared" si="10"/>
        <v>46009</v>
      </c>
      <c r="N57" s="51">
        <f t="shared" si="10"/>
        <v>5305</v>
      </c>
      <c r="O57" s="52">
        <f t="shared" si="10"/>
        <v>49088.800000000003</v>
      </c>
      <c r="P57" s="53">
        <f t="shared" si="10"/>
        <v>6055</v>
      </c>
      <c r="Q57" s="51">
        <f t="shared" si="10"/>
        <v>5318</v>
      </c>
      <c r="R57" s="51">
        <f t="shared" si="10"/>
        <v>737</v>
      </c>
      <c r="S57" s="54">
        <f t="shared" si="10"/>
        <v>5536</v>
      </c>
      <c r="T57" s="50">
        <f>SUBTOTAL(109,T46:T56)</f>
        <v>57474</v>
      </c>
      <c r="U57" s="51">
        <f t="shared" si="10"/>
        <v>51310</v>
      </c>
      <c r="V57" s="51">
        <f t="shared" si="10"/>
        <v>46152</v>
      </c>
      <c r="W57" s="51">
        <f t="shared" si="10"/>
        <v>5158</v>
      </c>
      <c r="X57" s="52">
        <f t="shared" si="10"/>
        <v>49220</v>
      </c>
      <c r="Y57" s="53">
        <f t="shared" si="10"/>
        <v>6164</v>
      </c>
      <c r="Z57" s="51">
        <f t="shared" si="10"/>
        <v>5287</v>
      </c>
      <c r="AA57" s="51">
        <f t="shared" si="10"/>
        <v>877</v>
      </c>
      <c r="AB57" s="54">
        <f t="shared" si="10"/>
        <v>5808</v>
      </c>
    </row>
    <row r="58" spans="1:28" ht="15" customHeight="1" x14ac:dyDescent="0.25">
      <c r="A58" s="419" t="s">
        <v>134</v>
      </c>
      <c r="B58" s="419"/>
      <c r="C58" s="419"/>
      <c r="D58" s="419"/>
      <c r="E58" s="419"/>
      <c r="F58" s="419"/>
      <c r="G58" s="419"/>
      <c r="H58" s="419"/>
      <c r="I58" s="419"/>
      <c r="J58" s="419"/>
    </row>
    <row r="59" spans="1:28" ht="15" customHeight="1" x14ac:dyDescent="0.25">
      <c r="A59" s="420" t="s">
        <v>143</v>
      </c>
      <c r="B59" s="420"/>
      <c r="C59" s="420"/>
      <c r="D59" s="420"/>
      <c r="E59" s="420"/>
      <c r="F59" s="420"/>
      <c r="G59" s="420"/>
      <c r="H59" s="420"/>
      <c r="I59" s="420"/>
      <c r="J59" s="420"/>
    </row>
    <row r="60" spans="1:28" ht="15" customHeight="1" x14ac:dyDescent="0.25">
      <c r="A60" s="420" t="s">
        <v>136</v>
      </c>
      <c r="B60" s="420"/>
      <c r="C60" s="420"/>
      <c r="D60" s="420"/>
      <c r="E60" s="420"/>
      <c r="F60" s="420"/>
      <c r="G60" s="420"/>
      <c r="H60" s="420"/>
      <c r="I60" s="420"/>
      <c r="J60" s="420"/>
    </row>
    <row r="61" spans="1:28" ht="15" customHeight="1" thickBot="1" x14ac:dyDescent="0.3"/>
    <row r="62" spans="1:28" ht="15" customHeight="1" thickBot="1" x14ac:dyDescent="0.3">
      <c r="A62" s="421" t="s">
        <v>122</v>
      </c>
      <c r="B62" s="416" t="s">
        <v>144</v>
      </c>
      <c r="C62" s="417"/>
      <c r="D62" s="417"/>
      <c r="E62" s="417"/>
      <c r="F62" s="417"/>
      <c r="G62" s="417"/>
      <c r="H62" s="417"/>
      <c r="I62" s="417"/>
      <c r="J62" s="418"/>
      <c r="K62" s="416" t="s">
        <v>145</v>
      </c>
      <c r="L62" s="417"/>
      <c r="M62" s="417"/>
      <c r="N62" s="417"/>
      <c r="O62" s="417"/>
      <c r="P62" s="417"/>
      <c r="Q62" s="417"/>
      <c r="R62" s="417"/>
      <c r="S62" s="418"/>
      <c r="T62" s="416" t="s">
        <v>146</v>
      </c>
      <c r="U62" s="417"/>
      <c r="V62" s="417"/>
      <c r="W62" s="417"/>
      <c r="X62" s="417"/>
      <c r="Y62" s="417"/>
      <c r="Z62" s="417"/>
      <c r="AA62" s="417"/>
      <c r="AB62" s="418"/>
    </row>
    <row r="63" spans="1:28" ht="15" customHeight="1" thickBot="1" x14ac:dyDescent="0.3">
      <c r="A63" s="422"/>
      <c r="B63" s="248" t="s">
        <v>126</v>
      </c>
      <c r="C63" s="249" t="s">
        <v>127</v>
      </c>
      <c r="D63" s="249" t="s">
        <v>128</v>
      </c>
      <c r="E63" s="249" t="s">
        <v>129</v>
      </c>
      <c r="F63" s="250" t="s">
        <v>130</v>
      </c>
      <c r="G63" s="251" t="s">
        <v>131</v>
      </c>
      <c r="H63" s="249" t="s">
        <v>128</v>
      </c>
      <c r="I63" s="249" t="s">
        <v>129</v>
      </c>
      <c r="J63" s="252" t="s">
        <v>130</v>
      </c>
      <c r="K63" s="248" t="s">
        <v>126</v>
      </c>
      <c r="L63" s="249" t="s">
        <v>127</v>
      </c>
      <c r="M63" s="249" t="s">
        <v>128</v>
      </c>
      <c r="N63" s="249" t="s">
        <v>129</v>
      </c>
      <c r="O63" s="250" t="s">
        <v>130</v>
      </c>
      <c r="P63" s="251" t="s">
        <v>131</v>
      </c>
      <c r="Q63" s="249" t="s">
        <v>128</v>
      </c>
      <c r="R63" s="249" t="s">
        <v>129</v>
      </c>
      <c r="S63" s="252" t="s">
        <v>130</v>
      </c>
      <c r="T63" s="248" t="s">
        <v>126</v>
      </c>
      <c r="U63" s="249" t="s">
        <v>127</v>
      </c>
      <c r="V63" s="249" t="s">
        <v>128</v>
      </c>
      <c r="W63" s="249" t="s">
        <v>129</v>
      </c>
      <c r="X63" s="250" t="s">
        <v>130</v>
      </c>
      <c r="Y63" s="251" t="s">
        <v>131</v>
      </c>
      <c r="Z63" s="249" t="s">
        <v>128</v>
      </c>
      <c r="AA63" s="249" t="s">
        <v>129</v>
      </c>
      <c r="AB63" s="252" t="s">
        <v>130</v>
      </c>
    </row>
    <row r="64" spans="1:28" ht="15" customHeight="1" x14ac:dyDescent="0.25">
      <c r="A64" s="15" t="s">
        <v>86</v>
      </c>
      <c r="B64" s="55">
        <f>C64+G64</f>
        <v>16454</v>
      </c>
      <c r="C64" s="43">
        <v>13014</v>
      </c>
      <c r="D64" s="43">
        <v>11557</v>
      </c>
      <c r="E64" s="43">
        <v>1457</v>
      </c>
      <c r="F64" s="45">
        <v>12393</v>
      </c>
      <c r="G64" s="46">
        <v>3440</v>
      </c>
      <c r="H64" s="43">
        <v>2486</v>
      </c>
      <c r="I64" s="43">
        <v>954</v>
      </c>
      <c r="J64" s="44">
        <v>2959</v>
      </c>
      <c r="K64" s="55">
        <f>L64+P64</f>
        <v>16872</v>
      </c>
      <c r="L64" s="43">
        <v>13472</v>
      </c>
      <c r="M64" s="43">
        <v>12057</v>
      </c>
      <c r="N64" s="43">
        <v>1415</v>
      </c>
      <c r="O64" s="45">
        <v>12490</v>
      </c>
      <c r="P64" s="46">
        <v>3400</v>
      </c>
      <c r="Q64" s="43">
        <v>2705</v>
      </c>
      <c r="R64" s="43">
        <v>695</v>
      </c>
      <c r="S64" s="44">
        <v>3160.39</v>
      </c>
      <c r="T64" s="55">
        <f>U64+Y64</f>
        <v>15098</v>
      </c>
      <c r="U64" s="43">
        <v>11981</v>
      </c>
      <c r="V64" s="43">
        <v>10589</v>
      </c>
      <c r="W64" s="43">
        <v>1392</v>
      </c>
      <c r="X64" s="45">
        <v>11278.37</v>
      </c>
      <c r="Y64" s="46">
        <v>3117</v>
      </c>
      <c r="Z64" s="43">
        <v>2307</v>
      </c>
      <c r="AA64" s="43">
        <v>810</v>
      </c>
      <c r="AB64" s="44">
        <v>2711.14</v>
      </c>
    </row>
    <row r="65" spans="1:28" ht="15" customHeight="1" x14ac:dyDescent="0.25">
      <c r="A65" s="19" t="s">
        <v>87</v>
      </c>
      <c r="B65" s="56">
        <f t="shared" ref="B65:B74" si="11">C65+G65</f>
        <v>12771</v>
      </c>
      <c r="C65" s="43">
        <v>11771</v>
      </c>
      <c r="D65" s="40">
        <v>10913</v>
      </c>
      <c r="E65" s="40">
        <v>858</v>
      </c>
      <c r="F65" s="41">
        <v>11409</v>
      </c>
      <c r="G65" s="47">
        <v>1000</v>
      </c>
      <c r="H65" s="40">
        <v>903</v>
      </c>
      <c r="I65" s="40">
        <v>97</v>
      </c>
      <c r="J65" s="42">
        <v>949</v>
      </c>
      <c r="K65" s="56">
        <f t="shared" ref="K65:K74" si="12">L65+P65</f>
        <v>13314</v>
      </c>
      <c r="L65" s="43">
        <f>SUM(M65:N65)</f>
        <v>12281</v>
      </c>
      <c r="M65" s="40">
        <v>11330</v>
      </c>
      <c r="N65" s="40">
        <v>951</v>
      </c>
      <c r="O65" s="41">
        <v>11874.4</v>
      </c>
      <c r="P65" s="47">
        <v>1033</v>
      </c>
      <c r="Q65" s="40">
        <v>929</v>
      </c>
      <c r="R65" s="40">
        <v>104</v>
      </c>
      <c r="S65" s="42">
        <v>976.3</v>
      </c>
      <c r="T65" s="56">
        <f t="shared" ref="T65:T74" si="13">U65+Y65</f>
        <v>13481</v>
      </c>
      <c r="U65" s="43">
        <v>12486</v>
      </c>
      <c r="V65" s="40">
        <v>11494</v>
      </c>
      <c r="W65" s="40">
        <v>992</v>
      </c>
      <c r="X65" s="41">
        <v>12085.9</v>
      </c>
      <c r="Y65" s="47">
        <v>995</v>
      </c>
      <c r="Z65" s="40">
        <v>884</v>
      </c>
      <c r="AA65" s="40">
        <v>111</v>
      </c>
      <c r="AB65" s="42">
        <v>938.3</v>
      </c>
    </row>
    <row r="66" spans="1:28" ht="15" customHeight="1" x14ac:dyDescent="0.25">
      <c r="A66" s="19" t="s">
        <v>132</v>
      </c>
      <c r="B66" s="56">
        <f t="shared" si="11"/>
        <v>2313</v>
      </c>
      <c r="C66" s="43">
        <v>446</v>
      </c>
      <c r="D66" s="40">
        <v>421</v>
      </c>
      <c r="E66" s="40">
        <v>25</v>
      </c>
      <c r="F66" s="41">
        <v>434</v>
      </c>
      <c r="G66" s="47">
        <f>SUM(H66:I66)</f>
        <v>1867</v>
      </c>
      <c r="H66" s="40">
        <v>1738</v>
      </c>
      <c r="I66" s="40">
        <v>129</v>
      </c>
      <c r="J66" s="42">
        <v>1790</v>
      </c>
      <c r="K66" s="56">
        <f t="shared" si="12"/>
        <v>2277</v>
      </c>
      <c r="L66" s="43">
        <v>388</v>
      </c>
      <c r="M66" s="40">
        <v>366</v>
      </c>
      <c r="N66" s="40">
        <v>22</v>
      </c>
      <c r="O66" s="41">
        <v>373</v>
      </c>
      <c r="P66" s="47">
        <v>1889</v>
      </c>
      <c r="Q66" s="40">
        <v>1781</v>
      </c>
      <c r="R66" s="40">
        <v>108</v>
      </c>
      <c r="S66" s="42">
        <v>1817</v>
      </c>
      <c r="T66" s="56">
        <f t="shared" si="13"/>
        <v>2273</v>
      </c>
      <c r="U66" s="43">
        <v>341</v>
      </c>
      <c r="V66" s="40">
        <v>325</v>
      </c>
      <c r="W66" s="40">
        <v>16</v>
      </c>
      <c r="X66" s="41">
        <v>330</v>
      </c>
      <c r="Y66" s="47">
        <v>1932</v>
      </c>
      <c r="Z66" s="40">
        <v>1815</v>
      </c>
      <c r="AA66" s="40">
        <v>117</v>
      </c>
      <c r="AB66" s="42">
        <v>1854</v>
      </c>
    </row>
    <row r="67" spans="1:28" ht="15" customHeight="1" x14ac:dyDescent="0.25">
      <c r="A67" s="69" t="s">
        <v>89</v>
      </c>
      <c r="B67" s="56">
        <f t="shared" si="11"/>
        <v>3707</v>
      </c>
      <c r="C67" s="43">
        <v>3707</v>
      </c>
      <c r="D67" s="40">
        <v>3451</v>
      </c>
      <c r="E67" s="40">
        <v>256</v>
      </c>
      <c r="F67" s="41">
        <v>3477</v>
      </c>
      <c r="G67" s="294"/>
      <c r="H67" s="295"/>
      <c r="I67" s="295"/>
      <c r="J67" s="296"/>
      <c r="K67" s="56">
        <f t="shared" si="12"/>
        <v>3766</v>
      </c>
      <c r="L67" s="43">
        <f>SUM(M67:N67)</f>
        <v>3766</v>
      </c>
      <c r="M67" s="40">
        <v>3499</v>
      </c>
      <c r="N67" s="40">
        <v>267</v>
      </c>
      <c r="O67" s="41">
        <v>3514</v>
      </c>
      <c r="P67" s="294"/>
      <c r="Q67" s="295"/>
      <c r="R67" s="295"/>
      <c r="S67" s="296"/>
      <c r="T67" s="56">
        <f t="shared" si="13"/>
        <v>3496</v>
      </c>
      <c r="U67" s="43">
        <v>3496</v>
      </c>
      <c r="V67" s="40">
        <v>3176</v>
      </c>
      <c r="W67" s="40">
        <v>320</v>
      </c>
      <c r="X67" s="41">
        <v>3272</v>
      </c>
      <c r="Y67" s="294"/>
      <c r="Z67" s="295"/>
      <c r="AA67" s="295"/>
      <c r="AB67" s="296"/>
    </row>
    <row r="68" spans="1:28" ht="15" customHeight="1" x14ac:dyDescent="0.25">
      <c r="A68" s="69" t="s">
        <v>90</v>
      </c>
      <c r="B68" s="56">
        <f t="shared" si="11"/>
        <v>3845</v>
      </c>
      <c r="C68" s="43">
        <v>3845</v>
      </c>
      <c r="D68" s="40">
        <v>3522</v>
      </c>
      <c r="E68" s="40">
        <v>323</v>
      </c>
      <c r="F68" s="41">
        <v>3629</v>
      </c>
      <c r="G68" s="294"/>
      <c r="H68" s="295"/>
      <c r="I68" s="295"/>
      <c r="J68" s="296"/>
      <c r="K68" s="56">
        <f t="shared" si="12"/>
        <v>4037</v>
      </c>
      <c r="L68" s="43">
        <v>4037</v>
      </c>
      <c r="M68" s="40">
        <v>3719</v>
      </c>
      <c r="N68" s="40">
        <v>318</v>
      </c>
      <c r="O68" s="41">
        <v>3897</v>
      </c>
      <c r="P68" s="294"/>
      <c r="Q68" s="295"/>
      <c r="R68" s="295"/>
      <c r="S68" s="296"/>
      <c r="T68" s="56">
        <f t="shared" si="13"/>
        <v>3723</v>
      </c>
      <c r="U68" s="43">
        <v>3723</v>
      </c>
      <c r="V68" s="40">
        <v>3356</v>
      </c>
      <c r="W68" s="40">
        <v>367</v>
      </c>
      <c r="X68" s="41">
        <v>3466.1</v>
      </c>
      <c r="Y68" s="294"/>
      <c r="Z68" s="295"/>
      <c r="AA68" s="295"/>
      <c r="AB68" s="296"/>
    </row>
    <row r="69" spans="1:28" ht="15" customHeight="1" x14ac:dyDescent="0.25">
      <c r="A69" s="69" t="s">
        <v>91</v>
      </c>
      <c r="B69" s="56">
        <f t="shared" si="11"/>
        <v>3158</v>
      </c>
      <c r="C69" s="43">
        <v>3158</v>
      </c>
      <c r="D69" s="40">
        <v>2889</v>
      </c>
      <c r="E69" s="40">
        <v>269</v>
      </c>
      <c r="F69" s="41">
        <v>3036</v>
      </c>
      <c r="G69" s="294"/>
      <c r="H69" s="295"/>
      <c r="I69" s="295"/>
      <c r="J69" s="296"/>
      <c r="K69" s="56">
        <f t="shared" si="12"/>
        <v>3396</v>
      </c>
      <c r="L69" s="43">
        <v>3396</v>
      </c>
      <c r="M69" s="40">
        <v>3151</v>
      </c>
      <c r="N69" s="40">
        <v>245</v>
      </c>
      <c r="O69" s="41">
        <v>3289</v>
      </c>
      <c r="P69" s="294"/>
      <c r="Q69" s="295"/>
      <c r="R69" s="295"/>
      <c r="S69" s="296"/>
      <c r="T69" s="56">
        <f t="shared" si="13"/>
        <v>3426</v>
      </c>
      <c r="U69" s="43">
        <v>3426</v>
      </c>
      <c r="V69" s="40">
        <v>3171</v>
      </c>
      <c r="W69" s="40">
        <v>255</v>
      </c>
      <c r="X69" s="41">
        <v>3247.5</v>
      </c>
      <c r="Y69" s="294"/>
      <c r="Z69" s="295"/>
      <c r="AA69" s="295"/>
      <c r="AB69" s="296"/>
    </row>
    <row r="70" spans="1:28" ht="15" customHeight="1" x14ac:dyDescent="0.25">
      <c r="A70" s="69" t="s">
        <v>92</v>
      </c>
      <c r="B70" s="56">
        <f t="shared" si="11"/>
        <v>3923</v>
      </c>
      <c r="C70" s="43">
        <v>3923</v>
      </c>
      <c r="D70" s="40">
        <v>3643</v>
      </c>
      <c r="E70" s="40">
        <v>280</v>
      </c>
      <c r="F70" s="41">
        <v>3795</v>
      </c>
      <c r="G70" s="294"/>
      <c r="H70" s="295"/>
      <c r="I70" s="295"/>
      <c r="J70" s="296"/>
      <c r="K70" s="56">
        <f t="shared" si="12"/>
        <v>4150</v>
      </c>
      <c r="L70" s="43">
        <v>4150</v>
      </c>
      <c r="M70" s="40">
        <v>3859</v>
      </c>
      <c r="N70" s="40">
        <v>291</v>
      </c>
      <c r="O70" s="41">
        <v>4020</v>
      </c>
      <c r="P70" s="294"/>
      <c r="Q70" s="295"/>
      <c r="R70" s="295"/>
      <c r="S70" s="296"/>
      <c r="T70" s="56">
        <f t="shared" si="13"/>
        <v>3799</v>
      </c>
      <c r="U70" s="43">
        <v>3799</v>
      </c>
      <c r="V70" s="40">
        <v>3523</v>
      </c>
      <c r="W70" s="40">
        <v>276</v>
      </c>
      <c r="X70" s="41">
        <v>3605.8</v>
      </c>
      <c r="Y70" s="294"/>
      <c r="Z70" s="295"/>
      <c r="AA70" s="295"/>
      <c r="AB70" s="296"/>
    </row>
    <row r="71" spans="1:28" ht="15" customHeight="1" x14ac:dyDescent="0.25">
      <c r="A71" s="69" t="s">
        <v>93</v>
      </c>
      <c r="B71" s="56">
        <f t="shared" si="11"/>
        <v>4965</v>
      </c>
      <c r="C71" s="43">
        <v>4965</v>
      </c>
      <c r="D71" s="40">
        <v>4290</v>
      </c>
      <c r="E71" s="40">
        <v>675</v>
      </c>
      <c r="F71" s="41">
        <v>4707</v>
      </c>
      <c r="G71" s="294"/>
      <c r="H71" s="295"/>
      <c r="I71" s="295"/>
      <c r="J71" s="296"/>
      <c r="K71" s="56">
        <f t="shared" si="12"/>
        <v>4927</v>
      </c>
      <c r="L71" s="43">
        <v>4927</v>
      </c>
      <c r="M71" s="40">
        <v>4301</v>
      </c>
      <c r="N71" s="40">
        <v>626</v>
      </c>
      <c r="O71" s="41">
        <v>4682</v>
      </c>
      <c r="P71" s="294"/>
      <c r="Q71" s="295"/>
      <c r="R71" s="295"/>
      <c r="S71" s="296"/>
      <c r="T71" s="56">
        <f t="shared" si="13"/>
        <v>4531</v>
      </c>
      <c r="U71" s="43">
        <v>4531</v>
      </c>
      <c r="V71" s="40">
        <v>3919</v>
      </c>
      <c r="W71" s="40">
        <v>612</v>
      </c>
      <c r="X71" s="41">
        <v>4102.6000000000004</v>
      </c>
      <c r="Y71" s="294"/>
      <c r="Z71" s="295"/>
      <c r="AA71" s="295"/>
      <c r="AB71" s="296"/>
    </row>
    <row r="72" spans="1:28" ht="15" customHeight="1" x14ac:dyDescent="0.25">
      <c r="A72" s="69" t="s">
        <v>94</v>
      </c>
      <c r="B72" s="56">
        <f t="shared" si="11"/>
        <v>3796</v>
      </c>
      <c r="C72" s="43">
        <v>3796</v>
      </c>
      <c r="D72" s="40">
        <v>3034</v>
      </c>
      <c r="E72" s="40">
        <v>762</v>
      </c>
      <c r="F72" s="41">
        <v>3338</v>
      </c>
      <c r="G72" s="294"/>
      <c r="H72" s="295"/>
      <c r="I72" s="295"/>
      <c r="J72" s="296"/>
      <c r="K72" s="56">
        <f t="shared" si="12"/>
        <v>3920</v>
      </c>
      <c r="L72" s="43">
        <v>3920</v>
      </c>
      <c r="M72" s="40">
        <v>3195</v>
      </c>
      <c r="N72" s="40">
        <v>725</v>
      </c>
      <c r="O72" s="41">
        <v>3592</v>
      </c>
      <c r="P72" s="294"/>
      <c r="Q72" s="295"/>
      <c r="R72" s="295"/>
      <c r="S72" s="296"/>
      <c r="T72" s="56">
        <f t="shared" si="13"/>
        <v>3792</v>
      </c>
      <c r="U72" s="43">
        <f>V72+W72</f>
        <v>3792</v>
      </c>
      <c r="V72" s="40">
        <v>2994</v>
      </c>
      <c r="W72" s="40">
        <v>798</v>
      </c>
      <c r="X72" s="41">
        <v>3230.4</v>
      </c>
      <c r="Y72" s="294"/>
      <c r="Z72" s="295"/>
      <c r="AA72" s="295"/>
      <c r="AB72" s="296"/>
    </row>
    <row r="73" spans="1:28" ht="15" customHeight="1" x14ac:dyDescent="0.25">
      <c r="A73" s="69" t="s">
        <v>95</v>
      </c>
      <c r="B73" s="56">
        <f t="shared" si="11"/>
        <v>3543</v>
      </c>
      <c r="C73" s="43">
        <v>3543</v>
      </c>
      <c r="D73" s="40">
        <v>3289</v>
      </c>
      <c r="E73" s="40">
        <v>254</v>
      </c>
      <c r="F73" s="41">
        <v>3425</v>
      </c>
      <c r="G73" s="294"/>
      <c r="H73" s="295"/>
      <c r="I73" s="295"/>
      <c r="J73" s="296"/>
      <c r="K73" s="56">
        <f t="shared" si="12"/>
        <v>3630</v>
      </c>
      <c r="L73" s="43">
        <v>3630</v>
      </c>
      <c r="M73" s="40">
        <v>3401</v>
      </c>
      <c r="N73" s="40">
        <v>229</v>
      </c>
      <c r="O73" s="41">
        <v>3525</v>
      </c>
      <c r="P73" s="294"/>
      <c r="Q73" s="295"/>
      <c r="R73" s="295"/>
      <c r="S73" s="296"/>
      <c r="T73" s="56">
        <f t="shared" si="13"/>
        <v>3150</v>
      </c>
      <c r="U73" s="43">
        <f>V73+W73</f>
        <v>3150</v>
      </c>
      <c r="V73" s="40">
        <v>2935</v>
      </c>
      <c r="W73" s="40">
        <v>215</v>
      </c>
      <c r="X73" s="41">
        <v>2998.5</v>
      </c>
      <c r="Y73" s="294"/>
      <c r="Z73" s="295"/>
      <c r="AA73" s="295"/>
      <c r="AB73" s="296"/>
    </row>
    <row r="74" spans="1:28" ht="15" customHeight="1" thickBot="1" x14ac:dyDescent="0.3">
      <c r="A74" s="70" t="s">
        <v>96</v>
      </c>
      <c r="B74" s="57">
        <f t="shared" si="11"/>
        <v>1461</v>
      </c>
      <c r="C74" s="43">
        <f>SUM(D74:E74)</f>
        <v>1461</v>
      </c>
      <c r="D74" s="48">
        <v>1365</v>
      </c>
      <c r="E74" s="48">
        <v>96</v>
      </c>
      <c r="F74" s="49">
        <v>1414</v>
      </c>
      <c r="G74" s="297"/>
      <c r="H74" s="298"/>
      <c r="I74" s="298"/>
      <c r="J74" s="299"/>
      <c r="K74" s="57">
        <f t="shared" si="12"/>
        <v>1469</v>
      </c>
      <c r="L74" s="43">
        <v>1469</v>
      </c>
      <c r="M74" s="48">
        <v>1373</v>
      </c>
      <c r="N74" s="48">
        <v>96</v>
      </c>
      <c r="O74" s="49">
        <v>1423</v>
      </c>
      <c r="P74" s="297"/>
      <c r="Q74" s="298"/>
      <c r="R74" s="298"/>
      <c r="S74" s="299"/>
      <c r="T74" s="57">
        <f t="shared" si="13"/>
        <v>1154</v>
      </c>
      <c r="U74" s="43">
        <f>V74+W74</f>
        <v>1154</v>
      </c>
      <c r="V74" s="48">
        <v>1088</v>
      </c>
      <c r="W74" s="48">
        <v>66</v>
      </c>
      <c r="X74" s="49">
        <v>1108.8</v>
      </c>
      <c r="Y74" s="297"/>
      <c r="Z74" s="298"/>
      <c r="AA74" s="298"/>
      <c r="AB74" s="299"/>
    </row>
    <row r="75" spans="1:28" ht="15" customHeight="1" thickBot="1" x14ac:dyDescent="0.3">
      <c r="A75" s="71" t="s">
        <v>133</v>
      </c>
      <c r="B75" s="50">
        <f t="shared" ref="B75:S75" si="14">SUBTOTAL(109,B64:B74)</f>
        <v>59936</v>
      </c>
      <c r="C75" s="51">
        <f t="shared" si="14"/>
        <v>53629</v>
      </c>
      <c r="D75" s="51">
        <f t="shared" si="14"/>
        <v>48374</v>
      </c>
      <c r="E75" s="51">
        <f t="shared" si="14"/>
        <v>5255</v>
      </c>
      <c r="F75" s="52">
        <f t="shared" si="14"/>
        <v>51057</v>
      </c>
      <c r="G75" s="53">
        <f t="shared" si="14"/>
        <v>6307</v>
      </c>
      <c r="H75" s="51">
        <f t="shared" si="14"/>
        <v>5127</v>
      </c>
      <c r="I75" s="51">
        <f t="shared" si="14"/>
        <v>1180</v>
      </c>
      <c r="J75" s="54">
        <f t="shared" si="14"/>
        <v>5698</v>
      </c>
      <c r="K75" s="50">
        <f t="shared" si="14"/>
        <v>61758</v>
      </c>
      <c r="L75" s="51">
        <f t="shared" si="14"/>
        <v>55436</v>
      </c>
      <c r="M75" s="51">
        <f t="shared" si="14"/>
        <v>50251</v>
      </c>
      <c r="N75" s="51">
        <f t="shared" si="14"/>
        <v>5185</v>
      </c>
      <c r="O75" s="52">
        <f t="shared" si="14"/>
        <v>52679.4</v>
      </c>
      <c r="P75" s="53">
        <f t="shared" si="14"/>
        <v>6322</v>
      </c>
      <c r="Q75" s="51">
        <f t="shared" si="14"/>
        <v>5415</v>
      </c>
      <c r="R75" s="51">
        <f t="shared" si="14"/>
        <v>907</v>
      </c>
      <c r="S75" s="54">
        <f t="shared" si="14"/>
        <v>5953.69</v>
      </c>
      <c r="T75" s="50">
        <f t="shared" ref="T75:AB75" si="15">SUBTOTAL(109,T64:T74)</f>
        <v>57923</v>
      </c>
      <c r="U75" s="51">
        <f t="shared" si="15"/>
        <v>51879</v>
      </c>
      <c r="V75" s="51">
        <f t="shared" si="15"/>
        <v>46570</v>
      </c>
      <c r="W75" s="51">
        <f t="shared" si="15"/>
        <v>5309</v>
      </c>
      <c r="X75" s="52">
        <f t="shared" si="15"/>
        <v>48725.97</v>
      </c>
      <c r="Y75" s="53">
        <f t="shared" si="15"/>
        <v>6044</v>
      </c>
      <c r="Z75" s="51">
        <f t="shared" si="15"/>
        <v>5006</v>
      </c>
      <c r="AA75" s="51">
        <f t="shared" si="15"/>
        <v>1038</v>
      </c>
      <c r="AB75" s="54">
        <f t="shared" si="15"/>
        <v>5503.44</v>
      </c>
    </row>
    <row r="76" spans="1:28" ht="15" customHeight="1" x14ac:dyDescent="0.25">
      <c r="A76" s="419" t="s">
        <v>134</v>
      </c>
      <c r="B76" s="419"/>
      <c r="C76" s="419"/>
      <c r="D76" s="419"/>
      <c r="E76" s="419"/>
      <c r="F76" s="419"/>
      <c r="G76" s="419"/>
      <c r="H76" s="419"/>
      <c r="I76" s="419"/>
      <c r="J76" s="419"/>
      <c r="K76" s="39"/>
      <c r="L76" s="39"/>
      <c r="M76" s="39"/>
      <c r="N76" s="39"/>
      <c r="O76" s="39"/>
      <c r="P76" s="39"/>
      <c r="Q76" s="39"/>
      <c r="R76" s="39"/>
      <c r="S76" s="39"/>
      <c r="T76" s="39"/>
      <c r="U76" s="39"/>
      <c r="V76" s="39"/>
      <c r="W76" s="39"/>
      <c r="X76" s="39"/>
      <c r="Y76" s="39"/>
      <c r="Z76" s="39"/>
      <c r="AA76" s="39"/>
      <c r="AB76" s="39"/>
    </row>
    <row r="77" spans="1:28" ht="15" customHeight="1" x14ac:dyDescent="0.25">
      <c r="A77" s="420" t="s">
        <v>147</v>
      </c>
      <c r="B77" s="420"/>
      <c r="C77" s="420"/>
      <c r="D77" s="420"/>
      <c r="E77" s="420"/>
      <c r="F77" s="420"/>
      <c r="G77" s="420"/>
      <c r="H77" s="420"/>
      <c r="I77" s="420"/>
      <c r="J77" s="420"/>
      <c r="K77" s="39"/>
      <c r="L77" s="39"/>
      <c r="M77" s="39"/>
      <c r="N77" s="39"/>
      <c r="O77" s="39"/>
      <c r="P77" s="39"/>
      <c r="Q77" s="39"/>
      <c r="R77" s="39"/>
      <c r="S77" s="39"/>
      <c r="T77" s="39"/>
      <c r="U77" s="39"/>
      <c r="V77" s="39"/>
      <c r="W77" s="39"/>
      <c r="X77" s="39"/>
      <c r="Y77" s="39"/>
      <c r="Z77" s="39"/>
      <c r="AA77" s="39"/>
      <c r="AB77" s="39"/>
    </row>
    <row r="78" spans="1:28" ht="15" customHeight="1" x14ac:dyDescent="0.25">
      <c r="A78" s="420" t="s">
        <v>136</v>
      </c>
      <c r="B78" s="420"/>
      <c r="C78" s="420"/>
      <c r="D78" s="420"/>
      <c r="E78" s="420"/>
      <c r="F78" s="420"/>
      <c r="G78" s="420"/>
      <c r="H78" s="420"/>
      <c r="I78" s="420"/>
      <c r="J78" s="420"/>
      <c r="K78" s="39"/>
      <c r="L78" s="39"/>
      <c r="M78" s="39"/>
      <c r="N78" s="39"/>
      <c r="O78" s="39"/>
      <c r="P78" s="39"/>
      <c r="Q78" s="39"/>
      <c r="R78" s="39"/>
      <c r="S78" s="39"/>
      <c r="T78" s="39"/>
      <c r="U78" s="39"/>
      <c r="V78" s="39"/>
      <c r="W78" s="39"/>
      <c r="X78" s="39"/>
      <c r="Y78" s="39"/>
      <c r="Z78" s="39"/>
      <c r="AA78" s="39"/>
      <c r="AB78" s="39"/>
    </row>
    <row r="79" spans="1:28" ht="15" customHeight="1" thickBot="1" x14ac:dyDescent="0.3"/>
    <row r="80" spans="1:28" ht="15" customHeight="1" thickBot="1" x14ac:dyDescent="0.3">
      <c r="A80" s="421" t="s">
        <v>122</v>
      </c>
      <c r="B80" s="416" t="s">
        <v>148</v>
      </c>
      <c r="C80" s="417"/>
      <c r="D80" s="417"/>
      <c r="E80" s="417"/>
      <c r="F80" s="417"/>
      <c r="G80" s="417"/>
      <c r="H80" s="417"/>
      <c r="I80" s="417"/>
      <c r="J80" s="418"/>
      <c r="K80" s="416" t="s">
        <v>149</v>
      </c>
      <c r="L80" s="417"/>
      <c r="M80" s="417"/>
      <c r="N80" s="417"/>
      <c r="O80" s="417"/>
      <c r="P80" s="417"/>
      <c r="Q80" s="417"/>
      <c r="R80" s="417"/>
      <c r="S80" s="418"/>
      <c r="T80" s="416" t="s">
        <v>150</v>
      </c>
      <c r="U80" s="417"/>
      <c r="V80" s="417"/>
      <c r="W80" s="417"/>
      <c r="X80" s="417"/>
      <c r="Y80" s="417"/>
      <c r="Z80" s="417"/>
      <c r="AA80" s="417"/>
      <c r="AB80" s="418"/>
    </row>
    <row r="81" spans="1:29" ht="15" customHeight="1" thickBot="1" x14ac:dyDescent="0.3">
      <c r="A81" s="422"/>
      <c r="B81" s="248" t="s">
        <v>126</v>
      </c>
      <c r="C81" s="249" t="s">
        <v>127</v>
      </c>
      <c r="D81" s="249" t="s">
        <v>128</v>
      </c>
      <c r="E81" s="249" t="s">
        <v>129</v>
      </c>
      <c r="F81" s="250" t="s">
        <v>130</v>
      </c>
      <c r="G81" s="251" t="s">
        <v>131</v>
      </c>
      <c r="H81" s="249" t="s">
        <v>128</v>
      </c>
      <c r="I81" s="249" t="s">
        <v>129</v>
      </c>
      <c r="J81" s="252" t="s">
        <v>130</v>
      </c>
      <c r="K81" s="248" t="s">
        <v>126</v>
      </c>
      <c r="L81" s="249" t="s">
        <v>127</v>
      </c>
      <c r="M81" s="249" t="s">
        <v>128</v>
      </c>
      <c r="N81" s="249" t="s">
        <v>129</v>
      </c>
      <c r="O81" s="250" t="s">
        <v>130</v>
      </c>
      <c r="P81" s="251" t="s">
        <v>131</v>
      </c>
      <c r="Q81" s="249" t="s">
        <v>128</v>
      </c>
      <c r="R81" s="249" t="s">
        <v>129</v>
      </c>
      <c r="S81" s="252" t="s">
        <v>130</v>
      </c>
      <c r="T81" s="248" t="s">
        <v>126</v>
      </c>
      <c r="U81" s="249" t="s">
        <v>127</v>
      </c>
      <c r="V81" s="249" t="s">
        <v>128</v>
      </c>
      <c r="W81" s="249" t="s">
        <v>129</v>
      </c>
      <c r="X81" s="250" t="s">
        <v>130</v>
      </c>
      <c r="Y81" s="251" t="s">
        <v>131</v>
      </c>
      <c r="Z81" s="249" t="s">
        <v>128</v>
      </c>
      <c r="AA81" s="249" t="s">
        <v>129</v>
      </c>
      <c r="AB81" s="252" t="s">
        <v>130</v>
      </c>
    </row>
    <row r="82" spans="1:29" ht="15" customHeight="1" x14ac:dyDescent="0.25">
      <c r="A82" s="15" t="s">
        <v>86</v>
      </c>
      <c r="B82" s="55">
        <f>C82+G82</f>
        <v>14932</v>
      </c>
      <c r="C82" s="43">
        <f>SUM(D82:E82)</f>
        <v>11657</v>
      </c>
      <c r="D82" s="43">
        <f>12368-H82</f>
        <v>10222</v>
      </c>
      <c r="E82" s="43">
        <f>2564-I82</f>
        <v>1435</v>
      </c>
      <c r="F82" s="45">
        <f>13791-J82</f>
        <v>11078</v>
      </c>
      <c r="G82" s="46">
        <f>SUM(H82:I82)</f>
        <v>3275</v>
      </c>
      <c r="H82" s="43">
        <v>2146</v>
      </c>
      <c r="I82" s="43">
        <v>1129</v>
      </c>
      <c r="J82" s="44">
        <v>2713</v>
      </c>
      <c r="K82" s="55">
        <f>L82+P82</f>
        <v>14395</v>
      </c>
      <c r="L82" s="43">
        <v>11254</v>
      </c>
      <c r="M82" s="43">
        <v>9915</v>
      </c>
      <c r="N82" s="43">
        <v>1339</v>
      </c>
      <c r="O82" s="45">
        <v>10698</v>
      </c>
      <c r="P82" s="46">
        <v>3141</v>
      </c>
      <c r="Q82" s="43">
        <v>2339</v>
      </c>
      <c r="R82" s="43">
        <v>802</v>
      </c>
      <c r="S82" s="44">
        <v>2874.63</v>
      </c>
      <c r="T82" s="55">
        <f>U82+Y82</f>
        <v>13892</v>
      </c>
      <c r="U82" s="43">
        <f>SUM(V82:W82)</f>
        <v>10877</v>
      </c>
      <c r="V82" s="43">
        <v>9543</v>
      </c>
      <c r="W82" s="43">
        <v>1334</v>
      </c>
      <c r="X82" s="45">
        <v>10196</v>
      </c>
      <c r="Y82" s="291">
        <f>SUM(Z82:AA82)</f>
        <v>3015</v>
      </c>
      <c r="Z82" s="43">
        <v>2322</v>
      </c>
      <c r="AA82" s="43">
        <v>693</v>
      </c>
      <c r="AB82" s="44">
        <v>2775</v>
      </c>
    </row>
    <row r="83" spans="1:29" ht="15" customHeight="1" x14ac:dyDescent="0.2">
      <c r="A83" s="19" t="s">
        <v>87</v>
      </c>
      <c r="B83" s="56">
        <f t="shared" ref="B83:B92" si="16">C83+G83</f>
        <v>13224</v>
      </c>
      <c r="C83" s="43">
        <f t="shared" ref="C83:C92" si="17">SUM(D83:E83)</f>
        <v>12321</v>
      </c>
      <c r="D83" s="40">
        <f>12135-H83</f>
        <v>11341</v>
      </c>
      <c r="E83" s="40">
        <f>1089-I83</f>
        <v>980</v>
      </c>
      <c r="F83" s="41">
        <f>11668-J83</f>
        <v>10837.666666666666</v>
      </c>
      <c r="G83" s="47">
        <f t="shared" ref="G83:G84" si="18">SUM(H83:I83)</f>
        <v>903</v>
      </c>
      <c r="H83" s="40">
        <v>794</v>
      </c>
      <c r="I83" s="40">
        <v>109</v>
      </c>
      <c r="J83" s="42">
        <f>I83/3+H83</f>
        <v>830.33333333333337</v>
      </c>
      <c r="K83" s="56">
        <f t="shared" ref="K83:K92" si="19">L83+P83</f>
        <v>12954</v>
      </c>
      <c r="L83" s="43">
        <v>12099</v>
      </c>
      <c r="M83" s="40">
        <v>11171</v>
      </c>
      <c r="N83" s="40">
        <v>928</v>
      </c>
      <c r="O83" s="41">
        <v>11705.75</v>
      </c>
      <c r="P83" s="47">
        <v>855</v>
      </c>
      <c r="Q83" s="40">
        <v>782</v>
      </c>
      <c r="R83" s="40">
        <v>73</v>
      </c>
      <c r="S83" s="42">
        <v>821.89</v>
      </c>
      <c r="T83" s="56">
        <f t="shared" ref="T83:T92" si="20">U83+Y83</f>
        <v>12825</v>
      </c>
      <c r="U83" s="289">
        <v>11966</v>
      </c>
      <c r="V83" s="40">
        <v>10859</v>
      </c>
      <c r="W83" s="40">
        <v>1107</v>
      </c>
      <c r="X83" s="283">
        <v>11706</v>
      </c>
      <c r="Y83" s="292">
        <v>859</v>
      </c>
      <c r="Z83" s="40">
        <v>766</v>
      </c>
      <c r="AA83" s="40">
        <v>93</v>
      </c>
      <c r="AB83" s="284">
        <v>822</v>
      </c>
      <c r="AC83" s="311"/>
    </row>
    <row r="84" spans="1:29" ht="15" customHeight="1" x14ac:dyDescent="0.25">
      <c r="A84" s="19" t="s">
        <v>132</v>
      </c>
      <c r="B84" s="56">
        <f>C84+G84</f>
        <v>2327</v>
      </c>
      <c r="C84" s="43">
        <v>346</v>
      </c>
      <c r="D84" s="40">
        <f>C84-E84</f>
        <v>213</v>
      </c>
      <c r="E84" s="40">
        <v>133</v>
      </c>
      <c r="F84" s="41">
        <v>257</v>
      </c>
      <c r="G84" s="47">
        <f t="shared" si="18"/>
        <v>1981</v>
      </c>
      <c r="H84" s="40">
        <v>1859</v>
      </c>
      <c r="I84" s="40">
        <v>122</v>
      </c>
      <c r="J84" s="42">
        <v>1889</v>
      </c>
      <c r="K84" s="56">
        <f t="shared" si="19"/>
        <v>2207</v>
      </c>
      <c r="L84" s="43">
        <v>329</v>
      </c>
      <c r="M84" s="40">
        <v>318</v>
      </c>
      <c r="N84" s="40">
        <v>11</v>
      </c>
      <c r="O84" s="41">
        <v>322</v>
      </c>
      <c r="P84" s="47">
        <v>1878</v>
      </c>
      <c r="Q84" s="40">
        <v>1776</v>
      </c>
      <c r="R84" s="40">
        <v>102</v>
      </c>
      <c r="S84" s="42">
        <v>1810</v>
      </c>
      <c r="T84" s="56">
        <f t="shared" si="20"/>
        <v>2207</v>
      </c>
      <c r="U84" s="290">
        <v>355</v>
      </c>
      <c r="V84" s="40">
        <v>331</v>
      </c>
      <c r="W84" s="40">
        <v>24</v>
      </c>
      <c r="X84" s="284">
        <v>339</v>
      </c>
      <c r="Y84" s="293">
        <v>1852</v>
      </c>
      <c r="Z84" s="40">
        <v>1762</v>
      </c>
      <c r="AA84" s="40">
        <v>90</v>
      </c>
      <c r="AB84" s="312">
        <v>1792</v>
      </c>
      <c r="AC84" s="311"/>
    </row>
    <row r="85" spans="1:29" ht="15" customHeight="1" x14ac:dyDescent="0.25">
      <c r="A85" s="69" t="s">
        <v>89</v>
      </c>
      <c r="B85" s="56">
        <f t="shared" si="16"/>
        <v>3108</v>
      </c>
      <c r="C85" s="43">
        <f t="shared" si="17"/>
        <v>3108</v>
      </c>
      <c r="D85" s="40">
        <v>2830</v>
      </c>
      <c r="E85" s="40">
        <v>278</v>
      </c>
      <c r="F85" s="41">
        <v>2997</v>
      </c>
      <c r="G85" s="294"/>
      <c r="H85" s="295"/>
      <c r="I85" s="295"/>
      <c r="J85" s="296"/>
      <c r="K85" s="56">
        <f t="shared" si="19"/>
        <v>2883</v>
      </c>
      <c r="L85" s="43">
        <v>2883</v>
      </c>
      <c r="M85" s="40">
        <v>2655</v>
      </c>
      <c r="N85" s="40">
        <v>228</v>
      </c>
      <c r="O85" s="41">
        <v>2769</v>
      </c>
      <c r="P85" s="294"/>
      <c r="Q85" s="295"/>
      <c r="R85" s="295"/>
      <c r="S85" s="296"/>
      <c r="T85" s="56">
        <f t="shared" si="20"/>
        <v>2773</v>
      </c>
      <c r="U85" s="43">
        <f t="shared" ref="U85:U92" si="21">SUM(V85:W85)</f>
        <v>2773</v>
      </c>
      <c r="V85" s="278">
        <v>2535</v>
      </c>
      <c r="W85" s="279">
        <v>238</v>
      </c>
      <c r="X85" s="284">
        <v>2674</v>
      </c>
      <c r="Y85" s="294"/>
      <c r="Z85" s="295"/>
      <c r="AA85" s="295"/>
      <c r="AB85" s="296"/>
    </row>
    <row r="86" spans="1:29" ht="15" customHeight="1" x14ac:dyDescent="0.25">
      <c r="A86" s="69" t="s">
        <v>90</v>
      </c>
      <c r="B86" s="56">
        <f t="shared" si="16"/>
        <v>3299</v>
      </c>
      <c r="C86" s="43">
        <f t="shared" si="17"/>
        <v>3299</v>
      </c>
      <c r="D86" s="40">
        <v>3007</v>
      </c>
      <c r="E86" s="40">
        <v>292</v>
      </c>
      <c r="F86" s="41">
        <v>3104</v>
      </c>
      <c r="G86" s="294"/>
      <c r="H86" s="295"/>
      <c r="I86" s="295"/>
      <c r="J86" s="296"/>
      <c r="K86" s="56">
        <f t="shared" si="19"/>
        <v>3218</v>
      </c>
      <c r="L86" s="43">
        <v>3218</v>
      </c>
      <c r="M86" s="40">
        <v>2940</v>
      </c>
      <c r="N86" s="40">
        <v>278</v>
      </c>
      <c r="O86" s="41">
        <v>3097</v>
      </c>
      <c r="P86" s="294"/>
      <c r="Q86" s="295"/>
      <c r="R86" s="295"/>
      <c r="S86" s="296"/>
      <c r="T86" s="56">
        <f t="shared" si="20"/>
        <v>3106</v>
      </c>
      <c r="U86" s="43">
        <f t="shared" si="21"/>
        <v>3106</v>
      </c>
      <c r="V86" s="278">
        <v>2781</v>
      </c>
      <c r="W86" s="279">
        <v>325</v>
      </c>
      <c r="X86" s="312">
        <v>2963</v>
      </c>
      <c r="Y86" s="294"/>
      <c r="Z86" s="295"/>
      <c r="AA86" s="295"/>
      <c r="AB86" s="296"/>
    </row>
    <row r="87" spans="1:29" ht="15" customHeight="1" x14ac:dyDescent="0.25">
      <c r="A87" s="69" t="s">
        <v>91</v>
      </c>
      <c r="B87" s="56">
        <f t="shared" si="16"/>
        <v>3139</v>
      </c>
      <c r="C87" s="43">
        <f t="shared" si="17"/>
        <v>3139</v>
      </c>
      <c r="D87" s="40">
        <v>2848</v>
      </c>
      <c r="E87" s="40">
        <v>291</v>
      </c>
      <c r="F87" s="41">
        <v>3002</v>
      </c>
      <c r="G87" s="294"/>
      <c r="H87" s="295"/>
      <c r="I87" s="295"/>
      <c r="J87" s="296"/>
      <c r="K87" s="56">
        <f t="shared" si="19"/>
        <v>2762</v>
      </c>
      <c r="L87" s="43">
        <v>2762</v>
      </c>
      <c r="M87" s="40">
        <v>2522</v>
      </c>
      <c r="N87" s="40">
        <v>240</v>
      </c>
      <c r="O87" s="41">
        <v>2648</v>
      </c>
      <c r="P87" s="294"/>
      <c r="Q87" s="295"/>
      <c r="R87" s="295"/>
      <c r="S87" s="296"/>
      <c r="T87" s="56">
        <f t="shared" si="20"/>
        <v>2444</v>
      </c>
      <c r="U87" s="43">
        <f t="shared" si="21"/>
        <v>2444</v>
      </c>
      <c r="V87" s="278">
        <v>2241</v>
      </c>
      <c r="W87" s="279">
        <v>203</v>
      </c>
      <c r="X87" s="312">
        <v>2353</v>
      </c>
      <c r="Y87" s="294"/>
      <c r="Z87" s="295"/>
      <c r="AA87" s="295"/>
      <c r="AB87" s="296"/>
    </row>
    <row r="88" spans="1:29" ht="15" customHeight="1" x14ac:dyDescent="0.25">
      <c r="A88" s="69" t="s">
        <v>92</v>
      </c>
      <c r="B88" s="56">
        <f t="shared" si="16"/>
        <v>3660</v>
      </c>
      <c r="C88" s="43">
        <f t="shared" si="17"/>
        <v>3660</v>
      </c>
      <c r="D88" s="40">
        <v>3385</v>
      </c>
      <c r="E88" s="40">
        <v>275</v>
      </c>
      <c r="F88" s="41">
        <v>3417</v>
      </c>
      <c r="G88" s="294"/>
      <c r="H88" s="295"/>
      <c r="I88" s="295"/>
      <c r="J88" s="296"/>
      <c r="K88" s="56">
        <f t="shared" si="19"/>
        <v>3545</v>
      </c>
      <c r="L88" s="43">
        <v>3545</v>
      </c>
      <c r="M88" s="40">
        <v>3301</v>
      </c>
      <c r="N88" s="40">
        <v>244</v>
      </c>
      <c r="O88" s="41">
        <v>3435</v>
      </c>
      <c r="P88" s="294"/>
      <c r="Q88" s="295"/>
      <c r="R88" s="295"/>
      <c r="S88" s="296"/>
      <c r="T88" s="56">
        <f t="shared" si="20"/>
        <v>3414</v>
      </c>
      <c r="U88" s="43">
        <f t="shared" si="21"/>
        <v>3414</v>
      </c>
      <c r="V88" s="278">
        <v>3197</v>
      </c>
      <c r="W88" s="279">
        <v>217</v>
      </c>
      <c r="X88" s="312">
        <v>3317</v>
      </c>
      <c r="Y88" s="294"/>
      <c r="Z88" s="295"/>
      <c r="AA88" s="295"/>
      <c r="AB88" s="296"/>
    </row>
    <row r="89" spans="1:29" ht="15" customHeight="1" x14ac:dyDescent="0.25">
      <c r="A89" s="69" t="s">
        <v>93</v>
      </c>
      <c r="B89" s="56">
        <f t="shared" si="16"/>
        <v>4189</v>
      </c>
      <c r="C89" s="43">
        <f t="shared" si="17"/>
        <v>4189</v>
      </c>
      <c r="D89" s="40">
        <v>3643</v>
      </c>
      <c r="E89" s="40">
        <v>546</v>
      </c>
      <c r="F89" s="41">
        <v>3986</v>
      </c>
      <c r="G89" s="294"/>
      <c r="H89" s="295"/>
      <c r="I89" s="295"/>
      <c r="J89" s="296"/>
      <c r="K89" s="56">
        <f t="shared" si="19"/>
        <v>3937</v>
      </c>
      <c r="L89" s="43">
        <v>3937</v>
      </c>
      <c r="M89" s="40">
        <v>3444</v>
      </c>
      <c r="N89" s="40">
        <v>493</v>
      </c>
      <c r="O89" s="41">
        <v>3703</v>
      </c>
      <c r="P89" s="294"/>
      <c r="Q89" s="295"/>
      <c r="R89" s="295"/>
      <c r="S89" s="296"/>
      <c r="T89" s="56">
        <f t="shared" si="20"/>
        <v>3592</v>
      </c>
      <c r="U89" s="43">
        <f t="shared" si="21"/>
        <v>3592</v>
      </c>
      <c r="V89" s="278">
        <v>3232</v>
      </c>
      <c r="W89" s="279">
        <v>360</v>
      </c>
      <c r="X89" s="284">
        <v>3180</v>
      </c>
      <c r="Y89" s="294"/>
      <c r="Z89" s="295"/>
      <c r="AA89" s="295"/>
      <c r="AB89" s="296"/>
    </row>
    <row r="90" spans="1:29" ht="15" customHeight="1" x14ac:dyDescent="0.25">
      <c r="A90" s="69" t="s">
        <v>94</v>
      </c>
      <c r="B90" s="56">
        <f t="shared" si="16"/>
        <v>3392</v>
      </c>
      <c r="C90" s="43">
        <f t="shared" si="17"/>
        <v>3392</v>
      </c>
      <c r="D90" s="40">
        <v>2600</v>
      </c>
      <c r="E90" s="40">
        <v>792</v>
      </c>
      <c r="F90" s="41">
        <v>2864</v>
      </c>
      <c r="G90" s="294"/>
      <c r="H90" s="295"/>
      <c r="I90" s="295"/>
      <c r="J90" s="296"/>
      <c r="K90" s="56">
        <f t="shared" si="19"/>
        <v>3014</v>
      </c>
      <c r="L90" s="43">
        <v>3014</v>
      </c>
      <c r="M90" s="40">
        <v>2231</v>
      </c>
      <c r="N90" s="40">
        <v>783</v>
      </c>
      <c r="O90" s="41">
        <v>2652.07</v>
      </c>
      <c r="P90" s="294"/>
      <c r="Q90" s="295"/>
      <c r="R90" s="295"/>
      <c r="S90" s="296"/>
      <c r="T90" s="56">
        <f t="shared" si="20"/>
        <v>2580</v>
      </c>
      <c r="U90" s="43">
        <f t="shared" si="21"/>
        <v>2580</v>
      </c>
      <c r="V90" s="278">
        <v>1963</v>
      </c>
      <c r="W90" s="279">
        <v>617</v>
      </c>
      <c r="X90" s="332">
        <v>2290.25</v>
      </c>
      <c r="Y90" s="294"/>
      <c r="Z90" s="295"/>
      <c r="AA90" s="295"/>
      <c r="AB90" s="296"/>
    </row>
    <row r="91" spans="1:29" ht="15" customHeight="1" x14ac:dyDescent="0.25">
      <c r="A91" s="69" t="s">
        <v>95</v>
      </c>
      <c r="B91" s="56">
        <f t="shared" si="16"/>
        <v>2828</v>
      </c>
      <c r="C91" s="43">
        <f t="shared" si="17"/>
        <v>2828</v>
      </c>
      <c r="D91" s="40">
        <v>2615</v>
      </c>
      <c r="E91" s="40">
        <v>213</v>
      </c>
      <c r="F91" s="41">
        <v>2728</v>
      </c>
      <c r="G91" s="294"/>
      <c r="H91" s="295"/>
      <c r="I91" s="295"/>
      <c r="J91" s="296"/>
      <c r="K91" s="56">
        <f t="shared" si="19"/>
        <v>2540</v>
      </c>
      <c r="L91" s="43">
        <v>2540</v>
      </c>
      <c r="M91" s="40">
        <v>2381</v>
      </c>
      <c r="N91" s="40">
        <v>159</v>
      </c>
      <c r="O91" s="41">
        <v>2465</v>
      </c>
      <c r="P91" s="294"/>
      <c r="Q91" s="295"/>
      <c r="R91" s="295"/>
      <c r="S91" s="296"/>
      <c r="T91" s="56">
        <f t="shared" si="20"/>
        <v>2382</v>
      </c>
      <c r="U91" s="43">
        <f t="shared" si="21"/>
        <v>2382</v>
      </c>
      <c r="V91" s="278">
        <v>2211</v>
      </c>
      <c r="W91" s="279">
        <v>171</v>
      </c>
      <c r="X91" s="312">
        <v>2324</v>
      </c>
      <c r="Y91" s="294"/>
      <c r="Z91" s="295"/>
      <c r="AA91" s="295"/>
      <c r="AB91" s="296"/>
    </row>
    <row r="92" spans="1:29" ht="15" customHeight="1" thickBot="1" x14ac:dyDescent="0.3">
      <c r="A92" s="70" t="s">
        <v>96</v>
      </c>
      <c r="B92" s="57">
        <f t="shared" si="16"/>
        <v>842</v>
      </c>
      <c r="C92" s="43">
        <f t="shared" si="17"/>
        <v>842</v>
      </c>
      <c r="D92" s="48">
        <v>792</v>
      </c>
      <c r="E92" s="48">
        <v>50</v>
      </c>
      <c r="F92" s="49">
        <v>774</v>
      </c>
      <c r="G92" s="297"/>
      <c r="H92" s="298"/>
      <c r="I92" s="298"/>
      <c r="J92" s="299"/>
      <c r="K92" s="57">
        <f t="shared" si="19"/>
        <v>675</v>
      </c>
      <c r="L92" s="43">
        <v>675</v>
      </c>
      <c r="M92" s="48">
        <v>618</v>
      </c>
      <c r="N92" s="48">
        <v>57</v>
      </c>
      <c r="O92" s="49">
        <v>647</v>
      </c>
      <c r="P92" s="297"/>
      <c r="Q92" s="298"/>
      <c r="R92" s="298"/>
      <c r="S92" s="299"/>
      <c r="T92" s="57">
        <f t="shared" si="20"/>
        <v>554</v>
      </c>
      <c r="U92" s="43">
        <f t="shared" si="21"/>
        <v>554</v>
      </c>
      <c r="V92" s="280">
        <v>496</v>
      </c>
      <c r="W92" s="281">
        <v>58</v>
      </c>
      <c r="X92" s="333">
        <v>528</v>
      </c>
      <c r="Y92" s="297"/>
      <c r="Z92" s="298"/>
      <c r="AA92" s="298"/>
      <c r="AB92" s="299"/>
    </row>
    <row r="93" spans="1:29" ht="15" customHeight="1" thickBot="1" x14ac:dyDescent="0.3">
      <c r="A93" s="71" t="s">
        <v>133</v>
      </c>
      <c r="B93" s="50">
        <f t="shared" ref="B93:J93" si="22">SUBTOTAL(109,B82:B92)</f>
        <v>54940</v>
      </c>
      <c r="C93" s="51">
        <f t="shared" si="22"/>
        <v>48781</v>
      </c>
      <c r="D93" s="51">
        <f t="shared" si="22"/>
        <v>43496</v>
      </c>
      <c r="E93" s="51">
        <f t="shared" si="22"/>
        <v>5285</v>
      </c>
      <c r="F93" s="52">
        <f t="shared" si="22"/>
        <v>45044.666666666664</v>
      </c>
      <c r="G93" s="53">
        <f t="shared" si="22"/>
        <v>6159</v>
      </c>
      <c r="H93" s="51">
        <f t="shared" si="22"/>
        <v>4799</v>
      </c>
      <c r="I93" s="51">
        <f t="shared" si="22"/>
        <v>1360</v>
      </c>
      <c r="J93" s="54">
        <f t="shared" si="22"/>
        <v>5432.3333333333339</v>
      </c>
      <c r="K93" s="50">
        <f t="shared" ref="K93:S93" si="23">SUBTOTAL(109,K82:K92)</f>
        <v>52130</v>
      </c>
      <c r="L93" s="51">
        <f t="shared" si="23"/>
        <v>46256</v>
      </c>
      <c r="M93" s="51">
        <f t="shared" si="23"/>
        <v>41496</v>
      </c>
      <c r="N93" s="51">
        <f t="shared" si="23"/>
        <v>4760</v>
      </c>
      <c r="O93" s="52">
        <f t="shared" si="23"/>
        <v>44141.82</v>
      </c>
      <c r="P93" s="53">
        <f t="shared" si="23"/>
        <v>5874</v>
      </c>
      <c r="Q93" s="51">
        <f t="shared" si="23"/>
        <v>4897</v>
      </c>
      <c r="R93" s="51">
        <f t="shared" si="23"/>
        <v>977</v>
      </c>
      <c r="S93" s="54">
        <f t="shared" si="23"/>
        <v>5506.52</v>
      </c>
      <c r="T93" s="50">
        <f t="shared" ref="T93:AA93" si="24">SUBTOTAL(109,T82:T92)</f>
        <v>49769</v>
      </c>
      <c r="U93" s="51">
        <f t="shared" si="24"/>
        <v>44043</v>
      </c>
      <c r="V93" s="51">
        <f t="shared" si="24"/>
        <v>39389</v>
      </c>
      <c r="W93" s="51">
        <f t="shared" si="24"/>
        <v>4654</v>
      </c>
      <c r="X93" s="52">
        <f t="shared" si="24"/>
        <v>41870.25</v>
      </c>
      <c r="Y93" s="53">
        <f t="shared" si="24"/>
        <v>5726</v>
      </c>
      <c r="Z93" s="51">
        <f t="shared" si="24"/>
        <v>4850</v>
      </c>
      <c r="AA93" s="51">
        <f t="shared" si="24"/>
        <v>876</v>
      </c>
      <c r="AB93" s="54">
        <f>SUM(AB82:AB84)</f>
        <v>5389</v>
      </c>
    </row>
    <row r="94" spans="1:29" ht="15" customHeight="1" x14ac:dyDescent="0.25">
      <c r="A94" s="419" t="s">
        <v>134</v>
      </c>
      <c r="B94" s="419"/>
      <c r="C94" s="419"/>
      <c r="D94" s="419"/>
      <c r="E94" s="419"/>
      <c r="F94" s="419"/>
      <c r="G94" s="419"/>
      <c r="H94" s="419"/>
      <c r="I94" s="419"/>
      <c r="J94" s="419"/>
      <c r="K94" s="39"/>
      <c r="L94" s="39"/>
      <c r="M94" s="39"/>
      <c r="N94" s="39"/>
      <c r="O94" s="39"/>
      <c r="P94" s="39"/>
      <c r="Q94" s="39"/>
      <c r="R94" s="39"/>
      <c r="S94" s="39"/>
      <c r="T94" s="39"/>
      <c r="U94" s="39"/>
      <c r="V94" s="39"/>
      <c r="W94" s="39"/>
      <c r="X94" s="39"/>
      <c r="Y94" s="39"/>
      <c r="Z94" s="39"/>
      <c r="AA94" s="39"/>
      <c r="AB94" s="39"/>
    </row>
    <row r="95" spans="1:29" ht="15" customHeight="1" x14ac:dyDescent="0.25">
      <c r="A95" s="420" t="s">
        <v>151</v>
      </c>
      <c r="B95" s="420"/>
      <c r="C95" s="420"/>
      <c r="D95" s="420"/>
      <c r="E95" s="420"/>
      <c r="F95" s="420"/>
      <c r="G95" s="420"/>
      <c r="H95" s="420"/>
      <c r="I95" s="420"/>
      <c r="J95" s="420"/>
      <c r="K95" s="39"/>
      <c r="L95" s="39"/>
      <c r="M95" s="39"/>
      <c r="N95" s="39"/>
      <c r="O95" s="39"/>
      <c r="P95" s="39"/>
      <c r="Q95" s="39"/>
      <c r="R95" s="39"/>
      <c r="S95" s="39"/>
      <c r="T95" s="39"/>
      <c r="U95" s="39"/>
      <c r="V95" s="39"/>
      <c r="W95" s="39"/>
      <c r="X95" s="39"/>
      <c r="Y95" s="39"/>
      <c r="Z95" s="39"/>
      <c r="AA95" s="39"/>
      <c r="AB95" s="39"/>
    </row>
    <row r="96" spans="1:29" ht="15" customHeight="1" x14ac:dyDescent="0.25">
      <c r="A96" s="420" t="s">
        <v>136</v>
      </c>
      <c r="B96" s="420"/>
      <c r="C96" s="420"/>
      <c r="D96" s="420"/>
      <c r="E96" s="420"/>
      <c r="F96" s="420"/>
      <c r="G96" s="420"/>
      <c r="H96" s="420"/>
      <c r="I96" s="420"/>
      <c r="J96" s="420"/>
      <c r="K96" s="39"/>
      <c r="L96" s="39"/>
      <c r="M96" s="39"/>
      <c r="N96" s="39"/>
      <c r="O96" s="39"/>
      <c r="P96" s="39"/>
      <c r="Q96" s="39"/>
      <c r="R96" s="39"/>
      <c r="S96" s="39"/>
      <c r="T96" s="39"/>
      <c r="U96" s="39"/>
      <c r="V96" s="39"/>
      <c r="W96" s="39"/>
      <c r="X96" s="39"/>
      <c r="Y96" s="39"/>
      <c r="Z96" s="39"/>
      <c r="AA96" s="39"/>
      <c r="AB96" s="39"/>
    </row>
    <row r="97" spans="1:28" ht="15" customHeight="1" x14ac:dyDescent="0.25">
      <c r="A97" s="9" t="s">
        <v>152</v>
      </c>
    </row>
    <row r="99" spans="1:28" ht="15" customHeight="1" thickBot="1" x14ac:dyDescent="0.3"/>
    <row r="100" spans="1:28" ht="15" customHeight="1" thickBot="1" x14ac:dyDescent="0.3">
      <c r="A100" s="421" t="s">
        <v>122</v>
      </c>
      <c r="B100" s="416" t="s">
        <v>153</v>
      </c>
      <c r="C100" s="417"/>
      <c r="D100" s="417"/>
      <c r="E100" s="417"/>
      <c r="F100" s="417"/>
      <c r="G100" s="417"/>
      <c r="H100" s="417"/>
      <c r="I100" s="417"/>
      <c r="J100" s="418"/>
      <c r="K100" s="416" t="s">
        <v>154</v>
      </c>
      <c r="L100" s="417"/>
      <c r="M100" s="417"/>
      <c r="N100" s="417"/>
      <c r="O100" s="417"/>
      <c r="P100" s="417"/>
      <c r="Q100" s="417"/>
      <c r="R100" s="417"/>
      <c r="S100" s="418"/>
      <c r="T100" s="416" t="s">
        <v>155</v>
      </c>
      <c r="U100" s="417"/>
      <c r="V100" s="417"/>
      <c r="W100" s="417"/>
      <c r="X100" s="417"/>
      <c r="Y100" s="417"/>
      <c r="Z100" s="417"/>
      <c r="AA100" s="417"/>
      <c r="AB100" s="418"/>
    </row>
    <row r="101" spans="1:28" ht="15" customHeight="1" x14ac:dyDescent="0.25">
      <c r="A101" s="422"/>
      <c r="B101" s="248" t="s">
        <v>126</v>
      </c>
      <c r="C101" s="249" t="s">
        <v>127</v>
      </c>
      <c r="D101" s="249" t="s">
        <v>128</v>
      </c>
      <c r="E101" s="249" t="s">
        <v>129</v>
      </c>
      <c r="F101" s="250" t="s">
        <v>130</v>
      </c>
      <c r="G101" s="251" t="s">
        <v>131</v>
      </c>
      <c r="H101" s="249" t="s">
        <v>128</v>
      </c>
      <c r="I101" s="249" t="s">
        <v>129</v>
      </c>
      <c r="J101" s="252" t="s">
        <v>130</v>
      </c>
      <c r="K101" s="248" t="s">
        <v>126</v>
      </c>
      <c r="L101" s="249" t="s">
        <v>127</v>
      </c>
      <c r="M101" s="249" t="s">
        <v>128</v>
      </c>
      <c r="N101" s="249" t="s">
        <v>129</v>
      </c>
      <c r="O101" s="250" t="s">
        <v>130</v>
      </c>
      <c r="P101" s="251" t="s">
        <v>131</v>
      </c>
      <c r="Q101" s="249" t="s">
        <v>128</v>
      </c>
      <c r="R101" s="249" t="s">
        <v>129</v>
      </c>
      <c r="S101" s="252" t="s">
        <v>130</v>
      </c>
      <c r="T101" s="248" t="s">
        <v>126</v>
      </c>
      <c r="U101" s="249" t="s">
        <v>127</v>
      </c>
      <c r="V101" s="249" t="s">
        <v>128</v>
      </c>
      <c r="W101" s="249" t="s">
        <v>129</v>
      </c>
      <c r="X101" s="250" t="s">
        <v>130</v>
      </c>
      <c r="Y101" s="251" t="s">
        <v>131</v>
      </c>
      <c r="Z101" s="249" t="s">
        <v>128</v>
      </c>
      <c r="AA101" s="249" t="s">
        <v>129</v>
      </c>
      <c r="AB101" s="252" t="s">
        <v>130</v>
      </c>
    </row>
    <row r="102" spans="1:28" ht="15" customHeight="1" x14ac:dyDescent="0.25">
      <c r="A102" s="15" t="s">
        <v>86</v>
      </c>
      <c r="B102" s="55">
        <f>C102+G102</f>
        <v>13226</v>
      </c>
      <c r="C102" s="43">
        <v>10207</v>
      </c>
      <c r="D102" s="43">
        <v>8806</v>
      </c>
      <c r="E102" s="43">
        <v>1401</v>
      </c>
      <c r="F102" s="45">
        <v>9633</v>
      </c>
      <c r="G102" s="291">
        <v>3019</v>
      </c>
      <c r="H102" s="43">
        <v>1399</v>
      </c>
      <c r="I102" s="43">
        <v>1620</v>
      </c>
      <c r="J102" s="44">
        <v>2061</v>
      </c>
      <c r="K102" s="56">
        <f t="shared" ref="K102:K103" si="25">L102+P102</f>
        <v>12037</v>
      </c>
      <c r="L102" s="43">
        <v>9212</v>
      </c>
      <c r="M102" s="43">
        <v>7964</v>
      </c>
      <c r="N102" s="43">
        <v>1248</v>
      </c>
      <c r="O102" s="45">
        <v>8696</v>
      </c>
      <c r="P102" s="291">
        <v>2825</v>
      </c>
      <c r="Q102" s="43">
        <v>1260</v>
      </c>
      <c r="R102" s="43">
        <v>1565</v>
      </c>
      <c r="S102" s="44">
        <v>1879</v>
      </c>
      <c r="T102" s="56">
        <v>11556</v>
      </c>
      <c r="U102" s="43">
        <v>8935</v>
      </c>
      <c r="V102" s="43">
        <v>7704</v>
      </c>
      <c r="W102" s="43">
        <v>1231</v>
      </c>
      <c r="X102" s="45">
        <v>8416</v>
      </c>
      <c r="Y102" s="291">
        <v>2621</v>
      </c>
      <c r="Z102" s="43">
        <v>1219</v>
      </c>
      <c r="AA102" s="43">
        <v>1402</v>
      </c>
      <c r="AB102" s="44">
        <v>1776</v>
      </c>
    </row>
    <row r="103" spans="1:28" ht="15" customHeight="1" x14ac:dyDescent="0.2">
      <c r="A103" s="19" t="s">
        <v>87</v>
      </c>
      <c r="B103" s="56">
        <f t="shared" ref="B103:B112" si="26">C103+G103</f>
        <v>12126</v>
      </c>
      <c r="C103" s="289">
        <v>11246</v>
      </c>
      <c r="D103" s="40">
        <v>10099</v>
      </c>
      <c r="E103" s="40">
        <v>1147</v>
      </c>
      <c r="F103" s="283">
        <v>10751</v>
      </c>
      <c r="G103" s="292">
        <v>880</v>
      </c>
      <c r="H103" s="40">
        <v>797</v>
      </c>
      <c r="I103" s="40">
        <v>83</v>
      </c>
      <c r="J103" s="285">
        <v>838</v>
      </c>
      <c r="K103" s="56">
        <f t="shared" si="25"/>
        <v>11062</v>
      </c>
      <c r="L103" s="289">
        <v>10201</v>
      </c>
      <c r="M103" s="40">
        <v>9017</v>
      </c>
      <c r="N103" s="40">
        <v>1184</v>
      </c>
      <c r="O103" s="283">
        <v>9696</v>
      </c>
      <c r="P103" s="292">
        <v>861</v>
      </c>
      <c r="Q103" s="40">
        <v>782</v>
      </c>
      <c r="R103" s="40">
        <v>79</v>
      </c>
      <c r="S103" s="44">
        <v>818</v>
      </c>
      <c r="T103" s="56">
        <v>10727</v>
      </c>
      <c r="U103" s="289">
        <v>8706</v>
      </c>
      <c r="V103" s="40">
        <v>8706</v>
      </c>
      <c r="W103" s="40">
        <v>1160</v>
      </c>
      <c r="X103" s="283">
        <v>9384</v>
      </c>
      <c r="Y103" s="292">
        <v>861</v>
      </c>
      <c r="Z103" s="40">
        <v>777</v>
      </c>
      <c r="AA103" s="40">
        <v>84</v>
      </c>
      <c r="AB103" s="44">
        <v>818</v>
      </c>
    </row>
    <row r="104" spans="1:28" ht="15" customHeight="1" x14ac:dyDescent="0.25">
      <c r="A104" s="19" t="s">
        <v>132</v>
      </c>
      <c r="B104" s="56">
        <f t="shared" si="26"/>
        <v>2164</v>
      </c>
      <c r="C104" s="290">
        <v>336</v>
      </c>
      <c r="D104" s="40">
        <v>315</v>
      </c>
      <c r="E104" s="40">
        <v>21</v>
      </c>
      <c r="F104" s="284">
        <v>326</v>
      </c>
      <c r="G104" s="293">
        <v>1828</v>
      </c>
      <c r="H104" s="40">
        <v>1747</v>
      </c>
      <c r="I104" s="40">
        <v>81</v>
      </c>
      <c r="J104" s="286">
        <v>1788</v>
      </c>
      <c r="K104" s="56">
        <f>L104+P104</f>
        <v>2034</v>
      </c>
      <c r="L104" s="290">
        <v>264</v>
      </c>
      <c r="M104" s="40">
        <v>245</v>
      </c>
      <c r="N104" s="40">
        <v>19</v>
      </c>
      <c r="O104" s="284">
        <v>251</v>
      </c>
      <c r="P104" s="293">
        <v>1770</v>
      </c>
      <c r="Q104" s="40">
        <v>1681</v>
      </c>
      <c r="R104" s="40">
        <v>89</v>
      </c>
      <c r="S104" s="44">
        <v>1711</v>
      </c>
      <c r="T104" s="56">
        <v>1945</v>
      </c>
      <c r="U104" s="290">
        <v>224</v>
      </c>
      <c r="V104" s="40">
        <v>201</v>
      </c>
      <c r="W104" s="40">
        <v>23</v>
      </c>
      <c r="X104" s="284">
        <v>209</v>
      </c>
      <c r="Y104" s="293">
        <v>1721</v>
      </c>
      <c r="Z104" s="40">
        <v>1638</v>
      </c>
      <c r="AA104" s="40">
        <v>83</v>
      </c>
      <c r="AB104" s="44">
        <v>1666</v>
      </c>
    </row>
    <row r="105" spans="1:28" ht="15" customHeight="1" x14ac:dyDescent="0.25">
      <c r="A105" s="69" t="s">
        <v>89</v>
      </c>
      <c r="B105" s="56">
        <f t="shared" si="26"/>
        <v>2559</v>
      </c>
      <c r="C105" s="43">
        <v>2559</v>
      </c>
      <c r="D105" s="278">
        <v>2275</v>
      </c>
      <c r="E105" s="279">
        <v>284</v>
      </c>
      <c r="F105" s="284">
        <v>2452</v>
      </c>
      <c r="G105" s="294"/>
      <c r="H105" s="295"/>
      <c r="I105" s="295"/>
      <c r="J105" s="296"/>
      <c r="K105" s="56">
        <f t="shared" ref="K105:K112" si="27">L105+P105</f>
        <v>2216</v>
      </c>
      <c r="L105" s="43">
        <v>2216</v>
      </c>
      <c r="M105" s="278">
        <v>1975</v>
      </c>
      <c r="N105" s="279">
        <v>241</v>
      </c>
      <c r="O105" s="284">
        <v>2125</v>
      </c>
      <c r="P105" s="294"/>
      <c r="Q105" s="295"/>
      <c r="R105" s="295"/>
      <c r="S105" s="296"/>
      <c r="T105" s="56">
        <v>2218</v>
      </c>
      <c r="U105" s="43">
        <v>2218</v>
      </c>
      <c r="V105" s="278">
        <v>1952</v>
      </c>
      <c r="W105" s="279">
        <v>266</v>
      </c>
      <c r="X105" s="282">
        <v>2207</v>
      </c>
      <c r="Y105" s="294"/>
      <c r="Z105" s="295"/>
      <c r="AA105" s="295"/>
      <c r="AB105" s="296"/>
    </row>
    <row r="106" spans="1:28" ht="15" customHeight="1" x14ac:dyDescent="0.25">
      <c r="A106" s="69" t="s">
        <v>90</v>
      </c>
      <c r="B106" s="56">
        <f t="shared" si="26"/>
        <v>2848</v>
      </c>
      <c r="C106" s="43">
        <v>2848</v>
      </c>
      <c r="D106" s="278">
        <v>2572</v>
      </c>
      <c r="E106" s="279">
        <v>276</v>
      </c>
      <c r="F106" s="312">
        <v>2741</v>
      </c>
      <c r="G106" s="294"/>
      <c r="H106" s="295"/>
      <c r="I106" s="295"/>
      <c r="J106" s="296"/>
      <c r="K106" s="56">
        <f t="shared" si="27"/>
        <v>2634</v>
      </c>
      <c r="L106" s="43">
        <v>2634</v>
      </c>
      <c r="M106" s="278">
        <v>2362</v>
      </c>
      <c r="N106" s="279">
        <v>272</v>
      </c>
      <c r="O106" s="312">
        <v>2452</v>
      </c>
      <c r="P106" s="294"/>
      <c r="Q106" s="295"/>
      <c r="R106" s="295"/>
      <c r="S106" s="296"/>
      <c r="T106" s="56">
        <v>2611</v>
      </c>
      <c r="U106" s="43">
        <v>2611</v>
      </c>
      <c r="V106" s="278">
        <v>2327</v>
      </c>
      <c r="W106" s="279">
        <v>284</v>
      </c>
      <c r="X106" s="287">
        <v>2494</v>
      </c>
      <c r="Y106" s="294"/>
      <c r="Z106" s="295"/>
      <c r="AA106" s="295"/>
      <c r="AB106" s="296"/>
    </row>
    <row r="107" spans="1:28" ht="15" customHeight="1" x14ac:dyDescent="0.25">
      <c r="A107" s="69" t="s">
        <v>91</v>
      </c>
      <c r="B107" s="56">
        <f t="shared" si="26"/>
        <v>2199</v>
      </c>
      <c r="C107" s="43">
        <v>2199</v>
      </c>
      <c r="D107" s="278">
        <v>1977</v>
      </c>
      <c r="E107" s="279">
        <v>222</v>
      </c>
      <c r="F107" s="312">
        <v>2105</v>
      </c>
      <c r="G107" s="294"/>
      <c r="H107" s="295"/>
      <c r="I107" s="295"/>
      <c r="J107" s="296"/>
      <c r="K107" s="56">
        <f t="shared" si="27"/>
        <v>1985</v>
      </c>
      <c r="L107" s="43">
        <v>1985</v>
      </c>
      <c r="M107" s="278">
        <v>1777</v>
      </c>
      <c r="N107" s="279">
        <v>208</v>
      </c>
      <c r="O107" s="312">
        <v>1895</v>
      </c>
      <c r="P107" s="294"/>
      <c r="Q107" s="295"/>
      <c r="R107" s="295"/>
      <c r="S107" s="296"/>
      <c r="T107" s="56">
        <v>1898</v>
      </c>
      <c r="U107" s="43">
        <v>1898</v>
      </c>
      <c r="V107" s="278">
        <v>1724</v>
      </c>
      <c r="W107" s="279">
        <v>174</v>
      </c>
      <c r="X107" s="287">
        <v>1819</v>
      </c>
      <c r="Y107" s="294"/>
      <c r="Z107" s="295"/>
      <c r="AA107" s="295"/>
      <c r="AB107" s="296"/>
    </row>
    <row r="108" spans="1:28" ht="15" customHeight="1" x14ac:dyDescent="0.25">
      <c r="A108" s="69" t="s">
        <v>92</v>
      </c>
      <c r="B108" s="56">
        <f t="shared" si="26"/>
        <v>3117</v>
      </c>
      <c r="C108" s="43">
        <v>3117</v>
      </c>
      <c r="D108" s="278">
        <v>2838</v>
      </c>
      <c r="E108" s="279">
        <v>279</v>
      </c>
      <c r="F108" s="312">
        <v>3001</v>
      </c>
      <c r="G108" s="294"/>
      <c r="H108" s="295"/>
      <c r="I108" s="295"/>
      <c r="J108" s="296"/>
      <c r="K108" s="56">
        <f t="shared" si="27"/>
        <v>2897</v>
      </c>
      <c r="L108" s="43">
        <v>2897</v>
      </c>
      <c r="M108" s="278">
        <v>2666</v>
      </c>
      <c r="N108" s="279">
        <v>231</v>
      </c>
      <c r="O108" s="312">
        <v>2797</v>
      </c>
      <c r="P108" s="294"/>
      <c r="Q108" s="295"/>
      <c r="R108" s="295"/>
      <c r="S108" s="296"/>
      <c r="T108" s="56">
        <v>2845</v>
      </c>
      <c r="U108" s="43">
        <v>2822</v>
      </c>
      <c r="V108" s="278">
        <v>2626</v>
      </c>
      <c r="W108" s="279">
        <v>196</v>
      </c>
      <c r="X108" s="287">
        <v>2735</v>
      </c>
      <c r="Y108" s="47">
        <v>23</v>
      </c>
      <c r="Z108" s="40">
        <v>3</v>
      </c>
      <c r="AA108" s="40">
        <v>20</v>
      </c>
      <c r="AB108" s="42">
        <v>12</v>
      </c>
    </row>
    <row r="109" spans="1:28" ht="15" customHeight="1" x14ac:dyDescent="0.25">
      <c r="A109" s="69" t="s">
        <v>93</v>
      </c>
      <c r="B109" s="56">
        <f t="shared" si="26"/>
        <v>3326</v>
      </c>
      <c r="C109" s="43">
        <v>3326</v>
      </c>
      <c r="D109" s="278">
        <v>2878</v>
      </c>
      <c r="E109" s="279">
        <v>448</v>
      </c>
      <c r="F109" s="284">
        <v>3122</v>
      </c>
      <c r="G109" s="294"/>
      <c r="H109" s="295"/>
      <c r="I109" s="295"/>
      <c r="J109" s="296"/>
      <c r="K109" s="56">
        <f t="shared" si="27"/>
        <v>3022</v>
      </c>
      <c r="L109" s="43">
        <v>3022</v>
      </c>
      <c r="M109" s="278">
        <v>2580</v>
      </c>
      <c r="N109" s="279">
        <v>442</v>
      </c>
      <c r="O109" s="284">
        <v>2801</v>
      </c>
      <c r="P109" s="294"/>
      <c r="Q109" s="295"/>
      <c r="R109" s="295"/>
      <c r="S109" s="296"/>
      <c r="T109" s="56">
        <v>2967</v>
      </c>
      <c r="U109" s="43">
        <v>2967</v>
      </c>
      <c r="V109" s="278">
        <v>2573</v>
      </c>
      <c r="W109" s="279">
        <v>394</v>
      </c>
      <c r="X109" s="282">
        <v>2777</v>
      </c>
      <c r="Y109" s="294"/>
      <c r="Z109" s="295"/>
      <c r="AA109" s="295"/>
      <c r="AB109" s="296"/>
    </row>
    <row r="110" spans="1:28" ht="15" customHeight="1" x14ac:dyDescent="0.25">
      <c r="A110" s="69" t="s">
        <v>94</v>
      </c>
      <c r="B110" s="56">
        <f t="shared" si="26"/>
        <v>2368</v>
      </c>
      <c r="C110" s="43">
        <v>2368</v>
      </c>
      <c r="D110" s="278">
        <v>1805</v>
      </c>
      <c r="E110" s="279">
        <v>563</v>
      </c>
      <c r="F110" s="332">
        <v>2113</v>
      </c>
      <c r="G110" s="294"/>
      <c r="H110" s="295"/>
      <c r="I110" s="295"/>
      <c r="J110" s="296"/>
      <c r="K110" s="56">
        <f t="shared" si="27"/>
        <v>2272</v>
      </c>
      <c r="L110" s="43">
        <v>2272</v>
      </c>
      <c r="M110" s="278">
        <v>1758</v>
      </c>
      <c r="N110" s="279">
        <v>514</v>
      </c>
      <c r="O110" s="332">
        <v>1929</v>
      </c>
      <c r="P110" s="294"/>
      <c r="Q110" s="295"/>
      <c r="R110" s="295"/>
      <c r="S110" s="296"/>
      <c r="T110" s="56">
        <v>2426</v>
      </c>
      <c r="U110" s="43">
        <v>2426</v>
      </c>
      <c r="V110" s="278">
        <v>1931</v>
      </c>
      <c r="W110" s="279">
        <v>495</v>
      </c>
      <c r="X110" s="302">
        <v>2102</v>
      </c>
      <c r="Y110" s="294"/>
      <c r="Z110" s="295"/>
      <c r="AA110" s="295"/>
      <c r="AB110" s="296"/>
    </row>
    <row r="111" spans="1:28" ht="15" customHeight="1" x14ac:dyDescent="0.25">
      <c r="A111" s="69" t="s">
        <v>95</v>
      </c>
      <c r="B111" s="56">
        <f t="shared" si="26"/>
        <v>2262</v>
      </c>
      <c r="C111" s="43">
        <v>2262</v>
      </c>
      <c r="D111" s="278">
        <v>2062</v>
      </c>
      <c r="E111" s="279">
        <v>200</v>
      </c>
      <c r="F111" s="312">
        <v>2166</v>
      </c>
      <c r="G111" s="294"/>
      <c r="H111" s="295"/>
      <c r="I111" s="295"/>
      <c r="J111" s="296"/>
      <c r="K111" s="56">
        <f t="shared" si="27"/>
        <v>2221</v>
      </c>
      <c r="L111" s="43">
        <v>2221</v>
      </c>
      <c r="M111" s="278">
        <v>2021</v>
      </c>
      <c r="N111" s="279">
        <v>200</v>
      </c>
      <c r="O111" s="312">
        <v>2122</v>
      </c>
      <c r="P111" s="294"/>
      <c r="Q111" s="295"/>
      <c r="R111" s="295"/>
      <c r="S111" s="296"/>
      <c r="T111" s="56">
        <v>2319</v>
      </c>
      <c r="U111" s="43">
        <v>2319</v>
      </c>
      <c r="V111" s="278">
        <v>2128</v>
      </c>
      <c r="W111" s="279">
        <v>191</v>
      </c>
      <c r="X111" s="287">
        <v>2221</v>
      </c>
      <c r="Y111" s="294"/>
      <c r="Z111" s="295"/>
      <c r="AA111" s="295"/>
      <c r="AB111" s="296"/>
    </row>
    <row r="112" spans="1:28" ht="15" customHeight="1" x14ac:dyDescent="0.25">
      <c r="A112" s="70" t="s">
        <v>96</v>
      </c>
      <c r="B112" s="57">
        <f t="shared" si="26"/>
        <v>457</v>
      </c>
      <c r="C112" s="43">
        <v>457</v>
      </c>
      <c r="D112" s="280">
        <v>414</v>
      </c>
      <c r="E112" s="281">
        <v>43</v>
      </c>
      <c r="F112" s="333">
        <v>438</v>
      </c>
      <c r="G112" s="297"/>
      <c r="H112" s="298"/>
      <c r="I112" s="298"/>
      <c r="J112" s="299"/>
      <c r="K112" s="56">
        <f t="shared" si="27"/>
        <v>346</v>
      </c>
      <c r="L112" s="43">
        <v>346</v>
      </c>
      <c r="M112" s="280">
        <v>305</v>
      </c>
      <c r="N112" s="281">
        <v>41</v>
      </c>
      <c r="O112" s="333">
        <v>310</v>
      </c>
      <c r="P112" s="297"/>
      <c r="Q112" s="298"/>
      <c r="R112" s="298"/>
      <c r="S112" s="299"/>
      <c r="T112" s="56">
        <v>317</v>
      </c>
      <c r="U112" s="43">
        <v>317</v>
      </c>
      <c r="V112" s="280">
        <v>285</v>
      </c>
      <c r="W112" s="281">
        <v>32</v>
      </c>
      <c r="X112" s="288">
        <v>303</v>
      </c>
      <c r="Y112" s="297"/>
      <c r="Z112" s="298"/>
      <c r="AA112" s="298"/>
      <c r="AB112" s="299"/>
    </row>
    <row r="113" spans="1:28" ht="15" customHeight="1" x14ac:dyDescent="0.25">
      <c r="A113" s="71" t="s">
        <v>133</v>
      </c>
      <c r="B113" s="50">
        <f t="shared" ref="B113:I113" si="28">SUBTOTAL(109,B102:B112)</f>
        <v>46652</v>
      </c>
      <c r="C113" s="51">
        <f t="shared" si="28"/>
        <v>40925</v>
      </c>
      <c r="D113" s="51">
        <f t="shared" si="28"/>
        <v>36041</v>
      </c>
      <c r="E113" s="51">
        <f t="shared" si="28"/>
        <v>4884</v>
      </c>
      <c r="F113" s="52">
        <f t="shared" si="28"/>
        <v>38848</v>
      </c>
      <c r="G113" s="53">
        <f t="shared" si="28"/>
        <v>5727</v>
      </c>
      <c r="H113" s="51">
        <f t="shared" si="28"/>
        <v>3943</v>
      </c>
      <c r="I113" s="51">
        <f t="shared" si="28"/>
        <v>1784</v>
      </c>
      <c r="J113" s="54">
        <f>SUM(J102:J104)</f>
        <v>4687</v>
      </c>
      <c r="K113" s="50">
        <f>SUM(K102:K112)</f>
        <v>42726</v>
      </c>
      <c r="L113" s="51">
        <f t="shared" ref="L113:S113" si="29">SUM(L102:L112)</f>
        <v>37270</v>
      </c>
      <c r="M113" s="51">
        <f t="shared" si="29"/>
        <v>32670</v>
      </c>
      <c r="N113" s="51">
        <f t="shared" si="29"/>
        <v>4600</v>
      </c>
      <c r="O113" s="52">
        <f t="shared" si="29"/>
        <v>35074</v>
      </c>
      <c r="P113" s="53">
        <f t="shared" si="29"/>
        <v>5456</v>
      </c>
      <c r="Q113" s="51">
        <f t="shared" si="29"/>
        <v>3723</v>
      </c>
      <c r="R113" s="51">
        <f t="shared" si="29"/>
        <v>1733</v>
      </c>
      <c r="S113" s="54">
        <f t="shared" si="29"/>
        <v>4408</v>
      </c>
      <c r="T113" s="50">
        <f>SUM(T102:T112)</f>
        <v>41829</v>
      </c>
      <c r="U113" s="51">
        <v>35443</v>
      </c>
      <c r="V113" s="51">
        <f>SUM(V102:V112)</f>
        <v>32157</v>
      </c>
      <c r="W113" s="51">
        <f>SUM(W102:W112)</f>
        <v>4446</v>
      </c>
      <c r="X113" s="52">
        <v>34667</v>
      </c>
      <c r="Y113" s="53">
        <f>SUM(Y102:Y108)</f>
        <v>5226</v>
      </c>
      <c r="Z113" s="51">
        <f>SUM(Z102:Z108)</f>
        <v>3637</v>
      </c>
      <c r="AA113" s="51">
        <f t="shared" ref="AA113:AB113" si="30">SUM(AA102:AA108)</f>
        <v>1589</v>
      </c>
      <c r="AB113" s="51">
        <f t="shared" si="30"/>
        <v>4272</v>
      </c>
    </row>
    <row r="114" spans="1:28" ht="15" customHeight="1" x14ac:dyDescent="0.25">
      <c r="A114" s="419" t="s">
        <v>134</v>
      </c>
      <c r="B114" s="419"/>
      <c r="C114" s="419"/>
      <c r="D114" s="419"/>
      <c r="E114" s="419"/>
      <c r="F114" s="419"/>
      <c r="G114" s="419"/>
      <c r="H114" s="419"/>
      <c r="I114" s="419"/>
      <c r="J114" s="419"/>
    </row>
    <row r="115" spans="1:28" ht="15" customHeight="1" x14ac:dyDescent="0.25">
      <c r="A115" s="420" t="s">
        <v>136</v>
      </c>
      <c r="B115" s="420"/>
      <c r="C115" s="420"/>
      <c r="D115" s="420"/>
      <c r="E115" s="420"/>
      <c r="F115" s="420"/>
      <c r="G115" s="420"/>
      <c r="H115" s="420"/>
      <c r="I115" s="420"/>
      <c r="J115" s="420"/>
    </row>
    <row r="116" spans="1:28" ht="15" customHeight="1" x14ac:dyDescent="0.25">
      <c r="A116" s="9" t="s">
        <v>156</v>
      </c>
    </row>
  </sheetData>
  <mergeCells count="47">
    <mergeCell ref="T80:AB80"/>
    <mergeCell ref="K80:S80"/>
    <mergeCell ref="A95:J95"/>
    <mergeCell ref="A96:J96"/>
    <mergeCell ref="A80:A81"/>
    <mergeCell ref="B80:J80"/>
    <mergeCell ref="A94:J94"/>
    <mergeCell ref="K62:S62"/>
    <mergeCell ref="B62:J62"/>
    <mergeCell ref="A76:J76"/>
    <mergeCell ref="A77:J77"/>
    <mergeCell ref="A78:J78"/>
    <mergeCell ref="A26:A27"/>
    <mergeCell ref="A1:AB1"/>
    <mergeCell ref="A2:AB2"/>
    <mergeCell ref="A3:AB3"/>
    <mergeCell ref="A4:AB4"/>
    <mergeCell ref="A8:A9"/>
    <mergeCell ref="B26:J26"/>
    <mergeCell ref="B8:J8"/>
    <mergeCell ref="K8:S8"/>
    <mergeCell ref="A22:J22"/>
    <mergeCell ref="A23:J23"/>
    <mergeCell ref="A24:J24"/>
    <mergeCell ref="K26:S26"/>
    <mergeCell ref="T62:AB62"/>
    <mergeCell ref="A5:AB5"/>
    <mergeCell ref="A6:AB6"/>
    <mergeCell ref="A62:A63"/>
    <mergeCell ref="A40:J40"/>
    <mergeCell ref="A41:J41"/>
    <mergeCell ref="A42:J42"/>
    <mergeCell ref="T8:AB8"/>
    <mergeCell ref="A44:A45"/>
    <mergeCell ref="B44:J44"/>
    <mergeCell ref="K44:S44"/>
    <mergeCell ref="T44:AB44"/>
    <mergeCell ref="A58:J58"/>
    <mergeCell ref="A59:J59"/>
    <mergeCell ref="A60:J60"/>
    <mergeCell ref="T26:AB26"/>
    <mergeCell ref="T100:AB100"/>
    <mergeCell ref="A114:J114"/>
    <mergeCell ref="A115:J115"/>
    <mergeCell ref="B100:J100"/>
    <mergeCell ref="K100:S100"/>
    <mergeCell ref="A100:A101"/>
  </mergeCells>
  <phoneticPr fontId="14" type="noConversion"/>
  <printOptions horizontalCentered="1"/>
  <pageMargins left="0.25" right="0.25" top="0.75" bottom="0.75" header="0.25" footer="0.25"/>
  <pageSetup paperSize="5" scale="75" orientation="landscape" horizontalDpi="4294967292" verticalDpi="4294967292" r:id="rId1"/>
  <headerFooter>
    <oddHeader>&amp;L&amp;G&amp;R&amp;G</oddHeader>
    <oddFooter>&amp;CPatrono con Igualdad de Oportunidades en el Empleo M/M/V/I</oddFooter>
  </headerFooter>
  <rowBreaks count="2" manualBreakCount="2">
    <brk id="42" max="16383" man="1"/>
    <brk id="78" max="16383" man="1"/>
  </rowBreaks>
  <ignoredErrors>
    <ignoredError sqref="U82 U85:U92" formulaRange="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92"/>
  <sheetViews>
    <sheetView topLeftCell="A57" zoomScaleNormal="100" workbookViewId="0">
      <selection activeCell="N77" sqref="N77"/>
    </sheetView>
  </sheetViews>
  <sheetFormatPr defaultColWidth="9.140625" defaultRowHeight="12.75" x14ac:dyDescent="0.25"/>
  <cols>
    <col min="1" max="1" width="28.42578125" style="103" bestFit="1" customWidth="1"/>
    <col min="2" max="3" width="7.7109375" style="9" bestFit="1" customWidth="1"/>
    <col min="4" max="4" width="6.5703125" style="9" bestFit="1" customWidth="1"/>
    <col min="5" max="6" width="7.7109375" style="9" bestFit="1" customWidth="1"/>
    <col min="7" max="7" width="6.5703125" style="9" bestFit="1" customWidth="1"/>
    <col min="8" max="9" width="7.7109375" style="9" bestFit="1" customWidth="1"/>
    <col min="10" max="10" width="6.5703125" style="9" bestFit="1" customWidth="1"/>
    <col min="11" max="12" width="7.7109375" style="9" bestFit="1" customWidth="1"/>
    <col min="13" max="13" width="6.5703125" style="9" bestFit="1" customWidth="1"/>
    <col min="14" max="14" width="7.7109375" style="9" bestFit="1" customWidth="1"/>
    <col min="15" max="15" width="7.7109375" style="9" customWidth="1"/>
    <col min="16" max="16" width="6.85546875" style="9" bestFit="1" customWidth="1"/>
    <col min="17" max="16384" width="9.140625" style="9"/>
  </cols>
  <sheetData>
    <row r="1" spans="1:16" s="101" customFormat="1" ht="15" x14ac:dyDescent="0.25">
      <c r="A1" s="439" t="s">
        <v>20</v>
      </c>
      <c r="B1" s="439"/>
      <c r="C1" s="439"/>
      <c r="D1" s="439"/>
      <c r="E1" s="439"/>
      <c r="F1" s="439"/>
      <c r="G1" s="439"/>
      <c r="H1" s="439"/>
      <c r="I1" s="439"/>
      <c r="J1" s="439"/>
      <c r="K1" s="439"/>
      <c r="L1" s="439"/>
      <c r="M1" s="439"/>
      <c r="N1" s="439"/>
      <c r="O1" s="439"/>
      <c r="P1" s="439"/>
    </row>
    <row r="2" spans="1:16" s="101" customFormat="1" ht="15" x14ac:dyDescent="0.25">
      <c r="A2" s="439" t="s">
        <v>1</v>
      </c>
      <c r="B2" s="439"/>
      <c r="C2" s="439"/>
      <c r="D2" s="439"/>
      <c r="E2" s="439"/>
      <c r="F2" s="439"/>
      <c r="G2" s="439"/>
      <c r="H2" s="439"/>
      <c r="I2" s="439"/>
      <c r="J2" s="439"/>
      <c r="K2" s="439"/>
      <c r="L2" s="439"/>
      <c r="M2" s="439"/>
      <c r="N2" s="439"/>
      <c r="O2" s="439"/>
      <c r="P2" s="439"/>
    </row>
    <row r="3" spans="1:16" s="101" customFormat="1" ht="15" x14ac:dyDescent="0.25">
      <c r="A3" s="439" t="s">
        <v>2</v>
      </c>
      <c r="B3" s="439"/>
      <c r="C3" s="439"/>
      <c r="D3" s="439"/>
      <c r="E3" s="439"/>
      <c r="F3" s="439"/>
      <c r="G3" s="439"/>
      <c r="H3" s="439"/>
      <c r="I3" s="439"/>
      <c r="J3" s="439"/>
      <c r="K3" s="439"/>
      <c r="L3" s="439"/>
      <c r="M3" s="439"/>
      <c r="N3" s="439"/>
      <c r="O3" s="439"/>
      <c r="P3" s="439"/>
    </row>
    <row r="4" spans="1:16" s="101" customFormat="1" ht="15" x14ac:dyDescent="0.25">
      <c r="A4" s="102"/>
      <c r="B4" s="102"/>
      <c r="C4" s="102"/>
      <c r="D4" s="102"/>
      <c r="E4" s="102"/>
      <c r="F4" s="102"/>
      <c r="G4" s="102"/>
      <c r="H4" s="102"/>
      <c r="I4" s="102"/>
      <c r="J4" s="102"/>
      <c r="K4" s="102"/>
      <c r="L4" s="102"/>
      <c r="M4" s="102"/>
      <c r="N4" s="102"/>
      <c r="O4" s="102"/>
      <c r="P4" s="102"/>
    </row>
    <row r="5" spans="1:16" s="101" customFormat="1" ht="15" x14ac:dyDescent="0.25">
      <c r="A5" s="440" t="s">
        <v>157</v>
      </c>
      <c r="B5" s="440"/>
      <c r="C5" s="440"/>
      <c r="D5" s="440"/>
      <c r="E5" s="440"/>
      <c r="F5" s="440"/>
      <c r="G5" s="440"/>
      <c r="H5" s="440"/>
      <c r="I5" s="440"/>
      <c r="J5" s="440"/>
      <c r="K5" s="440"/>
      <c r="L5" s="440"/>
      <c r="M5" s="440"/>
      <c r="N5" s="440"/>
      <c r="O5" s="440"/>
      <c r="P5" s="440"/>
    </row>
    <row r="6" spans="1:16" s="101" customFormat="1" ht="15" x14ac:dyDescent="0.25">
      <c r="A6" s="441" t="s">
        <v>158</v>
      </c>
      <c r="B6" s="441"/>
      <c r="C6" s="441"/>
      <c r="D6" s="441"/>
      <c r="E6" s="441"/>
      <c r="F6" s="441"/>
      <c r="G6" s="441"/>
      <c r="H6" s="441"/>
      <c r="I6" s="441"/>
      <c r="J6" s="441"/>
      <c r="K6" s="441"/>
      <c r="L6" s="441"/>
      <c r="M6" s="441"/>
      <c r="N6" s="441"/>
      <c r="O6" s="441"/>
      <c r="P6" s="441"/>
    </row>
    <row r="7" spans="1:16" ht="13.5" thickBot="1" x14ac:dyDescent="0.3"/>
    <row r="8" spans="1:16" ht="12" x14ac:dyDescent="0.25">
      <c r="A8" s="437" t="s">
        <v>77</v>
      </c>
      <c r="B8" s="433" t="s">
        <v>25</v>
      </c>
      <c r="C8" s="434"/>
      <c r="D8" s="435"/>
      <c r="E8" s="433" t="s">
        <v>26</v>
      </c>
      <c r="F8" s="434"/>
      <c r="G8" s="435"/>
      <c r="H8" s="433" t="s">
        <v>27</v>
      </c>
      <c r="I8" s="434"/>
      <c r="J8" s="435"/>
      <c r="K8" s="433" t="s">
        <v>28</v>
      </c>
      <c r="L8" s="434"/>
      <c r="M8" s="435"/>
      <c r="N8" s="433" t="s">
        <v>29</v>
      </c>
      <c r="O8" s="434"/>
      <c r="P8" s="435"/>
    </row>
    <row r="9" spans="1:16" ht="24.75" thickBot="1" x14ac:dyDescent="0.3">
      <c r="A9" s="438"/>
      <c r="B9" s="104" t="s">
        <v>159</v>
      </c>
      <c r="C9" s="105" t="s">
        <v>160</v>
      </c>
      <c r="D9" s="106" t="s">
        <v>161</v>
      </c>
      <c r="E9" s="104" t="s">
        <v>159</v>
      </c>
      <c r="F9" s="105" t="s">
        <v>160</v>
      </c>
      <c r="G9" s="106" t="s">
        <v>161</v>
      </c>
      <c r="H9" s="104" t="s">
        <v>159</v>
      </c>
      <c r="I9" s="105" t="s">
        <v>160</v>
      </c>
      <c r="J9" s="106" t="s">
        <v>161</v>
      </c>
      <c r="K9" s="104" t="s">
        <v>159</v>
      </c>
      <c r="L9" s="105" t="s">
        <v>160</v>
      </c>
      <c r="M9" s="106" t="s">
        <v>161</v>
      </c>
      <c r="N9" s="104" t="s">
        <v>159</v>
      </c>
      <c r="O9" s="105" t="s">
        <v>160</v>
      </c>
      <c r="P9" s="106" t="s">
        <v>161</v>
      </c>
    </row>
    <row r="10" spans="1:16" x14ac:dyDescent="0.2">
      <c r="A10" s="15" t="s">
        <v>86</v>
      </c>
      <c r="B10" s="58">
        <v>21539</v>
      </c>
      <c r="C10" s="107">
        <v>20129</v>
      </c>
      <c r="D10" s="108">
        <f>SUM(C10-B10)/B10*100</f>
        <v>-6.5462649148057013</v>
      </c>
      <c r="E10" s="58">
        <v>21561</v>
      </c>
      <c r="F10" s="107">
        <v>20090</v>
      </c>
      <c r="G10" s="108">
        <f>SUM(F10-E10)/E10*100</f>
        <v>-6.8225035944529475</v>
      </c>
      <c r="H10" s="58">
        <v>21666</v>
      </c>
      <c r="I10" s="107">
        <v>20484</v>
      </c>
      <c r="J10" s="108">
        <f>SUM(I10-H10)/H10*100</f>
        <v>-5.4555524785378013</v>
      </c>
      <c r="K10" s="58">
        <v>21909</v>
      </c>
      <c r="L10" s="107">
        <v>20671</v>
      </c>
      <c r="M10" s="108">
        <f>SUM(L10-K10)/K10*100</f>
        <v>-5.6506458533022963</v>
      </c>
      <c r="N10" s="58">
        <v>21755</v>
      </c>
      <c r="O10" s="107">
        <v>20091</v>
      </c>
      <c r="P10" s="108">
        <f>SUM(O10-N10)/N10*100</f>
        <v>-7.648816364054241</v>
      </c>
    </row>
    <row r="11" spans="1:16" x14ac:dyDescent="0.2">
      <c r="A11" s="19" t="s">
        <v>87</v>
      </c>
      <c r="B11" s="60">
        <v>12414</v>
      </c>
      <c r="C11" s="246">
        <v>11706</v>
      </c>
      <c r="D11" s="108">
        <f t="shared" ref="D11:D21" si="0">SUM(C11-B11)/B11*100</f>
        <v>-5.7032382793620107</v>
      </c>
      <c r="E11" s="60">
        <v>12244</v>
      </c>
      <c r="F11" s="246">
        <v>12162</v>
      </c>
      <c r="G11" s="108">
        <f t="shared" ref="G11:G21" si="1">SUM(F11-E11)/E11*100</f>
        <v>-0.6697157791571382</v>
      </c>
      <c r="H11" s="60">
        <v>12136</v>
      </c>
      <c r="I11" s="110">
        <v>11526</v>
      </c>
      <c r="J11" s="108">
        <f t="shared" ref="J11:J21" si="2">SUM(I11-H11)/H11*100</f>
        <v>-5.0263678312458797</v>
      </c>
      <c r="K11" s="58">
        <v>12148</v>
      </c>
      <c r="L11" s="110">
        <v>11599</v>
      </c>
      <c r="M11" s="108">
        <f t="shared" ref="M11:M21" si="3">SUM(L11-K11)/K11*100</f>
        <v>-4.5192624300296345</v>
      </c>
      <c r="N11" s="60">
        <v>12108</v>
      </c>
      <c r="O11" s="110">
        <v>11456</v>
      </c>
      <c r="P11" s="108">
        <f t="shared" ref="P11:P21" si="4">SUM(O11-N11)/N11*100</f>
        <v>-5.3848695077634625</v>
      </c>
    </row>
    <row r="12" spans="1:16" x14ac:dyDescent="0.2">
      <c r="A12" s="19" t="s">
        <v>88</v>
      </c>
      <c r="B12" s="60">
        <v>2739</v>
      </c>
      <c r="C12" s="110">
        <v>1677</v>
      </c>
      <c r="D12" s="108">
        <f t="shared" si="0"/>
        <v>-38.773274917853229</v>
      </c>
      <c r="E12" s="60">
        <v>2708</v>
      </c>
      <c r="F12" s="110">
        <v>1652</v>
      </c>
      <c r="G12" s="108">
        <f t="shared" si="1"/>
        <v>-38.995568685376661</v>
      </c>
      <c r="H12" s="60">
        <v>2460</v>
      </c>
      <c r="I12" s="110">
        <v>1542</v>
      </c>
      <c r="J12" s="108">
        <f t="shared" si="2"/>
        <v>-37.31707317073171</v>
      </c>
      <c r="K12" s="58">
        <v>2360</v>
      </c>
      <c r="L12" s="110">
        <v>1624</v>
      </c>
      <c r="M12" s="108">
        <f t="shared" si="3"/>
        <v>-31.186440677966104</v>
      </c>
      <c r="N12" s="60">
        <v>2334</v>
      </c>
      <c r="O12" s="110">
        <v>1298</v>
      </c>
      <c r="P12" s="108">
        <f t="shared" si="4"/>
        <v>-44.387317909168814</v>
      </c>
    </row>
    <row r="13" spans="1:16" x14ac:dyDescent="0.2">
      <c r="A13" s="109" t="s">
        <v>89</v>
      </c>
      <c r="B13" s="60">
        <v>3972</v>
      </c>
      <c r="C13" s="110">
        <v>3257</v>
      </c>
      <c r="D13" s="108">
        <f t="shared" si="0"/>
        <v>-18.001007049345418</v>
      </c>
      <c r="E13" s="60">
        <v>4019</v>
      </c>
      <c r="F13" s="110">
        <v>3498</v>
      </c>
      <c r="G13" s="108">
        <f t="shared" si="1"/>
        <v>-12.963423737248073</v>
      </c>
      <c r="H13" s="60">
        <v>4128</v>
      </c>
      <c r="I13" s="110">
        <v>3418</v>
      </c>
      <c r="J13" s="108">
        <f t="shared" si="2"/>
        <v>-17.199612403100776</v>
      </c>
      <c r="K13" s="58">
        <v>3987</v>
      </c>
      <c r="L13" s="110">
        <v>3391</v>
      </c>
      <c r="M13" s="108">
        <f t="shared" si="3"/>
        <v>-14.948582894406822</v>
      </c>
      <c r="N13" s="60">
        <v>3747</v>
      </c>
      <c r="O13" s="110">
        <v>3499</v>
      </c>
      <c r="P13" s="108">
        <f t="shared" si="4"/>
        <v>-6.6186282359220705</v>
      </c>
    </row>
    <row r="14" spans="1:16" x14ac:dyDescent="0.2">
      <c r="A14" s="109" t="s">
        <v>90</v>
      </c>
      <c r="B14" s="60">
        <v>4592</v>
      </c>
      <c r="C14" s="110">
        <v>4343</v>
      </c>
      <c r="D14" s="108">
        <f t="shared" si="0"/>
        <v>-5.4224738675958184</v>
      </c>
      <c r="E14" s="60">
        <v>4476</v>
      </c>
      <c r="F14" s="110">
        <v>4244</v>
      </c>
      <c r="G14" s="108">
        <f t="shared" si="1"/>
        <v>-5.1831992850759612</v>
      </c>
      <c r="H14" s="60">
        <v>4507</v>
      </c>
      <c r="I14" s="110">
        <v>4137</v>
      </c>
      <c r="J14" s="108">
        <f t="shared" si="2"/>
        <v>-8.2094519636121586</v>
      </c>
      <c r="K14" s="58">
        <v>4440</v>
      </c>
      <c r="L14" s="110">
        <v>4033</v>
      </c>
      <c r="M14" s="108">
        <f t="shared" si="3"/>
        <v>-9.1666666666666661</v>
      </c>
      <c r="N14" s="60">
        <v>4462</v>
      </c>
      <c r="O14" s="110">
        <v>4066</v>
      </c>
      <c r="P14" s="108">
        <f t="shared" si="4"/>
        <v>-8.8749439713133125</v>
      </c>
    </row>
    <row r="15" spans="1:16" x14ac:dyDescent="0.2">
      <c r="A15" s="109" t="s">
        <v>162</v>
      </c>
      <c r="B15" s="60">
        <v>3218</v>
      </c>
      <c r="C15" s="110">
        <v>2976</v>
      </c>
      <c r="D15" s="108">
        <f t="shared" si="0"/>
        <v>-7.5201988812927283</v>
      </c>
      <c r="E15" s="60">
        <v>3276</v>
      </c>
      <c r="F15" s="110">
        <v>2912</v>
      </c>
      <c r="G15" s="108">
        <f t="shared" si="1"/>
        <v>-11.111111111111111</v>
      </c>
      <c r="H15" s="60">
        <v>3365</v>
      </c>
      <c r="I15" s="110">
        <v>2849</v>
      </c>
      <c r="J15" s="108">
        <f t="shared" si="2"/>
        <v>-15.334323922734027</v>
      </c>
      <c r="K15" s="58">
        <v>3497</v>
      </c>
      <c r="L15" s="110">
        <v>2912</v>
      </c>
      <c r="M15" s="108">
        <f t="shared" si="3"/>
        <v>-16.728624535315987</v>
      </c>
      <c r="N15" s="60">
        <v>3393</v>
      </c>
      <c r="O15" s="110">
        <v>4414</v>
      </c>
      <c r="P15" s="108">
        <f t="shared" si="4"/>
        <v>30.091364574123197</v>
      </c>
    </row>
    <row r="16" spans="1:16" x14ac:dyDescent="0.2">
      <c r="A16" s="109" t="s">
        <v>92</v>
      </c>
      <c r="B16" s="60">
        <v>4617</v>
      </c>
      <c r="C16" s="110">
        <v>3717</v>
      </c>
      <c r="D16" s="108">
        <f t="shared" si="0"/>
        <v>-19.49317738791423</v>
      </c>
      <c r="E16" s="60">
        <v>4667</v>
      </c>
      <c r="F16" s="110">
        <v>3600</v>
      </c>
      <c r="G16" s="108">
        <f t="shared" si="1"/>
        <v>-22.862652667666595</v>
      </c>
      <c r="H16" s="60">
        <v>4601</v>
      </c>
      <c r="I16" s="110">
        <v>3778</v>
      </c>
      <c r="J16" s="108">
        <f t="shared" si="2"/>
        <v>-17.88741577917844</v>
      </c>
      <c r="K16" s="58">
        <v>4599</v>
      </c>
      <c r="L16" s="110">
        <v>3698</v>
      </c>
      <c r="M16" s="108">
        <f t="shared" si="3"/>
        <v>-19.591215481626438</v>
      </c>
      <c r="N16" s="60">
        <v>4432</v>
      </c>
      <c r="O16" s="110">
        <v>4018</v>
      </c>
      <c r="P16" s="108">
        <f t="shared" si="4"/>
        <v>-9.3411552346570392</v>
      </c>
    </row>
    <row r="17" spans="1:16" x14ac:dyDescent="0.2">
      <c r="A17" s="109" t="s">
        <v>95</v>
      </c>
      <c r="B17" s="60">
        <v>5874</v>
      </c>
      <c r="C17" s="110">
        <v>5429</v>
      </c>
      <c r="D17" s="108">
        <f t="shared" si="0"/>
        <v>-7.5757575757575761</v>
      </c>
      <c r="E17" s="60">
        <v>5811</v>
      </c>
      <c r="F17" s="110">
        <v>5318</v>
      </c>
      <c r="G17" s="108">
        <f t="shared" si="1"/>
        <v>-8.4839098261917059</v>
      </c>
      <c r="H17" s="60">
        <v>5500</v>
      </c>
      <c r="I17" s="110">
        <v>5037</v>
      </c>
      <c r="J17" s="108">
        <f t="shared" si="2"/>
        <v>-8.418181818181818</v>
      </c>
      <c r="K17" s="58">
        <v>5324</v>
      </c>
      <c r="L17" s="110">
        <v>4760</v>
      </c>
      <c r="M17" s="108">
        <f t="shared" si="3"/>
        <v>-10.593538692712247</v>
      </c>
      <c r="N17" s="60">
        <v>4852</v>
      </c>
      <c r="O17" s="110">
        <v>3418</v>
      </c>
      <c r="P17" s="108">
        <f t="shared" si="4"/>
        <v>-29.554822753503711</v>
      </c>
    </row>
    <row r="18" spans="1:16" x14ac:dyDescent="0.2">
      <c r="A18" s="109" t="s">
        <v>91</v>
      </c>
      <c r="B18" s="60">
        <v>4198</v>
      </c>
      <c r="C18" s="110">
        <v>3025</v>
      </c>
      <c r="D18" s="108">
        <f t="shared" si="0"/>
        <v>-27.941877084325867</v>
      </c>
      <c r="E18" s="60">
        <v>4377</v>
      </c>
      <c r="F18" s="110">
        <v>3993</v>
      </c>
      <c r="G18" s="108">
        <f t="shared" si="1"/>
        <v>-8.7731322823851965</v>
      </c>
      <c r="H18" s="60">
        <v>4548</v>
      </c>
      <c r="I18" s="110">
        <v>3922</v>
      </c>
      <c r="J18" s="108">
        <f t="shared" si="2"/>
        <v>-13.764291996481969</v>
      </c>
      <c r="K18" s="58">
        <v>4300</v>
      </c>
      <c r="L18" s="110">
        <v>3934</v>
      </c>
      <c r="M18" s="108">
        <f t="shared" si="3"/>
        <v>-8.5116279069767451</v>
      </c>
      <c r="N18" s="60">
        <v>3991</v>
      </c>
      <c r="O18" s="110">
        <v>3151</v>
      </c>
      <c r="P18" s="108">
        <f t="shared" si="4"/>
        <v>-21.047356552242547</v>
      </c>
    </row>
    <row r="19" spans="1:16" x14ac:dyDescent="0.2">
      <c r="A19" s="109" t="s">
        <v>94</v>
      </c>
      <c r="B19" s="60">
        <v>4150</v>
      </c>
      <c r="C19" s="110">
        <v>3879</v>
      </c>
      <c r="D19" s="108">
        <f t="shared" si="0"/>
        <v>-6.5301204819277103</v>
      </c>
      <c r="E19" s="60">
        <v>4070</v>
      </c>
      <c r="F19" s="110">
        <v>3811</v>
      </c>
      <c r="G19" s="108">
        <f t="shared" si="1"/>
        <v>-6.3636363636363633</v>
      </c>
      <c r="H19" s="60">
        <v>3837</v>
      </c>
      <c r="I19" s="110">
        <v>3663</v>
      </c>
      <c r="J19" s="108">
        <f t="shared" si="2"/>
        <v>-4.5347928068803753</v>
      </c>
      <c r="K19" s="58">
        <v>3879</v>
      </c>
      <c r="L19" s="110">
        <v>3506</v>
      </c>
      <c r="M19" s="108">
        <f t="shared" si="3"/>
        <v>-9.6158803815416345</v>
      </c>
      <c r="N19" s="60">
        <v>3661</v>
      </c>
      <c r="O19" s="110">
        <v>3582</v>
      </c>
      <c r="P19" s="108">
        <f t="shared" si="4"/>
        <v>-2.157880360557225</v>
      </c>
    </row>
    <row r="20" spans="1:16" ht="13.5" thickBot="1" x14ac:dyDescent="0.25">
      <c r="A20" s="111" t="s">
        <v>96</v>
      </c>
      <c r="B20" s="62">
        <v>1557</v>
      </c>
      <c r="C20" s="112">
        <v>1435</v>
      </c>
      <c r="D20" s="108">
        <f t="shared" si="0"/>
        <v>-7.8355812459858702</v>
      </c>
      <c r="E20" s="62">
        <v>1621</v>
      </c>
      <c r="F20" s="112">
        <v>1529</v>
      </c>
      <c r="G20" s="108">
        <f t="shared" si="1"/>
        <v>-5.6755089450956202</v>
      </c>
      <c r="H20" s="62">
        <v>1807</v>
      </c>
      <c r="I20" s="112">
        <v>1602</v>
      </c>
      <c r="J20" s="108">
        <f t="shared" si="2"/>
        <v>-11.344770337576094</v>
      </c>
      <c r="K20" s="58">
        <v>1674</v>
      </c>
      <c r="L20" s="112">
        <v>1494</v>
      </c>
      <c r="M20" s="108">
        <f t="shared" si="3"/>
        <v>-10.75268817204301</v>
      </c>
      <c r="N20" s="62">
        <v>1654</v>
      </c>
      <c r="O20" s="112">
        <v>1451</v>
      </c>
      <c r="P20" s="108">
        <f t="shared" si="4"/>
        <v>-12.273276904474002</v>
      </c>
    </row>
    <row r="21" spans="1:16" ht="13.5" thickBot="1" x14ac:dyDescent="0.3">
      <c r="A21" s="113" t="s">
        <v>163</v>
      </c>
      <c r="B21" s="114">
        <f t="shared" ref="B21:C21" si="5">SUM(B10:B20)</f>
        <v>68870</v>
      </c>
      <c r="C21" s="115">
        <f t="shared" si="5"/>
        <v>61573</v>
      </c>
      <c r="D21" s="108">
        <f t="shared" si="0"/>
        <v>-10.595324524466387</v>
      </c>
      <c r="E21" s="114">
        <f t="shared" ref="E21:F21" si="6">SUM(E10:E20)</f>
        <v>68830</v>
      </c>
      <c r="F21" s="115">
        <f t="shared" si="6"/>
        <v>62809</v>
      </c>
      <c r="G21" s="108">
        <f t="shared" si="1"/>
        <v>-8.7476391108528251</v>
      </c>
      <c r="H21" s="114">
        <f>SUM(H10:H20)</f>
        <v>68555</v>
      </c>
      <c r="I21" s="115">
        <f>SUM(I10:I20)</f>
        <v>61958</v>
      </c>
      <c r="J21" s="108">
        <f t="shared" si="2"/>
        <v>-9.622930493764132</v>
      </c>
      <c r="K21" s="114">
        <f t="shared" ref="K21" si="7">SUM(K10:K20)</f>
        <v>68117</v>
      </c>
      <c r="L21" s="115">
        <f t="shared" ref="L21" si="8">SUM(L10:L20)</f>
        <v>61622</v>
      </c>
      <c r="M21" s="108">
        <f t="shared" si="3"/>
        <v>-9.5350646681445159</v>
      </c>
      <c r="N21" s="114">
        <f t="shared" ref="N21:O21" si="9">SUM(N10:N20)</f>
        <v>66389</v>
      </c>
      <c r="O21" s="115">
        <f t="shared" si="9"/>
        <v>60444</v>
      </c>
      <c r="P21" s="108">
        <f t="shared" si="4"/>
        <v>-8.954796728373676</v>
      </c>
    </row>
    <row r="22" spans="1:16" ht="12" x14ac:dyDescent="0.25">
      <c r="A22" s="436" t="s">
        <v>164</v>
      </c>
      <c r="B22" s="436"/>
      <c r="C22" s="436"/>
      <c r="D22" s="436"/>
      <c r="E22" s="436"/>
      <c r="F22" s="436"/>
      <c r="G22" s="436"/>
      <c r="H22" s="436"/>
      <c r="I22" s="436"/>
      <c r="J22" s="436"/>
      <c r="K22" s="436"/>
      <c r="L22" s="436"/>
      <c r="M22" s="436"/>
      <c r="N22" s="436"/>
      <c r="O22" s="436"/>
      <c r="P22" s="436"/>
    </row>
    <row r="23" spans="1:16" ht="12" x14ac:dyDescent="0.25">
      <c r="A23" s="426" t="s">
        <v>165</v>
      </c>
      <c r="B23" s="426"/>
      <c r="C23" s="426"/>
      <c r="D23" s="426"/>
      <c r="E23" s="426"/>
      <c r="F23" s="426"/>
      <c r="G23" s="426"/>
      <c r="H23" s="426"/>
      <c r="I23" s="426"/>
      <c r="J23" s="426"/>
      <c r="K23" s="426"/>
      <c r="L23" s="426"/>
      <c r="M23" s="426"/>
      <c r="N23" s="426"/>
      <c r="O23" s="426"/>
      <c r="P23" s="426"/>
    </row>
    <row r="24" spans="1:16" ht="13.5" thickBot="1" x14ac:dyDescent="0.3"/>
    <row r="25" spans="1:16" ht="12" x14ac:dyDescent="0.25">
      <c r="A25" s="437" t="s">
        <v>77</v>
      </c>
      <c r="B25" s="433" t="s">
        <v>30</v>
      </c>
      <c r="C25" s="434"/>
      <c r="D25" s="435"/>
      <c r="E25" s="433" t="s">
        <v>110</v>
      </c>
      <c r="F25" s="434"/>
      <c r="G25" s="435"/>
      <c r="H25" s="433" t="s">
        <v>32</v>
      </c>
      <c r="I25" s="434"/>
      <c r="J25" s="435"/>
      <c r="K25" s="433" t="s">
        <v>33</v>
      </c>
      <c r="L25" s="434"/>
      <c r="M25" s="435"/>
      <c r="N25" s="433" t="s">
        <v>34</v>
      </c>
      <c r="O25" s="434"/>
      <c r="P25" s="435"/>
    </row>
    <row r="26" spans="1:16" ht="24.75" thickBot="1" x14ac:dyDescent="0.3">
      <c r="A26" s="438"/>
      <c r="B26" s="104" t="s">
        <v>159</v>
      </c>
      <c r="C26" s="105" t="s">
        <v>160</v>
      </c>
      <c r="D26" s="106" t="s">
        <v>161</v>
      </c>
      <c r="E26" s="104" t="s">
        <v>159</v>
      </c>
      <c r="F26" s="105" t="s">
        <v>160</v>
      </c>
      <c r="G26" s="106" t="s">
        <v>161</v>
      </c>
      <c r="H26" s="104" t="s">
        <v>159</v>
      </c>
      <c r="I26" s="105" t="s">
        <v>160</v>
      </c>
      <c r="J26" s="106" t="s">
        <v>161</v>
      </c>
      <c r="K26" s="104" t="s">
        <v>159</v>
      </c>
      <c r="L26" s="105" t="s">
        <v>160</v>
      </c>
      <c r="M26" s="106" t="s">
        <v>161</v>
      </c>
      <c r="N26" s="104" t="s">
        <v>159</v>
      </c>
      <c r="O26" s="105" t="s">
        <v>160</v>
      </c>
      <c r="P26" s="106" t="s">
        <v>161</v>
      </c>
    </row>
    <row r="27" spans="1:16" x14ac:dyDescent="0.2">
      <c r="A27" s="15" t="s">
        <v>86</v>
      </c>
      <c r="B27" s="58">
        <v>20528</v>
      </c>
      <c r="C27" s="247">
        <v>18690</v>
      </c>
      <c r="D27" s="108">
        <f>SUM(C27-B27)/B27*100</f>
        <v>-8.9536243180046764</v>
      </c>
      <c r="E27" s="58">
        <v>19075</v>
      </c>
      <c r="F27" s="107">
        <v>17930</v>
      </c>
      <c r="G27" s="108">
        <f>SUM(F27-E27)/E27*100</f>
        <v>-6.0026212319790302</v>
      </c>
      <c r="H27" s="58">
        <v>18800</v>
      </c>
      <c r="I27" s="107">
        <v>18903.666666666668</v>
      </c>
      <c r="J27" s="108">
        <f>SUM(I27-H27)/H27*100</f>
        <v>0.55141843971631854</v>
      </c>
      <c r="K27" s="58">
        <v>18653</v>
      </c>
      <c r="L27" s="107">
        <v>18507.888888888891</v>
      </c>
      <c r="M27" s="108">
        <f>SUM(L27-K27)/K27*100</f>
        <v>-0.7779505232997882</v>
      </c>
      <c r="N27" s="58">
        <v>18966</v>
      </c>
      <c r="O27" s="107">
        <v>18044</v>
      </c>
      <c r="P27" s="108">
        <f>SUM(O27-N27)/N27*100</f>
        <v>-4.8613308024886646</v>
      </c>
    </row>
    <row r="28" spans="1:16" x14ac:dyDescent="0.2">
      <c r="A28" s="19" t="s">
        <v>87</v>
      </c>
      <c r="B28" s="60">
        <v>12338</v>
      </c>
      <c r="C28" s="247">
        <v>11706</v>
      </c>
      <c r="D28" s="108">
        <f t="shared" ref="D28:D38" si="10">SUM(C28-B28)/B28*100</f>
        <v>-5.1223861241692337</v>
      </c>
      <c r="E28" s="60">
        <v>12380</v>
      </c>
      <c r="F28" s="110">
        <v>11787</v>
      </c>
      <c r="G28" s="108">
        <f t="shared" ref="G28:G38" si="11">SUM(F28-E28)/E28*100</f>
        <v>-4.7899838449111467</v>
      </c>
      <c r="H28" s="60">
        <v>12860</v>
      </c>
      <c r="I28" s="110">
        <v>12311</v>
      </c>
      <c r="J28" s="108">
        <f t="shared" ref="J28:J38" si="12">SUM(I28-H28)/H28*100</f>
        <v>-4.26905132192846</v>
      </c>
      <c r="K28" s="60">
        <v>13324</v>
      </c>
      <c r="L28" s="110">
        <v>12813</v>
      </c>
      <c r="M28" s="108">
        <f t="shared" ref="M28:M38" si="13">SUM(L28-K28)/K28*100</f>
        <v>-3.8351846292404685</v>
      </c>
      <c r="N28" s="60">
        <v>13852</v>
      </c>
      <c r="O28" s="110">
        <v>13196</v>
      </c>
      <c r="P28" s="108">
        <f t="shared" ref="P28:P38" si="14">SUM(O28-N28)/N28*100</f>
        <v>-4.7357782269708348</v>
      </c>
    </row>
    <row r="29" spans="1:16" x14ac:dyDescent="0.2">
      <c r="A29" s="19" t="s">
        <v>88</v>
      </c>
      <c r="B29" s="60">
        <v>2289</v>
      </c>
      <c r="C29" s="247">
        <v>1677</v>
      </c>
      <c r="D29" s="108">
        <f t="shared" si="10"/>
        <v>-26.736566186107467</v>
      </c>
      <c r="E29" s="60">
        <v>2420</v>
      </c>
      <c r="F29" s="110">
        <v>1652</v>
      </c>
      <c r="G29" s="108">
        <f t="shared" si="11"/>
        <v>-31.735537190082646</v>
      </c>
      <c r="H29" s="60">
        <v>2309</v>
      </c>
      <c r="I29" s="110">
        <v>1542.3333333333333</v>
      </c>
      <c r="J29" s="108">
        <f t="shared" si="12"/>
        <v>-33.203406958279203</v>
      </c>
      <c r="K29" s="60">
        <v>2319</v>
      </c>
      <c r="L29" s="110">
        <v>1623.7777777777776</v>
      </c>
      <c r="M29" s="108">
        <f t="shared" si="13"/>
        <v>-29.979397249772422</v>
      </c>
      <c r="N29" s="60">
        <v>2381</v>
      </c>
      <c r="O29" s="110">
        <v>1754</v>
      </c>
      <c r="P29" s="108">
        <f t="shared" si="14"/>
        <v>-26.333473330533391</v>
      </c>
    </row>
    <row r="30" spans="1:16" x14ac:dyDescent="0.2">
      <c r="A30" s="109" t="s">
        <v>89</v>
      </c>
      <c r="B30" s="60">
        <v>3634</v>
      </c>
      <c r="C30" s="247">
        <v>3257</v>
      </c>
      <c r="D30" s="108">
        <f t="shared" si="10"/>
        <v>-10.374243258117776</v>
      </c>
      <c r="E30" s="60">
        <v>3626</v>
      </c>
      <c r="F30" s="110">
        <v>3498.3333333333335</v>
      </c>
      <c r="G30" s="108">
        <f t="shared" si="11"/>
        <v>-3.5208678065820882</v>
      </c>
      <c r="H30" s="60">
        <v>3660</v>
      </c>
      <c r="I30" s="110">
        <v>3418.1111111111113</v>
      </c>
      <c r="J30" s="108">
        <f t="shared" si="12"/>
        <v>-6.6089860352155378</v>
      </c>
      <c r="K30" s="60">
        <v>3739</v>
      </c>
      <c r="L30" s="110">
        <v>3391.1481481481483</v>
      </c>
      <c r="M30" s="108">
        <f t="shared" si="13"/>
        <v>-9.303339177637115</v>
      </c>
      <c r="N30" s="60">
        <v>3830</v>
      </c>
      <c r="O30" s="110">
        <v>3060</v>
      </c>
      <c r="P30" s="108">
        <f t="shared" si="14"/>
        <v>-20.104438642297652</v>
      </c>
    </row>
    <row r="31" spans="1:16" x14ac:dyDescent="0.2">
      <c r="A31" s="109" t="s">
        <v>90</v>
      </c>
      <c r="B31" s="60">
        <v>4282</v>
      </c>
      <c r="C31" s="247">
        <v>4061</v>
      </c>
      <c r="D31" s="108">
        <f t="shared" si="10"/>
        <v>-5.1611396543671182</v>
      </c>
      <c r="E31" s="60">
        <v>4306</v>
      </c>
      <c r="F31" s="110">
        <v>4001</v>
      </c>
      <c r="G31" s="108">
        <f t="shared" si="11"/>
        <v>-7.0831398049233618</v>
      </c>
      <c r="H31" s="60">
        <v>4542</v>
      </c>
      <c r="I31" s="110">
        <v>3991</v>
      </c>
      <c r="J31" s="108">
        <f t="shared" si="12"/>
        <v>-12.131219726992516</v>
      </c>
      <c r="K31" s="60">
        <v>4744</v>
      </c>
      <c r="L31" s="110">
        <v>4439</v>
      </c>
      <c r="M31" s="108">
        <f t="shared" si="13"/>
        <v>-6.4291736930860033</v>
      </c>
      <c r="N31" s="60">
        <v>4676</v>
      </c>
      <c r="O31" s="110">
        <v>4361</v>
      </c>
      <c r="P31" s="108">
        <f t="shared" si="14"/>
        <v>-6.7365269461077846</v>
      </c>
    </row>
    <row r="32" spans="1:16" x14ac:dyDescent="0.2">
      <c r="A32" s="109" t="s">
        <v>162</v>
      </c>
      <c r="B32" s="60">
        <v>3231</v>
      </c>
      <c r="C32" s="247">
        <v>4114</v>
      </c>
      <c r="D32" s="108">
        <f t="shared" si="10"/>
        <v>27.329000309501701</v>
      </c>
      <c r="E32" s="60">
        <v>3218</v>
      </c>
      <c r="F32" s="110">
        <v>4180</v>
      </c>
      <c r="G32" s="108">
        <f t="shared" si="11"/>
        <v>29.894344313238037</v>
      </c>
      <c r="H32" s="60">
        <v>3126</v>
      </c>
      <c r="I32" s="110">
        <v>4530</v>
      </c>
      <c r="J32" s="108">
        <f t="shared" si="12"/>
        <v>44.913627639155465</v>
      </c>
      <c r="K32" s="60">
        <v>3036</v>
      </c>
      <c r="L32" s="110">
        <v>4630</v>
      </c>
      <c r="M32" s="108">
        <f t="shared" si="13"/>
        <v>52.50329380764164</v>
      </c>
      <c r="N32" s="60">
        <v>3076</v>
      </c>
      <c r="O32" s="110">
        <v>2847</v>
      </c>
      <c r="P32" s="108">
        <f t="shared" si="14"/>
        <v>-7.444733420026008</v>
      </c>
    </row>
    <row r="33" spans="1:16" x14ac:dyDescent="0.2">
      <c r="A33" s="109" t="s">
        <v>92</v>
      </c>
      <c r="B33" s="60">
        <v>4146</v>
      </c>
      <c r="C33" s="247">
        <v>3717</v>
      </c>
      <c r="D33" s="108">
        <f t="shared" si="10"/>
        <v>-10.347322720694645</v>
      </c>
      <c r="E33" s="60">
        <v>4041</v>
      </c>
      <c r="F33" s="110">
        <v>3600</v>
      </c>
      <c r="G33" s="108">
        <f t="shared" si="11"/>
        <v>-10.913140311804009</v>
      </c>
      <c r="H33" s="60">
        <v>3923</v>
      </c>
      <c r="I33" s="110">
        <v>3778.3333333333335</v>
      </c>
      <c r="J33" s="108">
        <f t="shared" si="12"/>
        <v>-3.6876540062877008</v>
      </c>
      <c r="K33" s="60">
        <v>4094</v>
      </c>
      <c r="L33" s="110">
        <v>3698.4444444444448</v>
      </c>
      <c r="M33" s="108">
        <f t="shared" si="13"/>
        <v>-9.6618357487922619</v>
      </c>
      <c r="N33" s="60">
        <v>4352</v>
      </c>
      <c r="O33" s="110">
        <v>4081</v>
      </c>
      <c r="P33" s="108">
        <f t="shared" si="14"/>
        <v>-6.2270220588235299</v>
      </c>
    </row>
    <row r="34" spans="1:16" x14ac:dyDescent="0.2">
      <c r="A34" s="109" t="s">
        <v>95</v>
      </c>
      <c r="B34" s="60">
        <v>4638</v>
      </c>
      <c r="C34" s="247">
        <v>3226</v>
      </c>
      <c r="D34" s="108">
        <f t="shared" si="10"/>
        <v>-30.444156964208712</v>
      </c>
      <c r="E34" s="60">
        <v>4565</v>
      </c>
      <c r="F34" s="110">
        <v>3000</v>
      </c>
      <c r="G34" s="108">
        <f t="shared" si="11"/>
        <v>-34.28258488499452</v>
      </c>
      <c r="H34" s="60">
        <v>4916</v>
      </c>
      <c r="I34" s="110">
        <v>2922</v>
      </c>
      <c r="J34" s="108">
        <f t="shared" si="12"/>
        <v>-40.561432058584209</v>
      </c>
      <c r="K34" s="60">
        <v>5014</v>
      </c>
      <c r="L34" s="110">
        <v>3037</v>
      </c>
      <c r="M34" s="108">
        <f t="shared" si="13"/>
        <v>-39.429597128041479</v>
      </c>
      <c r="N34" s="60">
        <v>5184</v>
      </c>
      <c r="O34" s="110">
        <v>4873</v>
      </c>
      <c r="P34" s="108">
        <f t="shared" si="14"/>
        <v>-5.9992283950617287</v>
      </c>
    </row>
    <row r="35" spans="1:16" x14ac:dyDescent="0.2">
      <c r="A35" s="109" t="s">
        <v>91</v>
      </c>
      <c r="B35" s="60">
        <v>3879</v>
      </c>
      <c r="C35" s="247">
        <v>2976</v>
      </c>
      <c r="D35" s="108">
        <f t="shared" si="10"/>
        <v>-23.279195668986851</v>
      </c>
      <c r="E35" s="60">
        <v>3937</v>
      </c>
      <c r="F35" s="110">
        <v>2912</v>
      </c>
      <c r="G35" s="108">
        <f t="shared" si="11"/>
        <v>-26.035052070104143</v>
      </c>
      <c r="H35" s="60">
        <v>4319</v>
      </c>
      <c r="I35" s="110">
        <v>2849</v>
      </c>
      <c r="J35" s="108">
        <f t="shared" si="12"/>
        <v>-34.035656401944898</v>
      </c>
      <c r="K35" s="60">
        <v>4240</v>
      </c>
      <c r="L35" s="110">
        <v>2912.3333333333335</v>
      </c>
      <c r="M35" s="108">
        <f t="shared" si="13"/>
        <v>-31.312893081761001</v>
      </c>
      <c r="N35" s="60">
        <v>4321</v>
      </c>
      <c r="O35" s="110">
        <v>4123</v>
      </c>
      <c r="P35" s="108">
        <f t="shared" si="14"/>
        <v>-4.5822726220782224</v>
      </c>
    </row>
    <row r="36" spans="1:16" x14ac:dyDescent="0.2">
      <c r="A36" s="109" t="s">
        <v>94</v>
      </c>
      <c r="B36" s="60">
        <v>3485</v>
      </c>
      <c r="C36" s="247">
        <v>3555</v>
      </c>
      <c r="D36" s="108">
        <f t="shared" si="10"/>
        <v>2.0086083213773311</v>
      </c>
      <c r="E36" s="60">
        <v>3265</v>
      </c>
      <c r="F36" s="110">
        <v>3678</v>
      </c>
      <c r="G36" s="108">
        <f t="shared" si="11"/>
        <v>12.649310872894334</v>
      </c>
      <c r="H36" s="60">
        <v>3146</v>
      </c>
      <c r="I36" s="110">
        <v>3913</v>
      </c>
      <c r="J36" s="108">
        <f t="shared" si="12"/>
        <v>24.380165289256198</v>
      </c>
      <c r="K36" s="60">
        <v>3232</v>
      </c>
      <c r="L36" s="110">
        <v>3715.3333333333335</v>
      </c>
      <c r="M36" s="108">
        <f t="shared" si="13"/>
        <v>14.954620462046208</v>
      </c>
      <c r="N36" s="60">
        <v>3438</v>
      </c>
      <c r="O36" s="110">
        <v>3159</v>
      </c>
      <c r="P36" s="108">
        <f t="shared" si="14"/>
        <v>-8.1151832460732987</v>
      </c>
    </row>
    <row r="37" spans="1:16" ht="13.5" thickBot="1" x14ac:dyDescent="0.25">
      <c r="A37" s="111" t="s">
        <v>96</v>
      </c>
      <c r="B37" s="62">
        <v>1523</v>
      </c>
      <c r="C37" s="247">
        <v>1369</v>
      </c>
      <c r="D37" s="108">
        <f t="shared" si="10"/>
        <v>-10.111621799080762</v>
      </c>
      <c r="E37" s="62">
        <v>1514</v>
      </c>
      <c r="F37" s="112">
        <v>1359</v>
      </c>
      <c r="G37" s="108">
        <f t="shared" si="11"/>
        <v>-10.23778071334214</v>
      </c>
      <c r="H37" s="62">
        <v>1604</v>
      </c>
      <c r="I37" s="112">
        <v>1452</v>
      </c>
      <c r="J37" s="108">
        <f t="shared" si="12"/>
        <v>-9.4763092269326688</v>
      </c>
      <c r="K37" s="62">
        <v>1682</v>
      </c>
      <c r="L37" s="112">
        <v>1522</v>
      </c>
      <c r="M37" s="108">
        <f t="shared" si="13"/>
        <v>-9.512485136741974</v>
      </c>
      <c r="N37" s="62">
        <v>1623</v>
      </c>
      <c r="O37" s="112">
        <v>1471</v>
      </c>
      <c r="P37" s="108">
        <f t="shared" si="14"/>
        <v>-9.3653727664818227</v>
      </c>
    </row>
    <row r="38" spans="1:16" x14ac:dyDescent="0.25">
      <c r="A38" s="113" t="s">
        <v>163</v>
      </c>
      <c r="B38" s="114">
        <f t="shared" ref="B38:C38" si="15">SUM(B27:B37)</f>
        <v>63973</v>
      </c>
      <c r="C38" s="115">
        <f t="shared" si="15"/>
        <v>58348</v>
      </c>
      <c r="D38" s="108">
        <f t="shared" si="10"/>
        <v>-8.7927719506666868</v>
      </c>
      <c r="E38" s="114">
        <f t="shared" ref="E38:F38" si="16">SUM(E27:E37)</f>
        <v>62347</v>
      </c>
      <c r="F38" s="115">
        <f t="shared" si="16"/>
        <v>57597.333333333336</v>
      </c>
      <c r="G38" s="108">
        <f t="shared" si="11"/>
        <v>-7.6181158141797756</v>
      </c>
      <c r="H38" s="114">
        <f t="shared" ref="H38" si="17">SUM(H27:H37)</f>
        <v>63205</v>
      </c>
      <c r="I38" s="115">
        <f t="shared" ref="I38" si="18">SUM(I27:I37)</f>
        <v>59610.444444444445</v>
      </c>
      <c r="J38" s="108">
        <f t="shared" si="12"/>
        <v>-5.6871379725584283</v>
      </c>
      <c r="K38" s="114">
        <f>SUM(K27:K37)</f>
        <v>64077</v>
      </c>
      <c r="L38" s="115">
        <f>SUM(L27:L37)</f>
        <v>60289.925925925934</v>
      </c>
      <c r="M38" s="108">
        <f t="shared" si="13"/>
        <v>-5.9101925403406304</v>
      </c>
      <c r="N38" s="114">
        <f>SUM(N27:N37)</f>
        <v>65699</v>
      </c>
      <c r="O38" s="115">
        <f>SUM(O27:O37)</f>
        <v>60969</v>
      </c>
      <c r="P38" s="108">
        <f t="shared" si="14"/>
        <v>-7.1995007534361246</v>
      </c>
    </row>
    <row r="39" spans="1:16" ht="12" x14ac:dyDescent="0.25">
      <c r="A39" s="436" t="s">
        <v>164</v>
      </c>
      <c r="B39" s="436"/>
      <c r="C39" s="436"/>
      <c r="D39" s="436"/>
      <c r="E39" s="436"/>
      <c r="F39" s="436"/>
      <c r="G39" s="436"/>
      <c r="H39" s="436"/>
      <c r="I39" s="436"/>
      <c r="J39" s="436"/>
      <c r="K39" s="436"/>
      <c r="L39" s="436"/>
      <c r="M39" s="436"/>
      <c r="N39" s="436"/>
      <c r="O39" s="436"/>
      <c r="P39" s="436"/>
    </row>
    <row r="40" spans="1:16" ht="12" x14ac:dyDescent="0.25">
      <c r="A40" s="426" t="s">
        <v>165</v>
      </c>
      <c r="B40" s="426"/>
      <c r="C40" s="426"/>
      <c r="D40" s="426"/>
      <c r="E40" s="426"/>
      <c r="F40" s="426"/>
      <c r="G40" s="426"/>
      <c r="H40" s="426"/>
      <c r="I40" s="426"/>
      <c r="J40" s="426"/>
      <c r="K40" s="426"/>
      <c r="L40" s="426"/>
      <c r="M40" s="426"/>
      <c r="N40" s="426"/>
      <c r="O40" s="426"/>
      <c r="P40" s="426"/>
    </row>
    <row r="41" spans="1:16" ht="13.5" thickBot="1" x14ac:dyDescent="0.3"/>
    <row r="42" spans="1:16" ht="12" x14ac:dyDescent="0.25">
      <c r="A42" s="437" t="s">
        <v>77</v>
      </c>
      <c r="B42" s="433" t="s">
        <v>35</v>
      </c>
      <c r="C42" s="434"/>
      <c r="D42" s="435"/>
      <c r="E42" s="433" t="s">
        <v>36</v>
      </c>
      <c r="F42" s="434"/>
      <c r="G42" s="435"/>
      <c r="H42" s="433" t="s">
        <v>37</v>
      </c>
      <c r="I42" s="434"/>
      <c r="J42" s="435"/>
      <c r="K42" s="433" t="s">
        <v>38</v>
      </c>
      <c r="L42" s="434"/>
      <c r="M42" s="435"/>
      <c r="N42" s="433" t="s">
        <v>39</v>
      </c>
      <c r="O42" s="434"/>
      <c r="P42" s="435"/>
    </row>
    <row r="43" spans="1:16" ht="24.75" thickBot="1" x14ac:dyDescent="0.3">
      <c r="A43" s="438"/>
      <c r="B43" s="104" t="s">
        <v>159</v>
      </c>
      <c r="C43" s="105" t="s">
        <v>160</v>
      </c>
      <c r="D43" s="106" t="s">
        <v>161</v>
      </c>
      <c r="E43" s="104" t="s">
        <v>159</v>
      </c>
      <c r="F43" s="105" t="s">
        <v>160</v>
      </c>
      <c r="G43" s="106" t="s">
        <v>161</v>
      </c>
      <c r="H43" s="104" t="s">
        <v>159</v>
      </c>
      <c r="I43" s="105" t="s">
        <v>160</v>
      </c>
      <c r="J43" s="106" t="s">
        <v>161</v>
      </c>
      <c r="K43" s="104" t="s">
        <v>159</v>
      </c>
      <c r="L43" s="105" t="s">
        <v>160</v>
      </c>
      <c r="M43" s="106" t="s">
        <v>161</v>
      </c>
      <c r="N43" s="104" t="s">
        <v>159</v>
      </c>
      <c r="O43" s="105" t="s">
        <v>160</v>
      </c>
      <c r="P43" s="106" t="s">
        <v>161</v>
      </c>
    </row>
    <row r="44" spans="1:16" x14ac:dyDescent="0.2">
      <c r="A44" s="15" t="s">
        <v>86</v>
      </c>
      <c r="B44" s="58">
        <v>17539</v>
      </c>
      <c r="C44" s="107">
        <v>15391</v>
      </c>
      <c r="D44" s="108">
        <f>SUM(C44-B44)/B44*100</f>
        <v>-12.246992416899481</v>
      </c>
      <c r="E44" s="58">
        <v>15402</v>
      </c>
      <c r="F44" s="107">
        <v>14707</v>
      </c>
      <c r="G44" s="108">
        <f>SUM(F44-E44)/E44*100</f>
        <v>-4.5124009868848205</v>
      </c>
      <c r="H44" s="58">
        <v>15259</v>
      </c>
      <c r="I44" s="107">
        <v>14570</v>
      </c>
      <c r="J44" s="108">
        <f>SUM(I44-H44)/H44*100</f>
        <v>-4.5153679795530506</v>
      </c>
      <c r="K44" s="58">
        <v>15487</v>
      </c>
      <c r="L44" s="107">
        <v>14865</v>
      </c>
      <c r="M44" s="108">
        <f>SUM(L44-K44)/K44*100</f>
        <v>-4.0162717117582485</v>
      </c>
      <c r="N44" s="58">
        <v>15659</v>
      </c>
      <c r="O44" s="107">
        <v>15144</v>
      </c>
      <c r="P44" s="108">
        <f>SUM(O44-N44)/N44*100</f>
        <v>-3.2888434765949293</v>
      </c>
    </row>
    <row r="45" spans="1:16" x14ac:dyDescent="0.2">
      <c r="A45" s="19" t="s">
        <v>87</v>
      </c>
      <c r="B45" s="60">
        <v>13221</v>
      </c>
      <c r="C45" s="110">
        <v>12172</v>
      </c>
      <c r="D45" s="108">
        <f t="shared" ref="D45:D55" si="19">SUM(C45-B45)/B45*100</f>
        <v>-7.9343468723999697</v>
      </c>
      <c r="E45" s="60">
        <v>12474</v>
      </c>
      <c r="F45" s="110">
        <v>11833</v>
      </c>
      <c r="G45" s="108">
        <f t="shared" ref="G45:G55" si="20">SUM(F45-E45)/E45*100</f>
        <v>-5.1386884720218049</v>
      </c>
      <c r="H45" s="60">
        <v>11984</v>
      </c>
      <c r="I45" s="110">
        <v>11286</v>
      </c>
      <c r="J45" s="108">
        <f t="shared" ref="J45:J55" si="21">SUM(I45-H45)/H45*100</f>
        <v>-5.8244325767690253</v>
      </c>
      <c r="K45" s="60">
        <v>11838</v>
      </c>
      <c r="L45" s="110">
        <v>10865</v>
      </c>
      <c r="M45" s="108">
        <f t="shared" ref="M45:M55" si="22">SUM(L45-K45)/K45*100</f>
        <v>-8.219293799628316</v>
      </c>
      <c r="N45" s="60">
        <v>12130</v>
      </c>
      <c r="O45" s="110">
        <v>11577</v>
      </c>
      <c r="P45" s="108">
        <f t="shared" ref="P45:P55" si="23">SUM(O45-N45)/N45*100</f>
        <v>-4.5589447650453421</v>
      </c>
    </row>
    <row r="46" spans="1:16" x14ac:dyDescent="0.2">
      <c r="A46" s="19" t="s">
        <v>88</v>
      </c>
      <c r="B46" s="60">
        <v>2371</v>
      </c>
      <c r="C46" s="110">
        <v>1611</v>
      </c>
      <c r="D46" s="108">
        <f t="shared" si="19"/>
        <v>-32.053985660059048</v>
      </c>
      <c r="E46" s="60">
        <v>2301</v>
      </c>
      <c r="F46" s="110">
        <v>1637</v>
      </c>
      <c r="G46" s="108">
        <f t="shared" si="20"/>
        <v>-28.857018687527162</v>
      </c>
      <c r="H46" s="60">
        <v>2270</v>
      </c>
      <c r="I46" s="110">
        <v>2079</v>
      </c>
      <c r="J46" s="108">
        <f t="shared" si="21"/>
        <v>-8.4140969162995596</v>
      </c>
      <c r="K46" s="60">
        <v>2253</v>
      </c>
      <c r="L46" s="110">
        <v>1529</v>
      </c>
      <c r="M46" s="108">
        <f t="shared" si="22"/>
        <v>-32.134931202840654</v>
      </c>
      <c r="N46" s="60">
        <v>2221</v>
      </c>
      <c r="O46" s="110">
        <v>1482</v>
      </c>
      <c r="P46" s="108">
        <f t="shared" si="23"/>
        <v>-33.273300315173344</v>
      </c>
    </row>
    <row r="47" spans="1:16" x14ac:dyDescent="0.2">
      <c r="A47" s="109" t="s">
        <v>89</v>
      </c>
      <c r="B47" s="60">
        <v>3631</v>
      </c>
      <c r="C47" s="110">
        <v>3502</v>
      </c>
      <c r="D47" s="108">
        <f t="shared" si="19"/>
        <v>-3.5527402919305979</v>
      </c>
      <c r="E47" s="60">
        <v>3550</v>
      </c>
      <c r="F47" s="110">
        <v>3238</v>
      </c>
      <c r="G47" s="108">
        <f t="shared" si="20"/>
        <v>-8.7887323943661979</v>
      </c>
      <c r="H47" s="60">
        <v>3641</v>
      </c>
      <c r="I47" s="110">
        <v>3458</v>
      </c>
      <c r="J47" s="108">
        <f t="shared" si="21"/>
        <v>-5.0260917330403734</v>
      </c>
      <c r="K47" s="60">
        <v>3816</v>
      </c>
      <c r="L47" s="110">
        <v>3611</v>
      </c>
      <c r="M47" s="108">
        <f t="shared" si="22"/>
        <v>-5.3721174004192873</v>
      </c>
      <c r="N47" s="60">
        <v>3687</v>
      </c>
      <c r="O47" s="110">
        <v>3490</v>
      </c>
      <c r="P47" s="108">
        <f t="shared" si="23"/>
        <v>-5.3430973691347976</v>
      </c>
    </row>
    <row r="48" spans="1:16" x14ac:dyDescent="0.2">
      <c r="A48" s="109" t="s">
        <v>90</v>
      </c>
      <c r="B48" s="60">
        <v>4314</v>
      </c>
      <c r="C48" s="110">
        <v>3297</v>
      </c>
      <c r="D48" s="108">
        <f t="shared" si="19"/>
        <v>-23.57440890125174</v>
      </c>
      <c r="E48" s="60">
        <v>3774</v>
      </c>
      <c r="F48" s="110">
        <v>3615</v>
      </c>
      <c r="G48" s="108">
        <f t="shared" si="20"/>
        <v>-4.2130365659777427</v>
      </c>
      <c r="H48" s="60">
        <v>3603</v>
      </c>
      <c r="I48" s="110">
        <v>3392</v>
      </c>
      <c r="J48" s="108">
        <f t="shared" si="21"/>
        <v>-5.8562309186788788</v>
      </c>
      <c r="K48" s="60">
        <v>3495</v>
      </c>
      <c r="L48" s="110">
        <v>3258</v>
      </c>
      <c r="M48" s="108">
        <f t="shared" si="22"/>
        <v>-6.7811158798283255</v>
      </c>
      <c r="N48" s="60">
        <v>3628</v>
      </c>
      <c r="O48" s="110">
        <v>3392</v>
      </c>
      <c r="P48" s="108">
        <f t="shared" si="23"/>
        <v>-6.5049614112458656</v>
      </c>
    </row>
    <row r="49" spans="1:16" x14ac:dyDescent="0.2">
      <c r="A49" s="109" t="s">
        <v>91</v>
      </c>
      <c r="B49" s="60">
        <v>2932</v>
      </c>
      <c r="C49" s="110">
        <v>2626</v>
      </c>
      <c r="D49" s="108">
        <f t="shared" si="19"/>
        <v>-10.436562073669849</v>
      </c>
      <c r="E49" s="60">
        <v>2948</v>
      </c>
      <c r="F49" s="110">
        <v>2563</v>
      </c>
      <c r="G49" s="108">
        <f t="shared" si="20"/>
        <v>-13.059701492537313</v>
      </c>
      <c r="H49" s="60">
        <v>2974</v>
      </c>
      <c r="I49" s="110">
        <v>4645</v>
      </c>
      <c r="J49" s="108">
        <f t="shared" si="21"/>
        <v>56.186953597848024</v>
      </c>
      <c r="K49" s="60">
        <v>2973</v>
      </c>
      <c r="L49" s="110">
        <v>2749</v>
      </c>
      <c r="M49" s="108">
        <f t="shared" si="22"/>
        <v>-7.5344769593003695</v>
      </c>
      <c r="N49" s="60">
        <v>2927</v>
      </c>
      <c r="O49" s="110">
        <v>2809</v>
      </c>
      <c r="P49" s="108">
        <f t="shared" si="23"/>
        <v>-4.0314314998291767</v>
      </c>
    </row>
    <row r="50" spans="1:16" x14ac:dyDescent="0.2">
      <c r="A50" s="109" t="s">
        <v>92</v>
      </c>
      <c r="B50" s="60">
        <v>3957</v>
      </c>
      <c r="C50" s="110">
        <v>3507</v>
      </c>
      <c r="D50" s="108">
        <f t="shared" si="19"/>
        <v>-11.372251705837757</v>
      </c>
      <c r="E50" s="60">
        <v>3577</v>
      </c>
      <c r="F50" s="110">
        <v>3376</v>
      </c>
      <c r="G50" s="108">
        <f t="shared" si="20"/>
        <v>-5.6192339949678507</v>
      </c>
      <c r="H50" s="60">
        <v>3693</v>
      </c>
      <c r="I50" s="110">
        <v>4077</v>
      </c>
      <c r="J50" s="108">
        <f t="shared" si="21"/>
        <v>10.398050365556458</v>
      </c>
      <c r="K50" s="60">
        <v>3759</v>
      </c>
      <c r="L50" s="110">
        <v>3538</v>
      </c>
      <c r="M50" s="108">
        <f t="shared" si="22"/>
        <v>-5.879223197658952</v>
      </c>
      <c r="N50" s="60">
        <v>3790</v>
      </c>
      <c r="O50" s="110">
        <v>3559</v>
      </c>
      <c r="P50" s="108">
        <f t="shared" si="23"/>
        <v>-6.0949868073878628</v>
      </c>
    </row>
    <row r="51" spans="1:16" x14ac:dyDescent="0.2">
      <c r="A51" s="109" t="s">
        <v>93</v>
      </c>
      <c r="B51" s="60">
        <v>4992</v>
      </c>
      <c r="C51" s="110">
        <v>3911</v>
      </c>
      <c r="D51" s="108">
        <f t="shared" si="19"/>
        <v>-21.654647435897438</v>
      </c>
      <c r="E51" s="60">
        <v>4948</v>
      </c>
      <c r="F51" s="110">
        <v>4655</v>
      </c>
      <c r="G51" s="108">
        <f t="shared" si="20"/>
        <v>-5.9215844785772029</v>
      </c>
      <c r="H51" s="60">
        <v>5062</v>
      </c>
      <c r="I51" s="110">
        <v>2889</v>
      </c>
      <c r="J51" s="108">
        <f t="shared" si="21"/>
        <v>-42.927696562623467</v>
      </c>
      <c r="K51" s="60">
        <v>5075</v>
      </c>
      <c r="L51" s="110">
        <v>4632</v>
      </c>
      <c r="M51" s="108">
        <f t="shared" si="22"/>
        <v>-8.7290640394088665</v>
      </c>
      <c r="N51" s="60">
        <v>4974</v>
      </c>
      <c r="O51" s="110">
        <v>4559</v>
      </c>
      <c r="P51" s="108">
        <f t="shared" si="23"/>
        <v>-8.3433856051467643</v>
      </c>
    </row>
    <row r="52" spans="1:16" x14ac:dyDescent="0.2">
      <c r="A52" s="109" t="s">
        <v>94</v>
      </c>
      <c r="B52" s="60">
        <v>4004</v>
      </c>
      <c r="C52" s="110">
        <v>3059</v>
      </c>
      <c r="D52" s="108">
        <f t="shared" si="19"/>
        <v>-23.6013986013986</v>
      </c>
      <c r="E52" s="60">
        <v>3530</v>
      </c>
      <c r="F52" s="110">
        <v>3372</v>
      </c>
      <c r="G52" s="108">
        <f t="shared" si="20"/>
        <v>-4.475920679886686</v>
      </c>
      <c r="H52" s="60">
        <v>3837</v>
      </c>
      <c r="I52" s="110">
        <v>2731</v>
      </c>
      <c r="J52" s="108">
        <f t="shared" si="21"/>
        <v>-28.824602554078709</v>
      </c>
      <c r="K52" s="60">
        <v>3994</v>
      </c>
      <c r="L52" s="110">
        <v>3462</v>
      </c>
      <c r="M52" s="108">
        <f t="shared" si="22"/>
        <v>-13.319979969954932</v>
      </c>
      <c r="N52" s="60">
        <v>3843</v>
      </c>
      <c r="O52" s="110">
        <v>3257</v>
      </c>
      <c r="P52" s="108">
        <f t="shared" si="23"/>
        <v>-15.248503773093939</v>
      </c>
    </row>
    <row r="53" spans="1:16" x14ac:dyDescent="0.2">
      <c r="A53" s="109" t="s">
        <v>95</v>
      </c>
      <c r="B53" s="60">
        <v>3233</v>
      </c>
      <c r="C53" s="110">
        <v>2812</v>
      </c>
      <c r="D53" s="108">
        <f t="shared" si="19"/>
        <v>-13.02196102690999</v>
      </c>
      <c r="E53" s="60">
        <v>2908</v>
      </c>
      <c r="F53" s="110">
        <v>2771</v>
      </c>
      <c r="G53" s="108">
        <f t="shared" si="20"/>
        <v>-4.7111416781292981</v>
      </c>
      <c r="H53" s="60">
        <v>3089</v>
      </c>
      <c r="I53" s="110">
        <v>3597</v>
      </c>
      <c r="J53" s="108">
        <f t="shared" si="21"/>
        <v>16.445451602460341</v>
      </c>
      <c r="K53" s="60">
        <v>3120</v>
      </c>
      <c r="L53" s="110">
        <v>2925</v>
      </c>
      <c r="M53" s="108">
        <f t="shared" si="22"/>
        <v>-6.25</v>
      </c>
      <c r="N53" s="60">
        <v>3230</v>
      </c>
      <c r="O53" s="110">
        <v>3093</v>
      </c>
      <c r="P53" s="108">
        <f t="shared" si="23"/>
        <v>-4.2414860681114552</v>
      </c>
    </row>
    <row r="54" spans="1:16" ht="13.5" thickBot="1" x14ac:dyDescent="0.25">
      <c r="A54" s="111" t="s">
        <v>96</v>
      </c>
      <c r="B54" s="62">
        <v>1528</v>
      </c>
      <c r="C54" s="112">
        <v>1220</v>
      </c>
      <c r="D54" s="108">
        <f t="shared" si="19"/>
        <v>-20.157068062827225</v>
      </c>
      <c r="E54" s="62">
        <v>1269</v>
      </c>
      <c r="F54" s="112">
        <v>1145</v>
      </c>
      <c r="G54" s="108">
        <f t="shared" si="20"/>
        <v>-9.7714736012608352</v>
      </c>
      <c r="H54" s="62">
        <v>1476</v>
      </c>
      <c r="I54" s="112">
        <v>1312</v>
      </c>
      <c r="J54" s="108">
        <f t="shared" si="21"/>
        <v>-11.111111111111111</v>
      </c>
      <c r="K54" s="62">
        <v>1559</v>
      </c>
      <c r="L54" s="112">
        <v>1330</v>
      </c>
      <c r="M54" s="108">
        <f t="shared" si="22"/>
        <v>-14.68890314304041</v>
      </c>
      <c r="N54" s="62">
        <v>1385</v>
      </c>
      <c r="O54" s="112">
        <v>1215</v>
      </c>
      <c r="P54" s="108">
        <f t="shared" si="23"/>
        <v>-12.274368231046932</v>
      </c>
    </row>
    <row r="55" spans="1:16" ht="13.5" thickBot="1" x14ac:dyDescent="0.3">
      <c r="A55" s="113" t="s">
        <v>163</v>
      </c>
      <c r="B55" s="114">
        <f t="shared" ref="B55:C55" si="24">SUM(B44:B54)</f>
        <v>61722</v>
      </c>
      <c r="C55" s="115">
        <f t="shared" si="24"/>
        <v>53108</v>
      </c>
      <c r="D55" s="108">
        <f t="shared" si="19"/>
        <v>-13.95612585463854</v>
      </c>
      <c r="E55" s="114">
        <f>SUM(E44:E54)</f>
        <v>56681</v>
      </c>
      <c r="F55" s="115">
        <f>SUM(F44:F54)</f>
        <v>52912</v>
      </c>
      <c r="G55" s="108">
        <f t="shared" si="20"/>
        <v>-6.64949453961645</v>
      </c>
      <c r="H55" s="114">
        <f>SUM(H44:H54)</f>
        <v>56888</v>
      </c>
      <c r="I55" s="115">
        <f>SUM(I44:I54)</f>
        <v>54036</v>
      </c>
      <c r="J55" s="108">
        <f t="shared" si="21"/>
        <v>-5.0133595837434957</v>
      </c>
      <c r="K55" s="114">
        <f>SUM(K44:K54)</f>
        <v>57369</v>
      </c>
      <c r="L55" s="115">
        <f>SUM(L44:L54)</f>
        <v>52764</v>
      </c>
      <c r="M55" s="108">
        <f t="shared" si="22"/>
        <v>-8.026983213930869</v>
      </c>
      <c r="N55" s="114">
        <f>SUM(N44:N54)</f>
        <v>57474</v>
      </c>
      <c r="O55" s="115">
        <f>SUM(O44:O54)</f>
        <v>53577</v>
      </c>
      <c r="P55" s="108">
        <f t="shared" si="23"/>
        <v>-6.780457250234889</v>
      </c>
    </row>
    <row r="56" spans="1:16" ht="12" x14ac:dyDescent="0.25">
      <c r="A56" s="436" t="s">
        <v>164</v>
      </c>
      <c r="B56" s="436"/>
      <c r="C56" s="436"/>
      <c r="D56" s="436"/>
      <c r="E56" s="436"/>
      <c r="F56" s="436"/>
      <c r="G56" s="436"/>
      <c r="H56" s="436"/>
      <c r="I56" s="436"/>
      <c r="J56" s="436"/>
      <c r="K56" s="436"/>
      <c r="L56" s="436"/>
      <c r="M56" s="436"/>
      <c r="N56" s="436"/>
      <c r="O56" s="436"/>
      <c r="P56" s="436"/>
    </row>
    <row r="57" spans="1:16" ht="12" x14ac:dyDescent="0.25">
      <c r="A57" s="426" t="s">
        <v>165</v>
      </c>
      <c r="B57" s="426"/>
      <c r="C57" s="426"/>
      <c r="D57" s="426"/>
      <c r="E57" s="426"/>
      <c r="F57" s="426"/>
      <c r="G57" s="426"/>
      <c r="H57" s="426"/>
      <c r="I57" s="426"/>
      <c r="J57" s="426"/>
      <c r="K57" s="426"/>
      <c r="L57" s="426"/>
      <c r="M57" s="426"/>
      <c r="N57" s="426"/>
      <c r="O57" s="426"/>
      <c r="P57" s="426"/>
    </row>
    <row r="58" spans="1:16" x14ac:dyDescent="0.25">
      <c r="N58" s="245"/>
    </row>
    <row r="59" spans="1:16" ht="12" x14ac:dyDescent="0.25">
      <c r="A59" s="427" t="s">
        <v>77</v>
      </c>
      <c r="B59" s="429" t="s">
        <v>40</v>
      </c>
      <c r="C59" s="430"/>
      <c r="D59" s="431"/>
      <c r="E59" s="429" t="s">
        <v>41</v>
      </c>
      <c r="F59" s="430"/>
      <c r="G59" s="431"/>
      <c r="H59" s="429" t="s">
        <v>42</v>
      </c>
      <c r="I59" s="430"/>
      <c r="J59" s="431"/>
      <c r="K59" s="429" t="s">
        <v>43</v>
      </c>
      <c r="L59" s="430"/>
      <c r="M59" s="431"/>
      <c r="N59" s="429" t="s">
        <v>44</v>
      </c>
      <c r="O59" s="430"/>
      <c r="P59" s="432"/>
    </row>
    <row r="60" spans="1:16" ht="24" x14ac:dyDescent="0.25">
      <c r="A60" s="428"/>
      <c r="B60" s="104" t="s">
        <v>159</v>
      </c>
      <c r="C60" s="105" t="s">
        <v>160</v>
      </c>
      <c r="D60" s="106" t="s">
        <v>161</v>
      </c>
      <c r="E60" s="104" t="s">
        <v>159</v>
      </c>
      <c r="F60" s="105" t="s">
        <v>160</v>
      </c>
      <c r="G60" s="106" t="s">
        <v>161</v>
      </c>
      <c r="H60" s="104" t="s">
        <v>159</v>
      </c>
      <c r="I60" s="105" t="s">
        <v>160</v>
      </c>
      <c r="J60" s="106" t="s">
        <v>161</v>
      </c>
      <c r="K60" s="104" t="s">
        <v>159</v>
      </c>
      <c r="L60" s="105" t="s">
        <v>160</v>
      </c>
      <c r="M60" s="106" t="s">
        <v>161</v>
      </c>
      <c r="N60" s="104" t="s">
        <v>159</v>
      </c>
      <c r="O60" s="105" t="s">
        <v>160</v>
      </c>
      <c r="P60" s="371" t="s">
        <v>161</v>
      </c>
    </row>
    <row r="61" spans="1:16" x14ac:dyDescent="0.2">
      <c r="A61" s="372" t="s">
        <v>86</v>
      </c>
      <c r="B61" s="58">
        <v>16454</v>
      </c>
      <c r="C61" s="107">
        <v>15714</v>
      </c>
      <c r="D61" s="108">
        <f>SUM(C61-B61)/B61*100</f>
        <v>-4.4973866537012279</v>
      </c>
      <c r="E61" s="58">
        <v>16872</v>
      </c>
      <c r="F61" s="107">
        <v>16056</v>
      </c>
      <c r="G61" s="108">
        <f>SUM(F61-E61)/E61*100</f>
        <v>-4.8364153627311524</v>
      </c>
      <c r="H61" s="58">
        <v>15098</v>
      </c>
      <c r="I61" s="107">
        <v>13740</v>
      </c>
      <c r="J61" s="108">
        <f>SUM(I61-H61)/H61*100</f>
        <v>-8.9945688170618627</v>
      </c>
      <c r="K61" s="58">
        <v>14932</v>
      </c>
      <c r="L61" s="107">
        <v>13740</v>
      </c>
      <c r="M61" s="108">
        <f>SUM(L61-K61)/K61*100</f>
        <v>-7.9828556121082235</v>
      </c>
      <c r="N61" s="58">
        <v>14395</v>
      </c>
      <c r="O61" s="107">
        <v>13151</v>
      </c>
      <c r="P61" s="373">
        <f>SUM(O61-N61)/N61*100</f>
        <v>-8.6418895449808968</v>
      </c>
    </row>
    <row r="62" spans="1:16" x14ac:dyDescent="0.2">
      <c r="A62" s="374" t="s">
        <v>87</v>
      </c>
      <c r="B62" s="60">
        <v>12771</v>
      </c>
      <c r="C62" s="110">
        <v>12226</v>
      </c>
      <c r="D62" s="108">
        <f t="shared" ref="D62:D72" si="25">SUM(C62-B62)/B62*100</f>
        <v>-4.2674810116670585</v>
      </c>
      <c r="E62" s="60">
        <v>13314</v>
      </c>
      <c r="F62" s="110">
        <v>12830</v>
      </c>
      <c r="G62" s="108">
        <f t="shared" ref="G62:G72" si="26">SUM(F62-E62)/E62*100</f>
        <v>-3.6352711431575786</v>
      </c>
      <c r="H62" s="60">
        <v>13481</v>
      </c>
      <c r="I62" s="110">
        <v>12479</v>
      </c>
      <c r="J62" s="108">
        <f t="shared" ref="J62:J72" si="27">SUM(I62-H62)/H62*100</f>
        <v>-7.4326830353831319</v>
      </c>
      <c r="K62" s="60">
        <v>13224</v>
      </c>
      <c r="L62" s="110">
        <v>12479</v>
      </c>
      <c r="M62" s="108">
        <f t="shared" ref="M62:M72" si="28">SUM(L62-K62)/K62*100</f>
        <v>-5.6336963097398671</v>
      </c>
      <c r="N62" s="60">
        <v>12954</v>
      </c>
      <c r="O62" s="110">
        <v>12116</v>
      </c>
      <c r="P62" s="373">
        <f t="shared" ref="P62:P72" si="29">SUM(O62-N62)/N62*100</f>
        <v>-6.4690443106376412</v>
      </c>
    </row>
    <row r="63" spans="1:16" x14ac:dyDescent="0.2">
      <c r="A63" s="374" t="s">
        <v>88</v>
      </c>
      <c r="B63" s="60">
        <v>2313</v>
      </c>
      <c r="C63" s="110">
        <v>1554</v>
      </c>
      <c r="D63" s="108">
        <f t="shared" si="25"/>
        <v>-32.814526588845652</v>
      </c>
      <c r="E63" s="60">
        <v>2277</v>
      </c>
      <c r="F63" s="110">
        <v>1515</v>
      </c>
      <c r="G63" s="108">
        <f t="shared" si="26"/>
        <v>-33.46508563899868</v>
      </c>
      <c r="H63" s="60">
        <v>2273</v>
      </c>
      <c r="I63" s="110">
        <v>1483</v>
      </c>
      <c r="J63" s="108">
        <f t="shared" si="27"/>
        <v>-34.755829300483946</v>
      </c>
      <c r="K63" s="60">
        <v>2327</v>
      </c>
      <c r="L63" s="110">
        <v>1483</v>
      </c>
      <c r="M63" s="108">
        <f t="shared" si="28"/>
        <v>-36.269875376020629</v>
      </c>
      <c r="N63" s="60">
        <v>2207</v>
      </c>
      <c r="O63" s="110">
        <v>2101</v>
      </c>
      <c r="P63" s="373">
        <f t="shared" si="29"/>
        <v>-4.8028998640688725</v>
      </c>
    </row>
    <row r="64" spans="1:16" x14ac:dyDescent="0.2">
      <c r="A64" s="375" t="s">
        <v>89</v>
      </c>
      <c r="B64" s="60">
        <v>3707</v>
      </c>
      <c r="C64" s="110">
        <v>3563</v>
      </c>
      <c r="D64" s="108">
        <f t="shared" si="25"/>
        <v>-3.8845427569463178</v>
      </c>
      <c r="E64" s="60">
        <v>3766</v>
      </c>
      <c r="F64" s="110">
        <f>E64-151</f>
        <v>3615</v>
      </c>
      <c r="G64" s="108">
        <f t="shared" si="26"/>
        <v>-4.0095592140201806</v>
      </c>
      <c r="H64" s="60">
        <v>3496</v>
      </c>
      <c r="I64" s="110">
        <v>2889</v>
      </c>
      <c r="J64" s="108">
        <f t="shared" si="27"/>
        <v>-17.362700228832953</v>
      </c>
      <c r="K64" s="60">
        <v>3108</v>
      </c>
      <c r="L64" s="110">
        <v>2889</v>
      </c>
      <c r="M64" s="108">
        <f t="shared" si="28"/>
        <v>-7.0463320463320462</v>
      </c>
      <c r="N64" s="60">
        <v>2883</v>
      </c>
      <c r="O64" s="110">
        <v>2691</v>
      </c>
      <c r="P64" s="373">
        <f t="shared" si="29"/>
        <v>-6.6597294484911558</v>
      </c>
    </row>
    <row r="65" spans="1:16" x14ac:dyDescent="0.2">
      <c r="A65" s="375" t="s">
        <v>90</v>
      </c>
      <c r="B65" s="60">
        <v>3845</v>
      </c>
      <c r="C65" s="110">
        <v>3636</v>
      </c>
      <c r="D65" s="108">
        <f t="shared" si="25"/>
        <v>-5.4356306892067625</v>
      </c>
      <c r="E65" s="60">
        <v>4037</v>
      </c>
      <c r="F65" s="110">
        <v>3805</v>
      </c>
      <c r="G65" s="108">
        <f t="shared" si="26"/>
        <v>-5.7468417141441668</v>
      </c>
      <c r="H65" s="60">
        <v>3723</v>
      </c>
      <c r="I65" s="110">
        <v>3064</v>
      </c>
      <c r="J65" s="108">
        <f t="shared" si="27"/>
        <v>-17.700778941713672</v>
      </c>
      <c r="K65" s="60">
        <v>3299</v>
      </c>
      <c r="L65" s="110">
        <v>3064</v>
      </c>
      <c r="M65" s="108">
        <f t="shared" si="28"/>
        <v>-7.1233707183995145</v>
      </c>
      <c r="N65" s="60">
        <v>3218</v>
      </c>
      <c r="O65" s="110">
        <v>2968</v>
      </c>
      <c r="P65" s="373">
        <f t="shared" si="29"/>
        <v>-7.7688004972032321</v>
      </c>
    </row>
    <row r="66" spans="1:16" x14ac:dyDescent="0.2">
      <c r="A66" s="375" t="s">
        <v>91</v>
      </c>
      <c r="B66" s="60">
        <v>3158</v>
      </c>
      <c r="C66" s="110">
        <v>2963</v>
      </c>
      <c r="D66" s="108">
        <f t="shared" si="25"/>
        <v>-6.1747941735275491</v>
      </c>
      <c r="E66" s="60">
        <v>3396</v>
      </c>
      <c r="F66" s="110">
        <v>3217</v>
      </c>
      <c r="G66" s="108">
        <f t="shared" si="26"/>
        <v>-5.2709069493521792</v>
      </c>
      <c r="H66" s="60">
        <v>3426</v>
      </c>
      <c r="I66" s="110">
        <v>2783</v>
      </c>
      <c r="J66" s="108">
        <f t="shared" si="27"/>
        <v>-18.768242848803268</v>
      </c>
      <c r="K66" s="60">
        <v>3139</v>
      </c>
      <c r="L66" s="110">
        <v>2783</v>
      </c>
      <c r="M66" s="108">
        <f t="shared" si="28"/>
        <v>-11.341191462249125</v>
      </c>
      <c r="N66" s="60">
        <v>2762</v>
      </c>
      <c r="O66" s="110">
        <v>2498</v>
      </c>
      <c r="P66" s="373">
        <f t="shared" si="29"/>
        <v>-9.5582910934105723</v>
      </c>
    </row>
    <row r="67" spans="1:16" x14ac:dyDescent="0.2">
      <c r="A67" s="375" t="s">
        <v>92</v>
      </c>
      <c r="B67" s="60">
        <v>3923</v>
      </c>
      <c r="C67" s="110">
        <v>3775</v>
      </c>
      <c r="D67" s="108">
        <f t="shared" si="25"/>
        <v>-3.772622992607698</v>
      </c>
      <c r="E67" s="60">
        <v>4150</v>
      </c>
      <c r="F67" s="110">
        <v>3923</v>
      </c>
      <c r="G67" s="108">
        <f t="shared" si="26"/>
        <v>-5.4698795180722888</v>
      </c>
      <c r="H67" s="60">
        <v>3799</v>
      </c>
      <c r="I67" s="110">
        <v>3506</v>
      </c>
      <c r="J67" s="108">
        <f t="shared" si="27"/>
        <v>-7.7125559357725724</v>
      </c>
      <c r="K67" s="60">
        <v>3660</v>
      </c>
      <c r="L67" s="110">
        <v>3445</v>
      </c>
      <c r="M67" s="108">
        <f t="shared" si="28"/>
        <v>-5.8743169398907105</v>
      </c>
      <c r="N67" s="60">
        <v>3545</v>
      </c>
      <c r="O67" s="110">
        <v>3338</v>
      </c>
      <c r="P67" s="373">
        <f t="shared" si="29"/>
        <v>-5.8392101551480957</v>
      </c>
    </row>
    <row r="68" spans="1:16" x14ac:dyDescent="0.2">
      <c r="A68" s="375" t="s">
        <v>162</v>
      </c>
      <c r="B68" s="60">
        <v>4965</v>
      </c>
      <c r="C68" s="110">
        <v>4548</v>
      </c>
      <c r="D68" s="108">
        <f t="shared" si="25"/>
        <v>-8.3987915407854974</v>
      </c>
      <c r="E68" s="60">
        <v>4927</v>
      </c>
      <c r="F68" s="110">
        <v>4562</v>
      </c>
      <c r="G68" s="108">
        <f t="shared" si="26"/>
        <v>-7.4081591231987014</v>
      </c>
      <c r="H68" s="60">
        <v>4531</v>
      </c>
      <c r="I68" s="110">
        <v>3060</v>
      </c>
      <c r="J68" s="108">
        <f t="shared" si="27"/>
        <v>-32.465239461487535</v>
      </c>
      <c r="K68" s="60">
        <v>4189</v>
      </c>
      <c r="L68" s="110">
        <v>3793</v>
      </c>
      <c r="M68" s="108">
        <f t="shared" si="28"/>
        <v>-9.4533301503938887</v>
      </c>
      <c r="N68" s="60">
        <v>3937</v>
      </c>
      <c r="O68" s="110">
        <v>3536</v>
      </c>
      <c r="P68" s="373">
        <f t="shared" si="29"/>
        <v>-10.185420370840742</v>
      </c>
    </row>
    <row r="69" spans="1:16" x14ac:dyDescent="0.2">
      <c r="A69" s="375" t="s">
        <v>94</v>
      </c>
      <c r="B69" s="60">
        <v>3796</v>
      </c>
      <c r="C69" s="110">
        <v>3589</v>
      </c>
      <c r="D69" s="108">
        <f t="shared" si="25"/>
        <v>-5.4531085353003164</v>
      </c>
      <c r="E69" s="60">
        <v>3920</v>
      </c>
      <c r="F69" s="110">
        <v>3749</v>
      </c>
      <c r="G69" s="108">
        <f t="shared" si="26"/>
        <v>-4.3622448979591839</v>
      </c>
      <c r="H69" s="60">
        <v>3792</v>
      </c>
      <c r="I69" s="110">
        <v>3294</v>
      </c>
      <c r="J69" s="108">
        <f t="shared" si="27"/>
        <v>-13.132911392405063</v>
      </c>
      <c r="K69" s="60">
        <v>3392</v>
      </c>
      <c r="L69" s="110">
        <v>3060</v>
      </c>
      <c r="M69" s="108">
        <f t="shared" si="28"/>
        <v>-9.7877358490566042</v>
      </c>
      <c r="N69" s="60">
        <v>3014</v>
      </c>
      <c r="O69" s="110">
        <v>2749</v>
      </c>
      <c r="P69" s="373">
        <f t="shared" si="29"/>
        <v>-8.7923025879230252</v>
      </c>
    </row>
    <row r="70" spans="1:16" x14ac:dyDescent="0.2">
      <c r="A70" s="375" t="s">
        <v>95</v>
      </c>
      <c r="B70" s="60">
        <v>3543</v>
      </c>
      <c r="C70" s="110">
        <v>3361</v>
      </c>
      <c r="D70" s="108">
        <f t="shared" si="25"/>
        <v>-5.1368896415467118</v>
      </c>
      <c r="E70" s="60">
        <v>3630</v>
      </c>
      <c r="F70" s="110">
        <v>3445</v>
      </c>
      <c r="G70" s="108">
        <f t="shared" si="26"/>
        <v>-5.0964187327823689</v>
      </c>
      <c r="H70" s="60">
        <v>3150</v>
      </c>
      <c r="I70" s="110">
        <v>2867</v>
      </c>
      <c r="J70" s="108">
        <f t="shared" si="27"/>
        <v>-8.9841269841269842</v>
      </c>
      <c r="K70" s="60">
        <v>2828</v>
      </c>
      <c r="L70" s="110">
        <v>2552</v>
      </c>
      <c r="M70" s="108">
        <f t="shared" si="28"/>
        <v>-9.7595473833097586</v>
      </c>
      <c r="N70" s="60">
        <v>2540</v>
      </c>
      <c r="O70" s="110">
        <v>2314</v>
      </c>
      <c r="P70" s="373">
        <f t="shared" si="29"/>
        <v>-8.8976377952755907</v>
      </c>
    </row>
    <row r="71" spans="1:16" x14ac:dyDescent="0.2">
      <c r="A71" s="376" t="s">
        <v>96</v>
      </c>
      <c r="B71" s="62">
        <v>1461</v>
      </c>
      <c r="C71" s="112">
        <v>1164</v>
      </c>
      <c r="D71" s="108">
        <f t="shared" si="25"/>
        <v>-20.328542094455852</v>
      </c>
      <c r="E71" s="62">
        <v>1469</v>
      </c>
      <c r="F71" s="112">
        <v>1182</v>
      </c>
      <c r="G71" s="108">
        <f t="shared" si="26"/>
        <v>-19.537100068073521</v>
      </c>
      <c r="H71" s="62">
        <v>1154</v>
      </c>
      <c r="I71" s="112">
        <v>878</v>
      </c>
      <c r="J71" s="108">
        <f t="shared" si="27"/>
        <v>-23.91681109185442</v>
      </c>
      <c r="K71" s="62">
        <v>842</v>
      </c>
      <c r="L71" s="112">
        <v>731</v>
      </c>
      <c r="M71" s="108">
        <f t="shared" si="28"/>
        <v>-13.182897862232778</v>
      </c>
      <c r="N71" s="62">
        <v>675</v>
      </c>
      <c r="O71" s="112">
        <v>554</v>
      </c>
      <c r="P71" s="373">
        <f t="shared" si="29"/>
        <v>-17.925925925925927</v>
      </c>
    </row>
    <row r="72" spans="1:16" x14ac:dyDescent="0.2">
      <c r="A72" s="377" t="s">
        <v>163</v>
      </c>
      <c r="B72" s="378">
        <f>SUM(B61:B71)</f>
        <v>59936</v>
      </c>
      <c r="C72" s="379">
        <f>SUM(C61:C71)</f>
        <v>56093</v>
      </c>
      <c r="D72" s="380">
        <f t="shared" si="25"/>
        <v>-6.4118392952482646</v>
      </c>
      <c r="E72" s="382">
        <f t="shared" ref="E72" si="30">SUM(E61:E71)</f>
        <v>61758</v>
      </c>
      <c r="F72" s="379">
        <f>SUM(F61:F71)</f>
        <v>57899</v>
      </c>
      <c r="G72" s="380">
        <f t="shared" si="26"/>
        <v>-6.2485831795071087</v>
      </c>
      <c r="H72" s="378">
        <f>SUM(H61:H71)</f>
        <v>57923</v>
      </c>
      <c r="I72" s="379">
        <f>SUM(I61:I71)</f>
        <v>50043</v>
      </c>
      <c r="J72" s="380">
        <f t="shared" si="27"/>
        <v>-13.604267734751307</v>
      </c>
      <c r="K72" s="378">
        <f>SUM(K61:K71)</f>
        <v>54940</v>
      </c>
      <c r="L72" s="379">
        <f>SUM(L61:L71)</f>
        <v>50019</v>
      </c>
      <c r="M72" s="380">
        <f t="shared" si="28"/>
        <v>-8.9570440480524205</v>
      </c>
      <c r="N72" s="378">
        <f>SUM(N61:N71)</f>
        <v>52130</v>
      </c>
      <c r="O72" s="379">
        <f>SUM(O61:O71)</f>
        <v>48016</v>
      </c>
      <c r="P72" s="381">
        <f t="shared" si="29"/>
        <v>-7.8918089391904855</v>
      </c>
    </row>
    <row r="73" spans="1:16" ht="12" x14ac:dyDescent="0.25">
      <c r="A73" s="426" t="s">
        <v>164</v>
      </c>
      <c r="B73" s="426"/>
      <c r="C73" s="426"/>
      <c r="D73" s="426"/>
      <c r="E73" s="426"/>
      <c r="F73" s="426"/>
      <c r="G73" s="426"/>
      <c r="H73" s="426"/>
      <c r="I73" s="426"/>
      <c r="J73" s="426"/>
      <c r="K73" s="426"/>
      <c r="L73" s="426"/>
      <c r="M73" s="426"/>
      <c r="N73" s="426"/>
      <c r="O73" s="426"/>
      <c r="P73" s="426"/>
    </row>
    <row r="74" spans="1:16" ht="12" x14ac:dyDescent="0.25">
      <c r="A74" s="426" t="s">
        <v>165</v>
      </c>
      <c r="B74" s="426"/>
      <c r="C74" s="426"/>
      <c r="D74" s="426"/>
      <c r="E74" s="426"/>
      <c r="F74" s="426"/>
      <c r="G74" s="426"/>
      <c r="H74" s="426"/>
      <c r="I74" s="426"/>
      <c r="J74" s="426"/>
      <c r="K74" s="426"/>
      <c r="L74" s="426"/>
      <c r="M74" s="426"/>
      <c r="N74" s="426"/>
      <c r="O74" s="426"/>
      <c r="P74" s="426"/>
    </row>
    <row r="77" spans="1:16" ht="12" x14ac:dyDescent="0.25">
      <c r="A77" s="427" t="s">
        <v>77</v>
      </c>
      <c r="B77" s="429" t="s">
        <v>166</v>
      </c>
      <c r="C77" s="430"/>
      <c r="D77" s="431"/>
      <c r="E77" s="429" t="s">
        <v>167</v>
      </c>
      <c r="F77" s="430"/>
      <c r="G77" s="431"/>
      <c r="H77" s="429" t="s">
        <v>168</v>
      </c>
      <c r="I77" s="430"/>
      <c r="J77" s="431"/>
      <c r="K77" s="429" t="s">
        <v>169</v>
      </c>
      <c r="L77" s="430"/>
      <c r="M77" s="432"/>
    </row>
    <row r="78" spans="1:16" ht="24" x14ac:dyDescent="0.25">
      <c r="A78" s="428"/>
      <c r="B78" s="104" t="s">
        <v>159</v>
      </c>
      <c r="C78" s="105" t="s">
        <v>160</v>
      </c>
      <c r="D78" s="106" t="s">
        <v>161</v>
      </c>
      <c r="E78" s="104" t="s">
        <v>159</v>
      </c>
      <c r="F78" s="105" t="s">
        <v>160</v>
      </c>
      <c r="G78" s="106" t="s">
        <v>161</v>
      </c>
      <c r="H78" s="104" t="s">
        <v>159</v>
      </c>
      <c r="I78" s="105" t="s">
        <v>160</v>
      </c>
      <c r="J78" s="106" t="s">
        <v>161</v>
      </c>
      <c r="K78" s="104" t="s">
        <v>159</v>
      </c>
      <c r="L78" s="105" t="s">
        <v>160</v>
      </c>
      <c r="M78" s="371" t="s">
        <v>161</v>
      </c>
    </row>
    <row r="79" spans="1:16" x14ac:dyDescent="0.2">
      <c r="A79" s="372" t="s">
        <v>86</v>
      </c>
      <c r="B79" s="58">
        <v>13892</v>
      </c>
      <c r="C79" s="107">
        <v>12679</v>
      </c>
      <c r="D79" s="108">
        <f>SUM(C79-B79)/B79*100</f>
        <v>-8.7316441117189747</v>
      </c>
      <c r="E79" s="58">
        <v>13226</v>
      </c>
      <c r="F79" s="107">
        <v>11902</v>
      </c>
      <c r="G79" s="108">
        <f>SUM(F79-E79)/E79*100</f>
        <v>-10.010585210948133</v>
      </c>
      <c r="H79" s="58">
        <v>12037</v>
      </c>
      <c r="I79" s="107">
        <v>11099</v>
      </c>
      <c r="J79" s="108">
        <f>SUM(I79-H79)/H79*100</f>
        <v>-7.7926393619672671</v>
      </c>
      <c r="K79" s="58">
        <v>11556</v>
      </c>
      <c r="L79" s="107">
        <v>10877</v>
      </c>
      <c r="M79" s="373">
        <f>SUM(L79-K79)/K79*100</f>
        <v>-5.8757355486327452</v>
      </c>
    </row>
    <row r="80" spans="1:16" x14ac:dyDescent="0.2">
      <c r="A80" s="374" t="s">
        <v>87</v>
      </c>
      <c r="B80" s="60">
        <v>12825</v>
      </c>
      <c r="C80" s="110">
        <v>11861</v>
      </c>
      <c r="D80" s="108">
        <f t="shared" ref="D80:D90" si="31">SUM(C80-B80)/B80*100</f>
        <v>-7.5165692007797267</v>
      </c>
      <c r="E80" s="60">
        <v>12126</v>
      </c>
      <c r="F80" s="110">
        <v>10977</v>
      </c>
      <c r="G80" s="108">
        <f t="shared" ref="G80:G90" si="32">SUM(F80-E80)/E80*100</f>
        <v>-9.4755071746660064</v>
      </c>
      <c r="H80" s="60">
        <v>11062</v>
      </c>
      <c r="I80" s="110">
        <v>10200</v>
      </c>
      <c r="J80" s="108">
        <f t="shared" ref="J80:J90" si="33">SUM(I80-H80)/H80*100</f>
        <v>-7.7924425962755377</v>
      </c>
      <c r="K80" s="60">
        <v>10727</v>
      </c>
      <c r="L80" s="110">
        <v>10153</v>
      </c>
      <c r="M80" s="373">
        <f t="shared" ref="M80:M90" si="34">SUM(L80-K80)/K80*100</f>
        <v>-5.3509834995804981</v>
      </c>
    </row>
    <row r="81" spans="1:16" x14ac:dyDescent="0.2">
      <c r="A81" s="374" t="s">
        <v>88</v>
      </c>
      <c r="B81" s="60">
        <v>2207</v>
      </c>
      <c r="C81" s="110">
        <v>1490</v>
      </c>
      <c r="D81" s="108">
        <f t="shared" si="31"/>
        <v>-32.487539646579066</v>
      </c>
      <c r="E81" s="60">
        <v>2164</v>
      </c>
      <c r="F81" s="110">
        <v>1380</v>
      </c>
      <c r="G81" s="108">
        <f t="shared" si="32"/>
        <v>-36.22920517560074</v>
      </c>
      <c r="H81" s="60">
        <v>2034</v>
      </c>
      <c r="I81" s="110">
        <v>1267</v>
      </c>
      <c r="J81" s="108">
        <f t="shared" si="33"/>
        <v>-37.70894788593904</v>
      </c>
      <c r="K81" s="60">
        <v>1945</v>
      </c>
      <c r="L81" s="110">
        <v>1227</v>
      </c>
      <c r="M81" s="373">
        <f t="shared" si="34"/>
        <v>-36.915167095115677</v>
      </c>
    </row>
    <row r="82" spans="1:16" x14ac:dyDescent="0.2">
      <c r="A82" s="375" t="s">
        <v>89</v>
      </c>
      <c r="B82" s="60">
        <v>2773</v>
      </c>
      <c r="C82" s="110">
        <v>2516</v>
      </c>
      <c r="D82" s="108">
        <f t="shared" si="31"/>
        <v>-9.2679408582762353</v>
      </c>
      <c r="E82" s="60">
        <v>2559</v>
      </c>
      <c r="F82" s="110">
        <v>2237</v>
      </c>
      <c r="G82" s="108">
        <f t="shared" si="32"/>
        <v>-12.583040250097694</v>
      </c>
      <c r="H82" s="60">
        <v>2216</v>
      </c>
      <c r="I82" s="110">
        <v>2031</v>
      </c>
      <c r="J82" s="108">
        <f t="shared" si="33"/>
        <v>-8.3483754512635393</v>
      </c>
      <c r="K82" s="60">
        <v>2218</v>
      </c>
      <c r="L82" s="110">
        <v>1974</v>
      </c>
      <c r="M82" s="373">
        <f t="shared" si="34"/>
        <v>-11.000901713255185</v>
      </c>
    </row>
    <row r="83" spans="1:16" x14ac:dyDescent="0.2">
      <c r="A83" s="375" t="s">
        <v>90</v>
      </c>
      <c r="B83" s="60">
        <v>3106</v>
      </c>
      <c r="C83" s="110">
        <v>2781</v>
      </c>
      <c r="D83" s="108">
        <f t="shared" si="31"/>
        <v>-10.463618802318093</v>
      </c>
      <c r="E83" s="60">
        <v>2848</v>
      </c>
      <c r="F83" s="110">
        <v>2538</v>
      </c>
      <c r="G83" s="108">
        <f t="shared" si="32"/>
        <v>-10.884831460674157</v>
      </c>
      <c r="H83" s="60">
        <v>2634</v>
      </c>
      <c r="I83" s="110">
        <v>2393</v>
      </c>
      <c r="J83" s="108">
        <f t="shared" si="33"/>
        <v>-9.1495823842065303</v>
      </c>
      <c r="K83" s="60">
        <v>2611</v>
      </c>
      <c r="L83" s="110">
        <v>2411</v>
      </c>
      <c r="M83" s="373">
        <f t="shared" si="34"/>
        <v>-7.6599004212945232</v>
      </c>
    </row>
    <row r="84" spans="1:16" x14ac:dyDescent="0.2">
      <c r="A84" s="375" t="s">
        <v>91</v>
      </c>
      <c r="B84" s="60">
        <v>2444</v>
      </c>
      <c r="C84" s="110">
        <v>2149</v>
      </c>
      <c r="D84" s="108">
        <f t="shared" si="31"/>
        <v>-12.070376432078559</v>
      </c>
      <c r="E84" s="60">
        <v>2199</v>
      </c>
      <c r="F84" s="110">
        <v>1916</v>
      </c>
      <c r="G84" s="108">
        <f t="shared" si="32"/>
        <v>-12.869486130059119</v>
      </c>
      <c r="H84" s="60">
        <v>1985</v>
      </c>
      <c r="I84" s="110">
        <v>1765</v>
      </c>
      <c r="J84" s="108">
        <f t="shared" si="33"/>
        <v>-11.083123425692696</v>
      </c>
      <c r="K84" s="60">
        <v>1898</v>
      </c>
      <c r="L84" s="110">
        <v>1712</v>
      </c>
      <c r="M84" s="373">
        <f t="shared" si="34"/>
        <v>-9.7997892518440466</v>
      </c>
    </row>
    <row r="85" spans="1:16" x14ac:dyDescent="0.2">
      <c r="A85" s="375" t="s">
        <v>92</v>
      </c>
      <c r="B85" s="60">
        <v>3414</v>
      </c>
      <c r="C85" s="110">
        <v>3095</v>
      </c>
      <c r="D85" s="108">
        <f t="shared" si="31"/>
        <v>-9.3438781487990639</v>
      </c>
      <c r="E85" s="60">
        <v>3117</v>
      </c>
      <c r="F85" s="110">
        <v>2868</v>
      </c>
      <c r="G85" s="108">
        <f t="shared" si="32"/>
        <v>-7.988450433108758</v>
      </c>
      <c r="H85" s="60">
        <v>2897</v>
      </c>
      <c r="I85" s="110">
        <v>2672</v>
      </c>
      <c r="J85" s="108">
        <f t="shared" si="33"/>
        <v>-7.7666551605108731</v>
      </c>
      <c r="K85" s="60">
        <v>2845</v>
      </c>
      <c r="L85" s="110">
        <v>2618</v>
      </c>
      <c r="M85" s="373">
        <f t="shared" si="34"/>
        <v>-7.978910369068541</v>
      </c>
    </row>
    <row r="86" spans="1:16" x14ac:dyDescent="0.2">
      <c r="A86" s="375" t="s">
        <v>162</v>
      </c>
      <c r="B86" s="60">
        <v>3592</v>
      </c>
      <c r="C86" s="110">
        <v>3205</v>
      </c>
      <c r="D86" s="108">
        <f t="shared" si="31"/>
        <v>-10.773942093541203</v>
      </c>
      <c r="E86" s="60">
        <v>3326</v>
      </c>
      <c r="F86" s="110">
        <v>2855</v>
      </c>
      <c r="G86" s="108">
        <f t="shared" si="32"/>
        <v>-14.161154539987974</v>
      </c>
      <c r="H86" s="60">
        <v>3022</v>
      </c>
      <c r="I86" s="110">
        <v>2712</v>
      </c>
      <c r="J86" s="108">
        <f t="shared" si="33"/>
        <v>-10.258107213765719</v>
      </c>
      <c r="K86" s="60">
        <v>2967</v>
      </c>
      <c r="L86" s="110">
        <v>2682</v>
      </c>
      <c r="M86" s="373">
        <f t="shared" si="34"/>
        <v>-9.6056622851365017</v>
      </c>
    </row>
    <row r="87" spans="1:16" x14ac:dyDescent="0.2">
      <c r="A87" s="375" t="s">
        <v>94</v>
      </c>
      <c r="B87" s="60">
        <v>2580</v>
      </c>
      <c r="C87" s="110">
        <v>2303</v>
      </c>
      <c r="D87" s="108">
        <f t="shared" si="31"/>
        <v>-10.736434108527131</v>
      </c>
      <c r="E87" s="60">
        <v>2368</v>
      </c>
      <c r="F87" s="110">
        <v>2028</v>
      </c>
      <c r="G87" s="108">
        <f t="shared" si="32"/>
        <v>-14.358108108108109</v>
      </c>
      <c r="H87" s="60">
        <v>2272</v>
      </c>
      <c r="I87" s="110">
        <v>2090</v>
      </c>
      <c r="J87" s="108">
        <f t="shared" si="33"/>
        <v>-8.01056338028169</v>
      </c>
      <c r="K87" s="60">
        <v>2426</v>
      </c>
      <c r="L87" s="110">
        <v>2392</v>
      </c>
      <c r="M87" s="373">
        <f t="shared" si="34"/>
        <v>-1.4014839241549877</v>
      </c>
    </row>
    <row r="88" spans="1:16" x14ac:dyDescent="0.2">
      <c r="A88" s="375" t="s">
        <v>95</v>
      </c>
      <c r="B88" s="60">
        <v>2382</v>
      </c>
      <c r="C88" s="110">
        <v>2134</v>
      </c>
      <c r="D88" s="108">
        <f t="shared" si="31"/>
        <v>-10.411418975650713</v>
      </c>
      <c r="E88" s="60">
        <v>2262</v>
      </c>
      <c r="F88" s="110">
        <v>1949</v>
      </c>
      <c r="G88" s="108">
        <f t="shared" si="32"/>
        <v>-13.837312113174182</v>
      </c>
      <c r="H88" s="60">
        <v>2221</v>
      </c>
      <c r="I88" s="110">
        <v>1998</v>
      </c>
      <c r="J88" s="108">
        <f t="shared" si="33"/>
        <v>-10.040522287257991</v>
      </c>
      <c r="K88" s="60">
        <v>2319</v>
      </c>
      <c r="L88" s="110">
        <v>2170</v>
      </c>
      <c r="M88" s="373">
        <f t="shared" si="34"/>
        <v>-6.4251832686502812</v>
      </c>
    </row>
    <row r="89" spans="1:16" x14ac:dyDescent="0.2">
      <c r="A89" s="376" t="s">
        <v>96</v>
      </c>
      <c r="B89" s="62">
        <v>554</v>
      </c>
      <c r="C89" s="112">
        <v>468</v>
      </c>
      <c r="D89" s="108">
        <f t="shared" si="31"/>
        <v>-15.523465703971121</v>
      </c>
      <c r="E89" s="62">
        <v>457</v>
      </c>
      <c r="F89" s="112">
        <v>375</v>
      </c>
      <c r="G89" s="108">
        <f t="shared" si="32"/>
        <v>-17.943107221006567</v>
      </c>
      <c r="H89" s="62">
        <v>346</v>
      </c>
      <c r="I89" s="112">
        <v>283</v>
      </c>
      <c r="J89" s="108">
        <f t="shared" si="33"/>
        <v>-18.20809248554913</v>
      </c>
      <c r="K89" s="62">
        <v>317</v>
      </c>
      <c r="L89" s="112">
        <v>285</v>
      </c>
      <c r="M89" s="373">
        <f t="shared" si="34"/>
        <v>-10.094637223974763</v>
      </c>
    </row>
    <row r="90" spans="1:16" x14ac:dyDescent="0.25">
      <c r="A90" s="377" t="s">
        <v>163</v>
      </c>
      <c r="B90" s="378">
        <f>SUM(B79:B89)</f>
        <v>49769</v>
      </c>
      <c r="C90" s="379">
        <f>SUM(C79:C89)</f>
        <v>44681</v>
      </c>
      <c r="D90" s="380">
        <f t="shared" si="31"/>
        <v>-10.223231328738773</v>
      </c>
      <c r="E90" s="378">
        <f>SUM(E79:E89)</f>
        <v>46652</v>
      </c>
      <c r="F90" s="379">
        <f>SUM(F79:F89)</f>
        <v>41025</v>
      </c>
      <c r="G90" s="380">
        <f t="shared" si="32"/>
        <v>-12.061647946497471</v>
      </c>
      <c r="H90" s="378">
        <f>SUM(H79:H89)</f>
        <v>42726</v>
      </c>
      <c r="I90" s="379">
        <f>SUM(I79:I89)</f>
        <v>38510</v>
      </c>
      <c r="J90" s="380">
        <f t="shared" si="33"/>
        <v>-9.8675279689182229</v>
      </c>
      <c r="K90" s="378">
        <v>41829</v>
      </c>
      <c r="L90" s="379">
        <f>SUM(L79:L89)</f>
        <v>38501</v>
      </c>
      <c r="M90" s="381">
        <f t="shared" si="34"/>
        <v>-7.956202634535849</v>
      </c>
    </row>
    <row r="91" spans="1:16" ht="12" x14ac:dyDescent="0.25">
      <c r="A91" s="426" t="s">
        <v>164</v>
      </c>
      <c r="B91" s="426"/>
      <c r="C91" s="426"/>
      <c r="D91" s="426"/>
      <c r="E91" s="426"/>
      <c r="F91" s="426"/>
      <c r="G91" s="426"/>
      <c r="H91" s="426"/>
      <c r="I91" s="426"/>
      <c r="J91" s="426"/>
      <c r="K91" s="426"/>
      <c r="L91" s="426"/>
      <c r="M91" s="426"/>
      <c r="N91" s="426"/>
      <c r="O91" s="426"/>
      <c r="P91" s="426"/>
    </row>
    <row r="92" spans="1:16" ht="12" x14ac:dyDescent="0.25">
      <c r="A92" s="426" t="s">
        <v>170</v>
      </c>
      <c r="B92" s="426"/>
      <c r="C92" s="426"/>
      <c r="D92" s="426"/>
      <c r="E92" s="426"/>
      <c r="F92" s="426"/>
      <c r="G92" s="426"/>
      <c r="H92" s="426"/>
      <c r="I92" s="426"/>
      <c r="J92" s="426"/>
      <c r="K92" s="426"/>
      <c r="L92" s="426"/>
      <c r="M92" s="426"/>
      <c r="N92" s="426"/>
      <c r="O92" s="426"/>
      <c r="P92" s="426"/>
    </row>
  </sheetData>
  <mergeCells count="44">
    <mergeCell ref="E25:G25"/>
    <mergeCell ref="H25:J25"/>
    <mergeCell ref="A22:P22"/>
    <mergeCell ref="A23:P23"/>
    <mergeCell ref="A25:A26"/>
    <mergeCell ref="H42:J42"/>
    <mergeCell ref="N59:P59"/>
    <mergeCell ref="A1:P1"/>
    <mergeCell ref="A2:P2"/>
    <mergeCell ref="A3:P3"/>
    <mergeCell ref="A5:P5"/>
    <mergeCell ref="A8:A9"/>
    <mergeCell ref="B8:D8"/>
    <mergeCell ref="E8:G8"/>
    <mergeCell ref="A6:P6"/>
    <mergeCell ref="H8:J8"/>
    <mergeCell ref="K8:M8"/>
    <mergeCell ref="N8:P8"/>
    <mergeCell ref="A40:P40"/>
    <mergeCell ref="K25:M25"/>
    <mergeCell ref="N25:P25"/>
    <mergeCell ref="A73:P73"/>
    <mergeCell ref="A74:P74"/>
    <mergeCell ref="A57:P57"/>
    <mergeCell ref="A59:A60"/>
    <mergeCell ref="B25:D25"/>
    <mergeCell ref="A39:P39"/>
    <mergeCell ref="N42:P42"/>
    <mergeCell ref="B59:D59"/>
    <mergeCell ref="E59:G59"/>
    <mergeCell ref="H59:J59"/>
    <mergeCell ref="K59:M59"/>
    <mergeCell ref="A56:P56"/>
    <mergeCell ref="A42:A43"/>
    <mergeCell ref="K42:M42"/>
    <mergeCell ref="B42:D42"/>
    <mergeCell ref="E42:G42"/>
    <mergeCell ref="A92:P92"/>
    <mergeCell ref="A77:A78"/>
    <mergeCell ref="B77:D77"/>
    <mergeCell ref="E77:G77"/>
    <mergeCell ref="H77:J77"/>
    <mergeCell ref="A91:P91"/>
    <mergeCell ref="K77:M77"/>
  </mergeCells>
  <phoneticPr fontId="14" type="noConversion"/>
  <printOptions horizontalCentered="1"/>
  <pageMargins left="0.25" right="0.25" top="0.75" bottom="0.75" header="0.3" footer="0.3"/>
  <pageSetup scale="90" orientation="landscape" r:id="rId1"/>
  <headerFooter>
    <oddHeader>&amp;L&amp;G&amp;R&amp;G</oddHeader>
  </headerFooter>
  <rowBreaks count="1" manualBreakCount="1">
    <brk id="40" max="1638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84"/>
  <sheetViews>
    <sheetView topLeftCell="A49" zoomScaleNormal="100" workbookViewId="0">
      <pane xSplit="1" topLeftCell="B1" activePane="topRight" state="frozen"/>
      <selection activeCell="A38" sqref="A38"/>
      <selection pane="topRight" activeCell="A7" sqref="A7"/>
    </sheetView>
  </sheetViews>
  <sheetFormatPr defaultColWidth="8.85546875" defaultRowHeight="12.75" x14ac:dyDescent="0.2"/>
  <cols>
    <col min="1" max="1" width="28.42578125" style="6" bestFit="1" customWidth="1"/>
    <col min="2" max="2" width="6.5703125" style="6" bestFit="1" customWidth="1"/>
    <col min="3" max="3" width="10" style="6" bestFit="1" customWidth="1"/>
    <col min="4" max="4" width="9.85546875" style="6" bestFit="1" customWidth="1"/>
    <col min="5" max="5" width="7.5703125" style="6" bestFit="1" customWidth="1"/>
    <col min="6" max="6" width="10" style="6" bestFit="1" customWidth="1"/>
    <col min="7" max="7" width="9.85546875" style="6" bestFit="1" customWidth="1"/>
    <col min="8" max="8" width="8.7109375" style="6" customWidth="1"/>
    <col min="9" max="9" width="10" style="6" bestFit="1" customWidth="1"/>
    <col min="10" max="10" width="9.85546875" style="6" bestFit="1" customWidth="1"/>
    <col min="11" max="11" width="6.5703125" style="6" bestFit="1" customWidth="1"/>
    <col min="12" max="12" width="10" style="6" bestFit="1" customWidth="1"/>
    <col min="13" max="13" width="9.85546875" style="6" bestFit="1" customWidth="1"/>
    <col min="14" max="14" width="7" style="6" bestFit="1" customWidth="1"/>
    <col min="15" max="15" width="10" style="6" bestFit="1" customWidth="1"/>
    <col min="16" max="16" width="9.85546875" style="6" bestFit="1" customWidth="1"/>
    <col min="17" max="17" width="6.5703125" style="6" bestFit="1" customWidth="1"/>
    <col min="18" max="18" width="10" style="6" bestFit="1" customWidth="1"/>
    <col min="19" max="19" width="9.85546875" style="6" bestFit="1" customWidth="1"/>
    <col min="20" max="20" width="6.5703125" style="6" bestFit="1" customWidth="1"/>
    <col min="21" max="21" width="10" style="6" bestFit="1" customWidth="1"/>
    <col min="22" max="22" width="9.85546875" style="6" bestFit="1" customWidth="1"/>
    <col min="23" max="16384" width="8.85546875" style="6"/>
  </cols>
  <sheetData>
    <row r="1" spans="1:22" ht="15" x14ac:dyDescent="0.2">
      <c r="A1" s="449" t="s">
        <v>20</v>
      </c>
      <c r="B1" s="449"/>
      <c r="C1" s="449"/>
      <c r="D1" s="449"/>
      <c r="E1" s="449"/>
      <c r="F1" s="449"/>
      <c r="G1" s="449"/>
      <c r="H1" s="449"/>
      <c r="I1" s="449"/>
      <c r="J1" s="449"/>
      <c r="K1" s="449"/>
      <c r="L1" s="449"/>
      <c r="M1" s="449"/>
      <c r="N1" s="449"/>
      <c r="O1" s="449"/>
      <c r="P1" s="449"/>
      <c r="Q1" s="449"/>
      <c r="R1" s="449"/>
      <c r="S1" s="449"/>
      <c r="T1" s="449"/>
      <c r="U1" s="449"/>
      <c r="V1" s="449"/>
    </row>
    <row r="2" spans="1:22" ht="15" x14ac:dyDescent="0.2">
      <c r="A2" s="449" t="s">
        <v>1</v>
      </c>
      <c r="B2" s="449"/>
      <c r="C2" s="449"/>
      <c r="D2" s="449"/>
      <c r="E2" s="449"/>
      <c r="F2" s="449"/>
      <c r="G2" s="449"/>
      <c r="H2" s="449"/>
      <c r="I2" s="449"/>
      <c r="J2" s="449"/>
      <c r="K2" s="449"/>
      <c r="L2" s="449"/>
      <c r="M2" s="449"/>
      <c r="N2" s="449"/>
      <c r="O2" s="449"/>
      <c r="P2" s="449"/>
      <c r="Q2" s="449"/>
      <c r="R2" s="449"/>
      <c r="S2" s="449"/>
      <c r="T2" s="449"/>
      <c r="U2" s="449"/>
      <c r="V2" s="449"/>
    </row>
    <row r="3" spans="1:22" ht="15" x14ac:dyDescent="0.2">
      <c r="A3" s="449" t="s">
        <v>2</v>
      </c>
      <c r="B3" s="449"/>
      <c r="C3" s="449"/>
      <c r="D3" s="449"/>
      <c r="E3" s="449"/>
      <c r="F3" s="449"/>
      <c r="G3" s="449"/>
      <c r="H3" s="449"/>
      <c r="I3" s="449"/>
      <c r="J3" s="449"/>
      <c r="K3" s="449"/>
      <c r="L3" s="449"/>
      <c r="M3" s="449"/>
      <c r="N3" s="449"/>
      <c r="O3" s="449"/>
      <c r="P3" s="449"/>
      <c r="Q3" s="449"/>
      <c r="R3" s="449"/>
      <c r="S3" s="449"/>
      <c r="T3" s="449"/>
      <c r="U3" s="449"/>
      <c r="V3" s="449"/>
    </row>
    <row r="4" spans="1:22" ht="15" x14ac:dyDescent="0.2">
      <c r="A4" s="72"/>
      <c r="B4" s="73"/>
      <c r="C4" s="74"/>
      <c r="D4" s="74"/>
      <c r="E4" s="7"/>
      <c r="F4" s="7"/>
      <c r="G4" s="7"/>
      <c r="H4" s="7"/>
      <c r="I4" s="7"/>
      <c r="J4" s="7"/>
      <c r="K4" s="7"/>
      <c r="L4" s="7"/>
      <c r="M4" s="7"/>
      <c r="N4" s="7"/>
      <c r="O4" s="7"/>
      <c r="P4" s="7"/>
      <c r="Q4" s="7"/>
      <c r="R4" s="7"/>
      <c r="S4" s="7"/>
      <c r="T4" s="7"/>
      <c r="U4" s="7"/>
      <c r="V4" s="7"/>
    </row>
    <row r="5" spans="1:22" ht="15" x14ac:dyDescent="0.2">
      <c r="A5" s="450" t="s">
        <v>171</v>
      </c>
      <c r="B5" s="450"/>
      <c r="C5" s="450"/>
      <c r="D5" s="450"/>
      <c r="E5" s="450"/>
      <c r="F5" s="450"/>
      <c r="G5" s="450"/>
      <c r="H5" s="450"/>
      <c r="I5" s="450"/>
      <c r="J5" s="450"/>
      <c r="K5" s="450"/>
      <c r="L5" s="450"/>
      <c r="M5" s="450"/>
      <c r="N5" s="450"/>
      <c r="O5" s="450"/>
      <c r="P5" s="450"/>
      <c r="Q5" s="450"/>
      <c r="R5" s="450"/>
      <c r="S5" s="450"/>
      <c r="T5" s="450"/>
      <c r="U5" s="450"/>
      <c r="V5" s="450"/>
    </row>
    <row r="6" spans="1:22" ht="15" x14ac:dyDescent="0.2">
      <c r="A6" s="452" t="s">
        <v>172</v>
      </c>
      <c r="B6" s="452"/>
      <c r="C6" s="452"/>
      <c r="D6" s="452"/>
      <c r="E6" s="452"/>
      <c r="F6" s="452"/>
      <c r="G6" s="452"/>
      <c r="H6" s="452"/>
      <c r="I6" s="452"/>
      <c r="J6" s="452"/>
      <c r="K6" s="452"/>
      <c r="L6" s="452"/>
      <c r="M6" s="452"/>
      <c r="N6" s="452"/>
      <c r="O6" s="452"/>
      <c r="P6" s="452"/>
      <c r="Q6" s="452"/>
      <c r="R6" s="452"/>
      <c r="S6" s="452"/>
      <c r="T6" s="452"/>
      <c r="U6" s="452"/>
      <c r="V6" s="452"/>
    </row>
    <row r="7" spans="1:22" ht="13.5" thickBot="1" x14ac:dyDescent="0.25">
      <c r="A7" s="82"/>
      <c r="B7" s="79"/>
      <c r="C7" s="80"/>
      <c r="D7" s="80"/>
      <c r="E7" s="81"/>
      <c r="F7" s="81"/>
      <c r="G7" s="81"/>
      <c r="H7" s="81"/>
      <c r="I7" s="81"/>
      <c r="J7" s="81"/>
      <c r="K7" s="81"/>
      <c r="L7" s="81"/>
      <c r="M7" s="81"/>
      <c r="N7" s="81"/>
      <c r="O7" s="81"/>
      <c r="P7" s="81"/>
      <c r="Q7" s="81"/>
      <c r="R7" s="81"/>
      <c r="S7" s="81"/>
      <c r="T7" s="81"/>
      <c r="U7" s="81"/>
      <c r="V7" s="81"/>
    </row>
    <row r="8" spans="1:22" x14ac:dyDescent="0.2">
      <c r="A8" s="442" t="s">
        <v>23</v>
      </c>
      <c r="B8" s="444" t="s">
        <v>25</v>
      </c>
      <c r="C8" s="445"/>
      <c r="D8" s="446"/>
      <c r="E8" s="444" t="s">
        <v>26</v>
      </c>
      <c r="F8" s="445"/>
      <c r="G8" s="446"/>
      <c r="H8" s="444" t="s">
        <v>173</v>
      </c>
      <c r="I8" s="445"/>
      <c r="J8" s="446"/>
      <c r="K8" s="444" t="s">
        <v>28</v>
      </c>
      <c r="L8" s="445"/>
      <c r="M8" s="446"/>
      <c r="N8" s="444" t="s">
        <v>29</v>
      </c>
      <c r="O8" s="445"/>
      <c r="P8" s="446"/>
      <c r="Q8" s="444" t="s">
        <v>30</v>
      </c>
      <c r="R8" s="445"/>
      <c r="S8" s="446"/>
      <c r="T8" s="444" t="s">
        <v>110</v>
      </c>
      <c r="U8" s="445"/>
      <c r="V8" s="446"/>
    </row>
    <row r="9" spans="1:22" ht="13.5" thickBot="1" x14ac:dyDescent="0.25">
      <c r="A9" s="443"/>
      <c r="B9" s="97" t="s">
        <v>174</v>
      </c>
      <c r="C9" s="98" t="s">
        <v>85</v>
      </c>
      <c r="D9" s="99" t="s">
        <v>84</v>
      </c>
      <c r="E9" s="97" t="s">
        <v>174</v>
      </c>
      <c r="F9" s="98" t="s">
        <v>85</v>
      </c>
      <c r="G9" s="99" t="s">
        <v>84</v>
      </c>
      <c r="H9" s="97" t="s">
        <v>174</v>
      </c>
      <c r="I9" s="98" t="s">
        <v>85</v>
      </c>
      <c r="J9" s="99" t="s">
        <v>84</v>
      </c>
      <c r="K9" s="97" t="s">
        <v>174</v>
      </c>
      <c r="L9" s="98" t="s">
        <v>85</v>
      </c>
      <c r="M9" s="99" t="s">
        <v>84</v>
      </c>
      <c r="N9" s="97" t="s">
        <v>174</v>
      </c>
      <c r="O9" s="98" t="s">
        <v>85</v>
      </c>
      <c r="P9" s="99" t="s">
        <v>84</v>
      </c>
      <c r="Q9" s="97" t="s">
        <v>174</v>
      </c>
      <c r="R9" s="98" t="s">
        <v>85</v>
      </c>
      <c r="S9" s="99" t="s">
        <v>84</v>
      </c>
      <c r="T9" s="97" t="s">
        <v>174</v>
      </c>
      <c r="U9" s="98" t="s">
        <v>85</v>
      </c>
      <c r="V9" s="99" t="s">
        <v>84</v>
      </c>
    </row>
    <row r="10" spans="1:22" x14ac:dyDescent="0.2">
      <c r="A10" s="15" t="s">
        <v>86</v>
      </c>
      <c r="B10" s="84">
        <f>SUM(C10:D10)</f>
        <v>2878</v>
      </c>
      <c r="C10" s="85">
        <v>2050</v>
      </c>
      <c r="D10" s="86">
        <v>828</v>
      </c>
      <c r="E10" s="84">
        <f>SUM(F10:G10)</f>
        <v>3096</v>
      </c>
      <c r="F10" s="85">
        <v>2232</v>
      </c>
      <c r="G10" s="86">
        <v>864</v>
      </c>
      <c r="H10" s="84">
        <f>SUM(I10:J10)</f>
        <v>3192</v>
      </c>
      <c r="I10" s="85">
        <v>2289</v>
      </c>
      <c r="J10" s="86">
        <v>903</v>
      </c>
      <c r="K10" s="84">
        <f>SUM(L10:M10)</f>
        <v>2988</v>
      </c>
      <c r="L10" s="85">
        <v>2076</v>
      </c>
      <c r="M10" s="86">
        <v>912</v>
      </c>
      <c r="N10" s="84">
        <f>SUM(O10:P10)</f>
        <v>2890</v>
      </c>
      <c r="O10" s="85">
        <v>2005</v>
      </c>
      <c r="P10" s="86">
        <v>885</v>
      </c>
      <c r="Q10" s="84">
        <f>SUM(R10:S10)</f>
        <v>2902</v>
      </c>
      <c r="R10" s="85">
        <v>2053</v>
      </c>
      <c r="S10" s="86">
        <v>849</v>
      </c>
      <c r="T10" s="84">
        <f>SUM(U10:V10)</f>
        <v>3007</v>
      </c>
      <c r="U10" s="85">
        <v>2105</v>
      </c>
      <c r="V10" s="86">
        <v>902</v>
      </c>
    </row>
    <row r="11" spans="1:22" x14ac:dyDescent="0.2">
      <c r="A11" s="19" t="s">
        <v>87</v>
      </c>
      <c r="B11" s="87">
        <f t="shared" ref="B11:B20" si="0">SUM(C11:D11)</f>
        <v>1922</v>
      </c>
      <c r="C11" s="68">
        <v>986</v>
      </c>
      <c r="D11" s="67">
        <v>936</v>
      </c>
      <c r="E11" s="87">
        <f t="shared" ref="E11:E20" si="1">SUM(F11:G11)</f>
        <v>1949</v>
      </c>
      <c r="F11" s="68">
        <v>1053</v>
      </c>
      <c r="G11" s="67">
        <v>896</v>
      </c>
      <c r="H11" s="87">
        <f t="shared" ref="H11:H20" si="2">SUM(I11:J11)</f>
        <v>1971</v>
      </c>
      <c r="I11" s="68">
        <v>1027</v>
      </c>
      <c r="J11" s="67">
        <v>944</v>
      </c>
      <c r="K11" s="87">
        <f t="shared" ref="K11:K20" si="3">SUM(L11:M11)</f>
        <v>1788</v>
      </c>
      <c r="L11" s="68">
        <v>912</v>
      </c>
      <c r="M11" s="67">
        <v>876</v>
      </c>
      <c r="N11" s="87">
        <f t="shared" ref="N11:N20" si="4">SUM(O11:P11)</f>
        <v>1564</v>
      </c>
      <c r="O11" s="68">
        <v>854</v>
      </c>
      <c r="P11" s="67">
        <v>710</v>
      </c>
      <c r="Q11" s="87">
        <f t="shared" ref="Q11:Q20" si="5">SUM(R11:S11)</f>
        <v>1727</v>
      </c>
      <c r="R11" s="68">
        <v>920</v>
      </c>
      <c r="S11" s="67">
        <v>807</v>
      </c>
      <c r="T11" s="87">
        <f t="shared" ref="T11:T20" si="6">SUM(U11:V11)</f>
        <v>1644</v>
      </c>
      <c r="U11" s="68">
        <v>847</v>
      </c>
      <c r="V11" s="67">
        <v>797</v>
      </c>
    </row>
    <row r="12" spans="1:22" x14ac:dyDescent="0.2">
      <c r="A12" s="19" t="s">
        <v>88</v>
      </c>
      <c r="B12" s="87">
        <f t="shared" si="0"/>
        <v>941</v>
      </c>
      <c r="C12" s="68">
        <v>703</v>
      </c>
      <c r="D12" s="67">
        <v>238</v>
      </c>
      <c r="E12" s="87">
        <f t="shared" si="1"/>
        <v>895</v>
      </c>
      <c r="F12" s="68">
        <v>658</v>
      </c>
      <c r="G12" s="67">
        <v>237</v>
      </c>
      <c r="H12" s="87">
        <f t="shared" si="2"/>
        <v>849</v>
      </c>
      <c r="I12" s="68">
        <v>642</v>
      </c>
      <c r="J12" s="67">
        <v>207</v>
      </c>
      <c r="K12" s="87">
        <f t="shared" si="3"/>
        <v>746</v>
      </c>
      <c r="L12" s="68">
        <v>531</v>
      </c>
      <c r="M12" s="67">
        <v>215</v>
      </c>
      <c r="N12" s="87">
        <f t="shared" si="4"/>
        <v>761</v>
      </c>
      <c r="O12" s="68">
        <v>550</v>
      </c>
      <c r="P12" s="67">
        <v>211</v>
      </c>
      <c r="Q12" s="87">
        <f t="shared" si="5"/>
        <v>744</v>
      </c>
      <c r="R12" s="68">
        <v>559</v>
      </c>
      <c r="S12" s="67">
        <v>185</v>
      </c>
      <c r="T12" s="87">
        <f t="shared" si="6"/>
        <v>763</v>
      </c>
      <c r="U12" s="68">
        <v>522</v>
      </c>
      <c r="V12" s="67">
        <v>241</v>
      </c>
    </row>
    <row r="13" spans="1:22" x14ac:dyDescent="0.2">
      <c r="A13" s="83" t="s">
        <v>89</v>
      </c>
      <c r="B13" s="87">
        <f t="shared" si="0"/>
        <v>536</v>
      </c>
      <c r="C13" s="66">
        <v>367</v>
      </c>
      <c r="D13" s="88">
        <v>169</v>
      </c>
      <c r="E13" s="87">
        <f t="shared" si="1"/>
        <v>529</v>
      </c>
      <c r="F13" s="66">
        <v>384</v>
      </c>
      <c r="G13" s="88">
        <v>145</v>
      </c>
      <c r="H13" s="87">
        <f t="shared" si="2"/>
        <v>528</v>
      </c>
      <c r="I13" s="66">
        <v>359</v>
      </c>
      <c r="J13" s="88">
        <v>169</v>
      </c>
      <c r="K13" s="87">
        <f t="shared" si="3"/>
        <v>497</v>
      </c>
      <c r="L13" s="66">
        <v>367</v>
      </c>
      <c r="M13" s="88">
        <v>130</v>
      </c>
      <c r="N13" s="87">
        <f t="shared" si="4"/>
        <v>510</v>
      </c>
      <c r="O13" s="66">
        <v>382</v>
      </c>
      <c r="P13" s="88">
        <v>128</v>
      </c>
      <c r="Q13" s="87">
        <f t="shared" si="5"/>
        <v>139</v>
      </c>
      <c r="R13" s="66">
        <v>96</v>
      </c>
      <c r="S13" s="88">
        <v>43</v>
      </c>
      <c r="T13" s="87">
        <f t="shared" si="6"/>
        <v>525</v>
      </c>
      <c r="U13" s="66">
        <v>412</v>
      </c>
      <c r="V13" s="88">
        <v>113</v>
      </c>
    </row>
    <row r="14" spans="1:22" x14ac:dyDescent="0.2">
      <c r="A14" s="83" t="s">
        <v>90</v>
      </c>
      <c r="B14" s="87">
        <f t="shared" si="0"/>
        <v>688</v>
      </c>
      <c r="C14" s="66">
        <v>507</v>
      </c>
      <c r="D14" s="88">
        <v>181</v>
      </c>
      <c r="E14" s="87">
        <f t="shared" si="1"/>
        <v>593</v>
      </c>
      <c r="F14" s="66">
        <v>467</v>
      </c>
      <c r="G14" s="88">
        <v>126</v>
      </c>
      <c r="H14" s="87">
        <f t="shared" si="2"/>
        <v>607</v>
      </c>
      <c r="I14" s="66">
        <v>473</v>
      </c>
      <c r="J14" s="88">
        <v>134</v>
      </c>
      <c r="K14" s="87">
        <f t="shared" si="3"/>
        <v>657</v>
      </c>
      <c r="L14" s="66">
        <v>478</v>
      </c>
      <c r="M14" s="88">
        <v>179</v>
      </c>
      <c r="N14" s="87">
        <f t="shared" si="4"/>
        <v>655</v>
      </c>
      <c r="O14" s="66">
        <v>503</v>
      </c>
      <c r="P14" s="88">
        <v>152</v>
      </c>
      <c r="Q14" s="87">
        <f t="shared" si="5"/>
        <v>557</v>
      </c>
      <c r="R14" s="66">
        <v>424</v>
      </c>
      <c r="S14" s="88">
        <v>133</v>
      </c>
      <c r="T14" s="87">
        <f t="shared" si="6"/>
        <v>573</v>
      </c>
      <c r="U14" s="66">
        <v>442</v>
      </c>
      <c r="V14" s="88">
        <v>131</v>
      </c>
    </row>
    <row r="15" spans="1:22" x14ac:dyDescent="0.2">
      <c r="A15" s="83" t="s">
        <v>91</v>
      </c>
      <c r="B15" s="87">
        <f t="shared" si="0"/>
        <v>474</v>
      </c>
      <c r="C15" s="66">
        <v>290</v>
      </c>
      <c r="D15" s="88">
        <v>184</v>
      </c>
      <c r="E15" s="87">
        <f t="shared" si="1"/>
        <v>460</v>
      </c>
      <c r="F15" s="66">
        <v>304</v>
      </c>
      <c r="G15" s="88">
        <v>156</v>
      </c>
      <c r="H15" s="87">
        <f t="shared" si="2"/>
        <v>403</v>
      </c>
      <c r="I15" s="66">
        <v>273</v>
      </c>
      <c r="J15" s="88">
        <v>130</v>
      </c>
      <c r="K15" s="87">
        <f t="shared" si="3"/>
        <v>495</v>
      </c>
      <c r="L15" s="66">
        <v>334</v>
      </c>
      <c r="M15" s="88">
        <v>161</v>
      </c>
      <c r="N15" s="87">
        <f t="shared" si="4"/>
        <v>424</v>
      </c>
      <c r="O15" s="66">
        <v>287</v>
      </c>
      <c r="P15" s="88">
        <v>137</v>
      </c>
      <c r="Q15" s="87">
        <f t="shared" si="5"/>
        <v>396</v>
      </c>
      <c r="R15" s="66">
        <v>251</v>
      </c>
      <c r="S15" s="88">
        <v>145</v>
      </c>
      <c r="T15" s="87">
        <f t="shared" si="6"/>
        <v>367</v>
      </c>
      <c r="U15" s="66">
        <v>248</v>
      </c>
      <c r="V15" s="88">
        <v>119</v>
      </c>
    </row>
    <row r="16" spans="1:22" x14ac:dyDescent="0.2">
      <c r="A16" s="83" t="s">
        <v>92</v>
      </c>
      <c r="B16" s="87">
        <f t="shared" si="0"/>
        <v>669</v>
      </c>
      <c r="C16" s="66">
        <v>525</v>
      </c>
      <c r="D16" s="88">
        <v>144</v>
      </c>
      <c r="E16" s="87">
        <f t="shared" si="1"/>
        <v>593</v>
      </c>
      <c r="F16" s="66">
        <v>437</v>
      </c>
      <c r="G16" s="88">
        <v>156</v>
      </c>
      <c r="H16" s="87">
        <f t="shared" si="2"/>
        <v>610</v>
      </c>
      <c r="I16" s="66">
        <v>469</v>
      </c>
      <c r="J16" s="88">
        <v>141</v>
      </c>
      <c r="K16" s="87">
        <f t="shared" si="3"/>
        <v>689</v>
      </c>
      <c r="L16" s="66">
        <v>520</v>
      </c>
      <c r="M16" s="88">
        <v>169</v>
      </c>
      <c r="N16" s="87">
        <f t="shared" si="4"/>
        <v>666</v>
      </c>
      <c r="O16" s="66">
        <v>488</v>
      </c>
      <c r="P16" s="88">
        <v>178</v>
      </c>
      <c r="Q16" s="87">
        <f t="shared" si="5"/>
        <v>586</v>
      </c>
      <c r="R16" s="66">
        <v>429</v>
      </c>
      <c r="S16" s="88">
        <v>157</v>
      </c>
      <c r="T16" s="87">
        <f t="shared" si="6"/>
        <v>545</v>
      </c>
      <c r="U16" s="66">
        <v>403</v>
      </c>
      <c r="V16" s="88">
        <v>142</v>
      </c>
    </row>
    <row r="17" spans="1:22" x14ac:dyDescent="0.2">
      <c r="A17" s="83" t="s">
        <v>93</v>
      </c>
      <c r="B17" s="87">
        <f t="shared" si="0"/>
        <v>603</v>
      </c>
      <c r="C17" s="66">
        <v>243</v>
      </c>
      <c r="D17" s="88">
        <v>360</v>
      </c>
      <c r="E17" s="87">
        <f t="shared" si="1"/>
        <v>657</v>
      </c>
      <c r="F17" s="66">
        <v>403</v>
      </c>
      <c r="G17" s="88">
        <v>254</v>
      </c>
      <c r="H17" s="87">
        <f t="shared" si="2"/>
        <v>681</v>
      </c>
      <c r="I17" s="66">
        <v>405</v>
      </c>
      <c r="J17" s="88">
        <v>276</v>
      </c>
      <c r="K17" s="87">
        <f t="shared" si="3"/>
        <v>739</v>
      </c>
      <c r="L17" s="66">
        <v>441</v>
      </c>
      <c r="M17" s="88">
        <v>298</v>
      </c>
      <c r="N17" s="87">
        <f t="shared" si="4"/>
        <v>608</v>
      </c>
      <c r="O17" s="66">
        <v>357</v>
      </c>
      <c r="P17" s="88">
        <v>251</v>
      </c>
      <c r="Q17" s="87">
        <f t="shared" si="5"/>
        <v>615</v>
      </c>
      <c r="R17" s="66">
        <v>373</v>
      </c>
      <c r="S17" s="88">
        <v>242</v>
      </c>
      <c r="T17" s="87">
        <f t="shared" si="6"/>
        <v>537</v>
      </c>
      <c r="U17" s="66">
        <v>341</v>
      </c>
      <c r="V17" s="88">
        <v>196</v>
      </c>
    </row>
    <row r="18" spans="1:22" x14ac:dyDescent="0.2">
      <c r="A18" s="83" t="s">
        <v>94</v>
      </c>
      <c r="B18" s="87">
        <f t="shared" si="0"/>
        <v>501</v>
      </c>
      <c r="C18" s="66">
        <v>185</v>
      </c>
      <c r="D18" s="88">
        <v>316</v>
      </c>
      <c r="E18" s="87">
        <f t="shared" si="1"/>
        <v>571</v>
      </c>
      <c r="F18" s="66">
        <v>348</v>
      </c>
      <c r="G18" s="88">
        <v>223</v>
      </c>
      <c r="H18" s="87">
        <f t="shared" si="2"/>
        <v>604</v>
      </c>
      <c r="I18" s="66">
        <v>385</v>
      </c>
      <c r="J18" s="88">
        <v>219</v>
      </c>
      <c r="K18" s="87">
        <f t="shared" si="3"/>
        <v>598</v>
      </c>
      <c r="L18" s="66">
        <v>394</v>
      </c>
      <c r="M18" s="88">
        <v>204</v>
      </c>
      <c r="N18" s="87">
        <f t="shared" si="4"/>
        <v>601</v>
      </c>
      <c r="O18" s="66">
        <v>376</v>
      </c>
      <c r="P18" s="88">
        <v>225</v>
      </c>
      <c r="Q18" s="87">
        <f t="shared" si="5"/>
        <v>636</v>
      </c>
      <c r="R18" s="66">
        <v>404</v>
      </c>
      <c r="S18" s="88">
        <v>232</v>
      </c>
      <c r="T18" s="87">
        <f t="shared" si="6"/>
        <v>587</v>
      </c>
      <c r="U18" s="66">
        <v>378</v>
      </c>
      <c r="V18" s="88">
        <v>209</v>
      </c>
    </row>
    <row r="19" spans="1:22" x14ac:dyDescent="0.2">
      <c r="A19" s="83" t="s">
        <v>95</v>
      </c>
      <c r="B19" s="87">
        <f t="shared" si="0"/>
        <v>552</v>
      </c>
      <c r="C19" s="66">
        <v>366</v>
      </c>
      <c r="D19" s="88">
        <v>186</v>
      </c>
      <c r="E19" s="87">
        <f t="shared" si="1"/>
        <v>558</v>
      </c>
      <c r="F19" s="66">
        <v>366</v>
      </c>
      <c r="G19" s="88">
        <v>192</v>
      </c>
      <c r="H19" s="87">
        <f t="shared" si="2"/>
        <v>309</v>
      </c>
      <c r="I19" s="66">
        <v>139</v>
      </c>
      <c r="J19" s="88">
        <v>170</v>
      </c>
      <c r="K19" s="87">
        <f t="shared" si="3"/>
        <v>551</v>
      </c>
      <c r="L19" s="66">
        <v>371</v>
      </c>
      <c r="M19" s="88">
        <v>180</v>
      </c>
      <c r="N19" s="87">
        <f t="shared" si="4"/>
        <v>519</v>
      </c>
      <c r="O19" s="66">
        <v>368</v>
      </c>
      <c r="P19" s="88">
        <v>151</v>
      </c>
      <c r="Q19" s="87">
        <f t="shared" si="5"/>
        <v>494</v>
      </c>
      <c r="R19" s="66">
        <v>362</v>
      </c>
      <c r="S19" s="88">
        <v>132</v>
      </c>
      <c r="T19" s="87">
        <f t="shared" si="6"/>
        <v>446</v>
      </c>
      <c r="U19" s="66">
        <v>311</v>
      </c>
      <c r="V19" s="88">
        <v>135</v>
      </c>
    </row>
    <row r="20" spans="1:22" ht="13.5" thickBot="1" x14ac:dyDescent="0.25">
      <c r="A20" s="89" t="s">
        <v>96</v>
      </c>
      <c r="B20" s="90">
        <f t="shared" si="0"/>
        <v>139</v>
      </c>
      <c r="C20" s="91">
        <v>80</v>
      </c>
      <c r="D20" s="92">
        <v>59</v>
      </c>
      <c r="E20" s="90">
        <f t="shared" si="1"/>
        <v>147</v>
      </c>
      <c r="F20" s="91">
        <v>94</v>
      </c>
      <c r="G20" s="92">
        <v>53</v>
      </c>
      <c r="H20" s="90">
        <f t="shared" si="2"/>
        <v>162</v>
      </c>
      <c r="I20" s="91">
        <v>118</v>
      </c>
      <c r="J20" s="92">
        <v>44</v>
      </c>
      <c r="K20" s="90">
        <f t="shared" si="3"/>
        <v>157</v>
      </c>
      <c r="L20" s="91">
        <v>122</v>
      </c>
      <c r="M20" s="92">
        <v>35</v>
      </c>
      <c r="N20" s="90">
        <f t="shared" si="4"/>
        <v>144</v>
      </c>
      <c r="O20" s="91">
        <v>103</v>
      </c>
      <c r="P20" s="92">
        <v>41</v>
      </c>
      <c r="Q20" s="90">
        <f t="shared" si="5"/>
        <v>190</v>
      </c>
      <c r="R20" s="91">
        <v>123</v>
      </c>
      <c r="S20" s="92">
        <v>67</v>
      </c>
      <c r="T20" s="90">
        <f t="shared" si="6"/>
        <v>143</v>
      </c>
      <c r="U20" s="91">
        <v>99</v>
      </c>
      <c r="V20" s="92">
        <v>44</v>
      </c>
    </row>
    <row r="21" spans="1:22" ht="13.5" thickBot="1" x14ac:dyDescent="0.25">
      <c r="A21" s="75" t="s">
        <v>133</v>
      </c>
      <c r="B21" s="76">
        <f t="shared" ref="B21:V21" si="7">SUM(B10:B20)</f>
        <v>9903</v>
      </c>
      <c r="C21" s="77">
        <f t="shared" si="7"/>
        <v>6302</v>
      </c>
      <c r="D21" s="78">
        <f t="shared" si="7"/>
        <v>3601</v>
      </c>
      <c r="E21" s="76">
        <f t="shared" si="7"/>
        <v>10048</v>
      </c>
      <c r="F21" s="77">
        <f t="shared" si="7"/>
        <v>6746</v>
      </c>
      <c r="G21" s="78">
        <f t="shared" si="7"/>
        <v>3302</v>
      </c>
      <c r="H21" s="76">
        <f t="shared" si="7"/>
        <v>9916</v>
      </c>
      <c r="I21" s="77">
        <f t="shared" si="7"/>
        <v>6579</v>
      </c>
      <c r="J21" s="78">
        <f t="shared" si="7"/>
        <v>3337</v>
      </c>
      <c r="K21" s="76">
        <f t="shared" si="7"/>
        <v>9905</v>
      </c>
      <c r="L21" s="77">
        <f t="shared" si="7"/>
        <v>6546</v>
      </c>
      <c r="M21" s="78">
        <f t="shared" si="7"/>
        <v>3359</v>
      </c>
      <c r="N21" s="76">
        <f t="shared" si="7"/>
        <v>9342</v>
      </c>
      <c r="O21" s="77">
        <f t="shared" si="7"/>
        <v>6273</v>
      </c>
      <c r="P21" s="78">
        <f t="shared" si="7"/>
        <v>3069</v>
      </c>
      <c r="Q21" s="76">
        <f t="shared" si="7"/>
        <v>8986</v>
      </c>
      <c r="R21" s="77">
        <f t="shared" si="7"/>
        <v>5994</v>
      </c>
      <c r="S21" s="78">
        <f t="shared" si="7"/>
        <v>2992</v>
      </c>
      <c r="T21" s="76">
        <f t="shared" si="7"/>
        <v>9137</v>
      </c>
      <c r="U21" s="77">
        <f t="shared" si="7"/>
        <v>6108</v>
      </c>
      <c r="V21" s="78">
        <f t="shared" si="7"/>
        <v>3029</v>
      </c>
    </row>
    <row r="22" spans="1:22" s="96" customFormat="1" x14ac:dyDescent="0.2">
      <c r="A22" s="93"/>
      <c r="B22" s="94"/>
      <c r="C22" s="94"/>
      <c r="D22" s="94"/>
      <c r="E22" s="300"/>
      <c r="F22" s="95"/>
      <c r="G22" s="300"/>
      <c r="H22" s="300"/>
      <c r="I22" s="300"/>
      <c r="J22" s="300"/>
      <c r="K22" s="300"/>
      <c r="L22" s="300"/>
      <c r="M22" s="300"/>
      <c r="N22" s="300"/>
      <c r="O22" s="300"/>
      <c r="P22" s="300"/>
      <c r="Q22" s="300"/>
      <c r="R22" s="300"/>
      <c r="S22" s="300"/>
      <c r="T22" s="300"/>
      <c r="U22" s="300"/>
      <c r="V22" s="300"/>
    </row>
    <row r="23" spans="1:22" s="96" customFormat="1" x14ac:dyDescent="0.2">
      <c r="A23" s="447" t="s">
        <v>175</v>
      </c>
      <c r="B23" s="447"/>
      <c r="C23" s="447"/>
      <c r="D23" s="447"/>
      <c r="E23" s="447"/>
      <c r="F23" s="447"/>
      <c r="G23" s="447"/>
      <c r="H23" s="447"/>
      <c r="I23" s="447"/>
      <c r="J23" s="447"/>
      <c r="K23" s="447"/>
      <c r="L23" s="447"/>
      <c r="M23" s="447"/>
      <c r="N23" s="447"/>
      <c r="O23" s="447"/>
      <c r="P23" s="447"/>
      <c r="Q23" s="447"/>
      <c r="R23" s="447"/>
      <c r="S23" s="447"/>
      <c r="T23" s="447"/>
      <c r="U23" s="447"/>
      <c r="V23" s="447"/>
    </row>
    <row r="24" spans="1:22" s="96" customFormat="1" x14ac:dyDescent="0.2">
      <c r="A24" s="447" t="s">
        <v>176</v>
      </c>
      <c r="B24" s="447"/>
      <c r="C24" s="447"/>
      <c r="D24" s="447"/>
      <c r="E24" s="447"/>
      <c r="F24" s="447"/>
      <c r="G24" s="447"/>
      <c r="H24" s="447"/>
      <c r="I24" s="447"/>
      <c r="J24" s="447"/>
      <c r="K24" s="447"/>
      <c r="L24" s="447"/>
      <c r="M24" s="447"/>
      <c r="N24" s="447"/>
      <c r="O24" s="447"/>
      <c r="P24" s="447"/>
      <c r="Q24" s="447"/>
      <c r="R24" s="447"/>
      <c r="S24" s="447"/>
      <c r="T24" s="447"/>
      <c r="U24" s="447"/>
      <c r="V24" s="447"/>
    </row>
    <row r="25" spans="1:22" s="96" customFormat="1" ht="13.5" thickBot="1" x14ac:dyDescent="0.25">
      <c r="A25" s="451"/>
      <c r="B25" s="451"/>
      <c r="C25" s="451"/>
      <c r="D25" s="451"/>
      <c r="E25" s="451"/>
      <c r="F25" s="451"/>
      <c r="G25" s="451"/>
      <c r="H25" s="451"/>
      <c r="I25" s="451"/>
      <c r="J25" s="451"/>
      <c r="K25" s="451"/>
      <c r="L25" s="451"/>
      <c r="M25" s="451"/>
      <c r="N25" s="451"/>
      <c r="O25" s="451"/>
      <c r="P25" s="451"/>
      <c r="Q25" s="451"/>
      <c r="R25" s="451"/>
      <c r="S25" s="451"/>
      <c r="T25" s="451"/>
      <c r="U25" s="451"/>
      <c r="V25" s="451"/>
    </row>
    <row r="26" spans="1:22" x14ac:dyDescent="0.2">
      <c r="A26" s="442" t="s">
        <v>23</v>
      </c>
      <c r="B26" s="444" t="s">
        <v>32</v>
      </c>
      <c r="C26" s="445"/>
      <c r="D26" s="446"/>
      <c r="E26" s="444" t="s">
        <v>33</v>
      </c>
      <c r="F26" s="445"/>
      <c r="G26" s="446"/>
      <c r="H26" s="444" t="s">
        <v>34</v>
      </c>
      <c r="I26" s="445"/>
      <c r="J26" s="446"/>
      <c r="K26" s="444" t="s">
        <v>35</v>
      </c>
      <c r="L26" s="445"/>
      <c r="M26" s="446"/>
      <c r="N26" s="444" t="s">
        <v>36</v>
      </c>
      <c r="O26" s="445"/>
      <c r="P26" s="446"/>
      <c r="Q26" s="444" t="s">
        <v>37</v>
      </c>
      <c r="R26" s="445"/>
      <c r="S26" s="446"/>
      <c r="T26" s="444" t="s">
        <v>38</v>
      </c>
      <c r="U26" s="445"/>
      <c r="V26" s="446"/>
    </row>
    <row r="27" spans="1:22" ht="13.5" thickBot="1" x14ac:dyDescent="0.25">
      <c r="A27" s="443"/>
      <c r="B27" s="97" t="s">
        <v>174</v>
      </c>
      <c r="C27" s="98" t="s">
        <v>85</v>
      </c>
      <c r="D27" s="99" t="s">
        <v>84</v>
      </c>
      <c r="E27" s="97" t="s">
        <v>174</v>
      </c>
      <c r="F27" s="98" t="s">
        <v>85</v>
      </c>
      <c r="G27" s="99" t="s">
        <v>84</v>
      </c>
      <c r="H27" s="97" t="s">
        <v>174</v>
      </c>
      <c r="I27" s="98" t="s">
        <v>85</v>
      </c>
      <c r="J27" s="99" t="s">
        <v>84</v>
      </c>
      <c r="K27" s="97" t="s">
        <v>174</v>
      </c>
      <c r="L27" s="98" t="s">
        <v>85</v>
      </c>
      <c r="M27" s="99" t="s">
        <v>84</v>
      </c>
      <c r="N27" s="97" t="s">
        <v>174</v>
      </c>
      <c r="O27" s="98" t="s">
        <v>85</v>
      </c>
      <c r="P27" s="99" t="s">
        <v>84</v>
      </c>
      <c r="Q27" s="97" t="s">
        <v>174</v>
      </c>
      <c r="R27" s="98" t="s">
        <v>85</v>
      </c>
      <c r="S27" s="99" t="s">
        <v>84</v>
      </c>
      <c r="T27" s="97" t="s">
        <v>174</v>
      </c>
      <c r="U27" s="98" t="s">
        <v>85</v>
      </c>
      <c r="V27" s="99" t="s">
        <v>84</v>
      </c>
    </row>
    <row r="28" spans="1:22" x14ac:dyDescent="0.2">
      <c r="A28" s="15" t="s">
        <v>86</v>
      </c>
      <c r="B28" s="84">
        <f>SUM(C28:D28)</f>
        <v>3083</v>
      </c>
      <c r="C28" s="85">
        <v>2108</v>
      </c>
      <c r="D28" s="86">
        <v>975</v>
      </c>
      <c r="E28" s="84">
        <f>SUM(F28:G28)</f>
        <v>2974</v>
      </c>
      <c r="F28" s="85">
        <v>2065</v>
      </c>
      <c r="G28" s="86">
        <v>909</v>
      </c>
      <c r="H28" s="84">
        <f>SUM(I28:J28)</f>
        <v>2679</v>
      </c>
      <c r="I28" s="85">
        <v>1841</v>
      </c>
      <c r="J28" s="86">
        <v>838</v>
      </c>
      <c r="K28" s="84">
        <f>SUM(L28:M28)</f>
        <v>2503</v>
      </c>
      <c r="L28" s="85">
        <v>1687</v>
      </c>
      <c r="M28" s="86">
        <v>816</v>
      </c>
      <c r="N28" s="84">
        <f>SUM(O28:P28)</f>
        <v>2669</v>
      </c>
      <c r="O28" s="85">
        <v>1801</v>
      </c>
      <c r="P28" s="86">
        <v>868</v>
      </c>
      <c r="Q28" s="84">
        <f>SUM(R28:S28)</f>
        <v>2698</v>
      </c>
      <c r="R28" s="85">
        <v>1788</v>
      </c>
      <c r="S28" s="86">
        <v>910</v>
      </c>
      <c r="T28" s="84">
        <f>SUM(U28:V28)</f>
        <v>2404</v>
      </c>
      <c r="U28" s="85">
        <v>1590</v>
      </c>
      <c r="V28" s="86">
        <v>814</v>
      </c>
    </row>
    <row r="29" spans="1:22" x14ac:dyDescent="0.2">
      <c r="A29" s="19" t="s">
        <v>87</v>
      </c>
      <c r="B29" s="87">
        <f t="shared" ref="B29:B38" si="8">SUM(C29:D29)</f>
        <v>1679</v>
      </c>
      <c r="C29" s="68">
        <v>881</v>
      </c>
      <c r="D29" s="67">
        <v>798</v>
      </c>
      <c r="E29" s="87">
        <f t="shared" ref="E29:E38" si="9">SUM(F29:G29)</f>
        <v>1720</v>
      </c>
      <c r="F29" s="68">
        <v>895</v>
      </c>
      <c r="G29" s="67">
        <v>825</v>
      </c>
      <c r="H29" s="87">
        <f t="shared" ref="H29:H38" si="10">SUM(I29:J29)</f>
        <v>1814</v>
      </c>
      <c r="I29" s="68">
        <v>877</v>
      </c>
      <c r="J29" s="67">
        <v>937</v>
      </c>
      <c r="K29" s="87">
        <f t="shared" ref="K29:K38" si="11">SUM(L29:M29)</f>
        <v>1591</v>
      </c>
      <c r="L29" s="68">
        <v>822</v>
      </c>
      <c r="M29" s="67">
        <v>769</v>
      </c>
      <c r="N29" s="87">
        <f t="shared" ref="N29:N38" si="12">SUM(O29:P29)</f>
        <v>1999</v>
      </c>
      <c r="O29" s="68">
        <v>1042</v>
      </c>
      <c r="P29" s="67">
        <v>957</v>
      </c>
      <c r="Q29" s="87">
        <f t="shared" ref="Q29:Q38" si="13">SUM(R29:S29)</f>
        <v>1901</v>
      </c>
      <c r="R29" s="68">
        <v>981</v>
      </c>
      <c r="S29" s="67">
        <v>920</v>
      </c>
      <c r="T29" s="87">
        <f t="shared" ref="T29:T38" si="14">SUM(U29:V29)</f>
        <v>1853</v>
      </c>
      <c r="U29" s="68">
        <v>933</v>
      </c>
      <c r="V29" s="67">
        <v>920</v>
      </c>
    </row>
    <row r="30" spans="1:22" x14ac:dyDescent="0.2">
      <c r="A30" s="19" t="s">
        <v>88</v>
      </c>
      <c r="B30" s="87">
        <f t="shared" si="8"/>
        <v>721</v>
      </c>
      <c r="C30" s="68">
        <v>501</v>
      </c>
      <c r="D30" s="67">
        <v>220</v>
      </c>
      <c r="E30" s="87">
        <f t="shared" si="9"/>
        <v>743</v>
      </c>
      <c r="F30" s="68">
        <v>551</v>
      </c>
      <c r="G30" s="67">
        <v>192</v>
      </c>
      <c r="H30" s="87">
        <f t="shared" si="10"/>
        <v>752</v>
      </c>
      <c r="I30" s="68">
        <v>549</v>
      </c>
      <c r="J30" s="67">
        <v>203</v>
      </c>
      <c r="K30" s="87">
        <f t="shared" si="11"/>
        <v>641</v>
      </c>
      <c r="L30" s="68">
        <v>477</v>
      </c>
      <c r="M30" s="67">
        <v>164</v>
      </c>
      <c r="N30" s="87">
        <f t="shared" si="12"/>
        <v>715</v>
      </c>
      <c r="O30" s="68">
        <v>555</v>
      </c>
      <c r="P30" s="67">
        <v>160</v>
      </c>
      <c r="Q30" s="87">
        <f t="shared" si="13"/>
        <v>697</v>
      </c>
      <c r="R30" s="68">
        <v>524</v>
      </c>
      <c r="S30" s="67">
        <v>173</v>
      </c>
      <c r="T30" s="87">
        <f t="shared" si="14"/>
        <v>653</v>
      </c>
      <c r="U30" s="68">
        <v>481</v>
      </c>
      <c r="V30" s="67">
        <v>172</v>
      </c>
    </row>
    <row r="31" spans="1:22" x14ac:dyDescent="0.2">
      <c r="A31" s="83" t="s">
        <v>89</v>
      </c>
      <c r="B31" s="87">
        <f t="shared" si="8"/>
        <v>525</v>
      </c>
      <c r="C31" s="66">
        <v>412</v>
      </c>
      <c r="D31" s="88">
        <v>113</v>
      </c>
      <c r="E31" s="87">
        <f t="shared" si="9"/>
        <v>434</v>
      </c>
      <c r="F31" s="66">
        <v>326</v>
      </c>
      <c r="G31" s="88">
        <v>108</v>
      </c>
      <c r="H31" s="87">
        <f t="shared" si="10"/>
        <v>487</v>
      </c>
      <c r="I31" s="66">
        <v>363</v>
      </c>
      <c r="J31" s="88">
        <v>124</v>
      </c>
      <c r="K31" s="87">
        <f t="shared" si="11"/>
        <v>435</v>
      </c>
      <c r="L31" s="66">
        <v>326</v>
      </c>
      <c r="M31" s="88">
        <v>109</v>
      </c>
      <c r="N31" s="87">
        <f t="shared" si="12"/>
        <v>483</v>
      </c>
      <c r="O31" s="66">
        <v>340</v>
      </c>
      <c r="P31" s="88">
        <v>143</v>
      </c>
      <c r="Q31" s="87">
        <f t="shared" si="13"/>
        <v>499</v>
      </c>
      <c r="R31" s="66">
        <v>366</v>
      </c>
      <c r="S31" s="88">
        <v>133</v>
      </c>
      <c r="T31" s="87">
        <f t="shared" si="14"/>
        <v>572</v>
      </c>
      <c r="U31" s="66">
        <v>391</v>
      </c>
      <c r="V31" s="88">
        <v>181</v>
      </c>
    </row>
    <row r="32" spans="1:22" x14ac:dyDescent="0.2">
      <c r="A32" s="83" t="s">
        <v>90</v>
      </c>
      <c r="B32" s="87">
        <f t="shared" si="8"/>
        <v>608</v>
      </c>
      <c r="C32" s="66">
        <v>464</v>
      </c>
      <c r="D32" s="88">
        <v>144</v>
      </c>
      <c r="E32" s="87">
        <f t="shared" si="9"/>
        <v>600</v>
      </c>
      <c r="F32" s="66">
        <v>471</v>
      </c>
      <c r="G32" s="88">
        <v>129</v>
      </c>
      <c r="H32" s="87">
        <f t="shared" si="10"/>
        <v>565</v>
      </c>
      <c r="I32" s="66">
        <v>414</v>
      </c>
      <c r="J32" s="88">
        <v>151</v>
      </c>
      <c r="K32" s="87">
        <f t="shared" si="11"/>
        <v>600</v>
      </c>
      <c r="L32" s="66">
        <v>434</v>
      </c>
      <c r="M32" s="88">
        <v>166</v>
      </c>
      <c r="N32" s="87">
        <f t="shared" si="12"/>
        <v>608</v>
      </c>
      <c r="O32" s="66">
        <v>434</v>
      </c>
      <c r="P32" s="88">
        <v>174</v>
      </c>
      <c r="Q32" s="87">
        <f t="shared" si="13"/>
        <v>675</v>
      </c>
      <c r="R32" s="66">
        <v>475</v>
      </c>
      <c r="S32" s="88">
        <v>200</v>
      </c>
      <c r="T32" s="87">
        <f t="shared" si="14"/>
        <v>599</v>
      </c>
      <c r="U32" s="66">
        <v>407</v>
      </c>
      <c r="V32" s="88">
        <v>192</v>
      </c>
    </row>
    <row r="33" spans="1:22" x14ac:dyDescent="0.2">
      <c r="A33" s="83" t="s">
        <v>91</v>
      </c>
      <c r="B33" s="87">
        <f t="shared" si="8"/>
        <v>359</v>
      </c>
      <c r="C33" s="66">
        <v>244</v>
      </c>
      <c r="D33" s="88">
        <v>115</v>
      </c>
      <c r="E33" s="87">
        <f t="shared" si="9"/>
        <v>318</v>
      </c>
      <c r="F33" s="66">
        <v>218</v>
      </c>
      <c r="G33" s="88">
        <v>100</v>
      </c>
      <c r="H33" s="87">
        <f t="shared" si="10"/>
        <v>317</v>
      </c>
      <c r="I33" s="66">
        <v>222</v>
      </c>
      <c r="J33" s="88">
        <v>95</v>
      </c>
      <c r="K33" s="87">
        <f t="shared" si="11"/>
        <v>284</v>
      </c>
      <c r="L33" s="66">
        <v>183</v>
      </c>
      <c r="M33" s="88">
        <v>101</v>
      </c>
      <c r="N33" s="87">
        <f t="shared" si="12"/>
        <v>339</v>
      </c>
      <c r="O33" s="66">
        <v>219</v>
      </c>
      <c r="P33" s="88">
        <v>120</v>
      </c>
      <c r="Q33" s="87">
        <f t="shared" si="13"/>
        <v>350</v>
      </c>
      <c r="R33" s="66">
        <v>227</v>
      </c>
      <c r="S33" s="88">
        <v>123</v>
      </c>
      <c r="T33" s="87">
        <f t="shared" si="14"/>
        <v>346</v>
      </c>
      <c r="U33" s="66">
        <v>223</v>
      </c>
      <c r="V33" s="88">
        <v>123</v>
      </c>
    </row>
    <row r="34" spans="1:22" x14ac:dyDescent="0.2">
      <c r="A34" s="83" t="s">
        <v>92</v>
      </c>
      <c r="B34" s="87">
        <f t="shared" si="8"/>
        <v>501</v>
      </c>
      <c r="C34" s="66">
        <v>365</v>
      </c>
      <c r="D34" s="88">
        <v>136</v>
      </c>
      <c r="E34" s="87">
        <f t="shared" si="9"/>
        <v>516</v>
      </c>
      <c r="F34" s="66">
        <v>352</v>
      </c>
      <c r="G34" s="88">
        <v>164</v>
      </c>
      <c r="H34" s="87">
        <f t="shared" si="10"/>
        <v>530</v>
      </c>
      <c r="I34" s="66">
        <v>372</v>
      </c>
      <c r="J34" s="88">
        <v>158</v>
      </c>
      <c r="K34" s="87">
        <f t="shared" si="11"/>
        <v>549</v>
      </c>
      <c r="L34" s="66">
        <v>392</v>
      </c>
      <c r="M34" s="88">
        <v>157</v>
      </c>
      <c r="N34" s="87">
        <f t="shared" si="12"/>
        <v>611</v>
      </c>
      <c r="O34" s="66">
        <v>421</v>
      </c>
      <c r="P34" s="88">
        <v>190</v>
      </c>
      <c r="Q34" s="87">
        <f t="shared" si="13"/>
        <v>558</v>
      </c>
      <c r="R34" s="66">
        <v>373</v>
      </c>
      <c r="S34" s="88">
        <v>185</v>
      </c>
      <c r="T34" s="87">
        <f t="shared" si="14"/>
        <v>585</v>
      </c>
      <c r="U34" s="66">
        <v>409</v>
      </c>
      <c r="V34" s="88">
        <v>176</v>
      </c>
    </row>
    <row r="35" spans="1:22" x14ac:dyDescent="0.2">
      <c r="A35" s="83" t="s">
        <v>93</v>
      </c>
      <c r="B35" s="87">
        <f t="shared" si="8"/>
        <v>524</v>
      </c>
      <c r="C35" s="66">
        <v>281</v>
      </c>
      <c r="D35" s="88">
        <v>243</v>
      </c>
      <c r="E35" s="87">
        <f t="shared" si="9"/>
        <v>512</v>
      </c>
      <c r="F35" s="66">
        <v>321</v>
      </c>
      <c r="G35" s="88">
        <v>191</v>
      </c>
      <c r="H35" s="87">
        <f t="shared" si="10"/>
        <v>454</v>
      </c>
      <c r="I35" s="66">
        <v>259</v>
      </c>
      <c r="J35" s="88">
        <v>195</v>
      </c>
      <c r="K35" s="87">
        <f t="shared" si="11"/>
        <v>479</v>
      </c>
      <c r="L35" s="66">
        <v>284</v>
      </c>
      <c r="M35" s="88">
        <v>195</v>
      </c>
      <c r="N35" s="87">
        <f t="shared" si="12"/>
        <v>569</v>
      </c>
      <c r="O35" s="66">
        <v>323</v>
      </c>
      <c r="P35" s="88">
        <v>246</v>
      </c>
      <c r="Q35" s="87">
        <f t="shared" si="13"/>
        <v>556</v>
      </c>
      <c r="R35" s="66">
        <v>304</v>
      </c>
      <c r="S35" s="88">
        <v>252</v>
      </c>
      <c r="T35" s="87">
        <f t="shared" si="14"/>
        <v>486</v>
      </c>
      <c r="U35" s="66">
        <v>279</v>
      </c>
      <c r="V35" s="88">
        <v>207</v>
      </c>
    </row>
    <row r="36" spans="1:22" x14ac:dyDescent="0.2">
      <c r="A36" s="83" t="s">
        <v>94</v>
      </c>
      <c r="B36" s="87">
        <f t="shared" si="8"/>
        <v>534</v>
      </c>
      <c r="C36" s="66">
        <v>197</v>
      </c>
      <c r="D36" s="88">
        <v>337</v>
      </c>
      <c r="E36" s="87">
        <f t="shared" si="9"/>
        <v>564</v>
      </c>
      <c r="F36" s="66">
        <v>376</v>
      </c>
      <c r="G36" s="88">
        <v>188</v>
      </c>
      <c r="H36" s="87">
        <f t="shared" si="10"/>
        <v>599</v>
      </c>
      <c r="I36" s="66">
        <v>396</v>
      </c>
      <c r="J36" s="88">
        <v>203</v>
      </c>
      <c r="K36" s="87">
        <f t="shared" si="11"/>
        <v>616</v>
      </c>
      <c r="L36" s="66">
        <v>420</v>
      </c>
      <c r="M36" s="88">
        <v>196</v>
      </c>
      <c r="N36" s="87">
        <f t="shared" si="12"/>
        <v>624</v>
      </c>
      <c r="O36" s="66">
        <v>431</v>
      </c>
      <c r="P36" s="88">
        <v>193</v>
      </c>
      <c r="Q36" s="87">
        <f t="shared" si="13"/>
        <v>541</v>
      </c>
      <c r="R36" s="66">
        <v>358</v>
      </c>
      <c r="S36" s="88">
        <v>183</v>
      </c>
      <c r="T36" s="87">
        <f t="shared" si="14"/>
        <v>505</v>
      </c>
      <c r="U36" s="66">
        <v>327</v>
      </c>
      <c r="V36" s="88">
        <v>178</v>
      </c>
    </row>
    <row r="37" spans="1:22" x14ac:dyDescent="0.2">
      <c r="A37" s="83" t="s">
        <v>95</v>
      </c>
      <c r="B37" s="87">
        <f t="shared" si="8"/>
        <v>442</v>
      </c>
      <c r="C37" s="66">
        <v>296</v>
      </c>
      <c r="D37" s="88">
        <v>146</v>
      </c>
      <c r="E37" s="87">
        <f t="shared" si="9"/>
        <v>452</v>
      </c>
      <c r="F37" s="66">
        <v>313</v>
      </c>
      <c r="G37" s="88">
        <v>139</v>
      </c>
      <c r="H37" s="87">
        <f t="shared" si="10"/>
        <v>399</v>
      </c>
      <c r="I37" s="66">
        <v>248</v>
      </c>
      <c r="J37" s="88">
        <v>151</v>
      </c>
      <c r="K37" s="87">
        <f t="shared" si="11"/>
        <v>432</v>
      </c>
      <c r="L37" s="66">
        <v>278</v>
      </c>
      <c r="M37" s="88">
        <v>154</v>
      </c>
      <c r="N37" s="87">
        <f t="shared" si="12"/>
        <v>414</v>
      </c>
      <c r="O37" s="66">
        <v>261</v>
      </c>
      <c r="P37" s="88">
        <v>153</v>
      </c>
      <c r="Q37" s="87">
        <f t="shared" si="13"/>
        <v>420</v>
      </c>
      <c r="R37" s="66">
        <v>273</v>
      </c>
      <c r="S37" s="88">
        <v>147</v>
      </c>
      <c r="T37" s="87">
        <f t="shared" si="14"/>
        <v>457</v>
      </c>
      <c r="U37" s="66">
        <v>307</v>
      </c>
      <c r="V37" s="88">
        <v>150</v>
      </c>
    </row>
    <row r="38" spans="1:22" ht="13.5" thickBot="1" x14ac:dyDescent="0.25">
      <c r="A38" s="89" t="s">
        <v>96</v>
      </c>
      <c r="B38" s="90">
        <f t="shared" si="8"/>
        <v>138</v>
      </c>
      <c r="C38" s="91">
        <v>103</v>
      </c>
      <c r="D38" s="92">
        <v>35</v>
      </c>
      <c r="E38" s="90">
        <f t="shared" si="9"/>
        <v>153</v>
      </c>
      <c r="F38" s="91">
        <v>114</v>
      </c>
      <c r="G38" s="92">
        <v>39</v>
      </c>
      <c r="H38" s="90">
        <f t="shared" si="10"/>
        <v>124</v>
      </c>
      <c r="I38" s="91">
        <v>75</v>
      </c>
      <c r="J38" s="92">
        <v>49</v>
      </c>
      <c r="K38" s="90">
        <f t="shared" si="11"/>
        <v>179</v>
      </c>
      <c r="L38" s="91">
        <v>123</v>
      </c>
      <c r="M38" s="92">
        <v>56</v>
      </c>
      <c r="N38" s="90">
        <f t="shared" si="12"/>
        <v>147</v>
      </c>
      <c r="O38" s="91">
        <v>92</v>
      </c>
      <c r="P38" s="92">
        <v>55</v>
      </c>
      <c r="Q38" s="90">
        <f t="shared" si="13"/>
        <v>171</v>
      </c>
      <c r="R38" s="91">
        <v>99</v>
      </c>
      <c r="S38" s="92">
        <v>72</v>
      </c>
      <c r="T38" s="90">
        <f t="shared" si="14"/>
        <v>172</v>
      </c>
      <c r="U38" s="91">
        <v>103</v>
      </c>
      <c r="V38" s="92">
        <v>69</v>
      </c>
    </row>
    <row r="39" spans="1:22" ht="13.5" thickBot="1" x14ac:dyDescent="0.25">
      <c r="A39" s="75" t="s">
        <v>133</v>
      </c>
      <c r="B39" s="76">
        <f t="shared" ref="B39:V39" si="15">SUM(B28:B38)</f>
        <v>9114</v>
      </c>
      <c r="C39" s="77">
        <f t="shared" si="15"/>
        <v>5852</v>
      </c>
      <c r="D39" s="78">
        <f t="shared" si="15"/>
        <v>3262</v>
      </c>
      <c r="E39" s="76">
        <f t="shared" si="15"/>
        <v>8986</v>
      </c>
      <c r="F39" s="77">
        <f t="shared" si="15"/>
        <v>6002</v>
      </c>
      <c r="G39" s="78">
        <f t="shared" si="15"/>
        <v>2984</v>
      </c>
      <c r="H39" s="76">
        <f t="shared" si="15"/>
        <v>8720</v>
      </c>
      <c r="I39" s="77">
        <f t="shared" si="15"/>
        <v>5616</v>
      </c>
      <c r="J39" s="78">
        <f t="shared" si="15"/>
        <v>3104</v>
      </c>
      <c r="K39" s="76">
        <f t="shared" si="15"/>
        <v>8309</v>
      </c>
      <c r="L39" s="77">
        <f t="shared" si="15"/>
        <v>5426</v>
      </c>
      <c r="M39" s="78">
        <f t="shared" si="15"/>
        <v>2883</v>
      </c>
      <c r="N39" s="76">
        <f t="shared" si="15"/>
        <v>9178</v>
      </c>
      <c r="O39" s="77">
        <f t="shared" si="15"/>
        <v>5919</v>
      </c>
      <c r="P39" s="78">
        <f t="shared" si="15"/>
        <v>3259</v>
      </c>
      <c r="Q39" s="76">
        <f t="shared" si="15"/>
        <v>9066</v>
      </c>
      <c r="R39" s="77">
        <f t="shared" si="15"/>
        <v>5768</v>
      </c>
      <c r="S39" s="78">
        <f t="shared" si="15"/>
        <v>3298</v>
      </c>
      <c r="T39" s="76">
        <f t="shared" si="15"/>
        <v>8632</v>
      </c>
      <c r="U39" s="77">
        <f t="shared" si="15"/>
        <v>5450</v>
      </c>
      <c r="V39" s="78">
        <f t="shared" si="15"/>
        <v>3182</v>
      </c>
    </row>
    <row r="40" spans="1:22" s="96" customFormat="1" x14ac:dyDescent="0.2">
      <c r="A40" s="93"/>
      <c r="B40" s="94"/>
      <c r="C40" s="94"/>
      <c r="D40" s="94"/>
      <c r="E40" s="300"/>
      <c r="F40" s="95"/>
      <c r="G40" s="300"/>
      <c r="H40" s="300"/>
      <c r="I40" s="300"/>
      <c r="J40" s="300"/>
      <c r="K40" s="300"/>
      <c r="L40" s="300"/>
      <c r="M40" s="300"/>
      <c r="N40" s="300"/>
      <c r="O40" s="300"/>
      <c r="P40" s="300"/>
      <c r="Q40" s="300"/>
      <c r="R40" s="300"/>
      <c r="S40" s="300"/>
      <c r="T40" s="300"/>
      <c r="U40" s="300"/>
      <c r="V40" s="300"/>
    </row>
    <row r="41" spans="1:22" s="96" customFormat="1" x14ac:dyDescent="0.2">
      <c r="A41" s="447" t="s">
        <v>175</v>
      </c>
      <c r="B41" s="447"/>
      <c r="C41" s="447"/>
      <c r="D41" s="447"/>
      <c r="E41" s="447"/>
      <c r="F41" s="447"/>
      <c r="G41" s="447"/>
      <c r="H41" s="447"/>
      <c r="I41" s="447"/>
      <c r="J41" s="447"/>
      <c r="K41" s="447"/>
      <c r="L41" s="447"/>
      <c r="M41" s="447"/>
      <c r="N41" s="447"/>
      <c r="O41" s="447"/>
      <c r="P41" s="447"/>
      <c r="Q41" s="447"/>
      <c r="R41" s="447"/>
      <c r="S41" s="447"/>
      <c r="T41" s="447"/>
      <c r="U41" s="447"/>
      <c r="V41" s="447"/>
    </row>
    <row r="42" spans="1:22" s="96" customFormat="1" x14ac:dyDescent="0.2">
      <c r="A42" s="447" t="s">
        <v>176</v>
      </c>
      <c r="B42" s="447"/>
      <c r="C42" s="447"/>
      <c r="D42" s="447"/>
      <c r="E42" s="447"/>
      <c r="F42" s="447"/>
      <c r="G42" s="447"/>
      <c r="H42" s="447"/>
      <c r="I42" s="447"/>
      <c r="J42" s="447"/>
      <c r="K42" s="447"/>
      <c r="L42" s="447"/>
      <c r="M42" s="447"/>
      <c r="N42" s="447"/>
      <c r="O42" s="447"/>
      <c r="P42" s="447"/>
      <c r="Q42" s="447"/>
      <c r="R42" s="447"/>
      <c r="S42" s="447"/>
      <c r="T42" s="447"/>
      <c r="U42" s="447"/>
      <c r="V42" s="447"/>
    </row>
    <row r="43" spans="1:22" ht="13.5" thickBot="1" x14ac:dyDescent="0.25">
      <c r="A43" s="65"/>
      <c r="B43" s="65"/>
      <c r="C43" s="65"/>
      <c r="D43" s="65"/>
      <c r="E43" s="65"/>
      <c r="F43" s="65"/>
      <c r="G43" s="65"/>
      <c r="T43" s="65"/>
      <c r="U43" s="65"/>
      <c r="V43" s="65"/>
    </row>
    <row r="44" spans="1:22" ht="13.5" thickBot="1" x14ac:dyDescent="0.25">
      <c r="A44" s="442" t="s">
        <v>23</v>
      </c>
      <c r="B44" s="444" t="s">
        <v>39</v>
      </c>
      <c r="C44" s="445"/>
      <c r="D44" s="446"/>
      <c r="E44" s="444" t="s">
        <v>40</v>
      </c>
      <c r="F44" s="445"/>
      <c r="G44" s="446"/>
      <c r="H44" s="444" t="s">
        <v>41</v>
      </c>
      <c r="I44" s="445"/>
      <c r="J44" s="446"/>
      <c r="K44" s="444" t="s">
        <v>42</v>
      </c>
      <c r="L44" s="445"/>
      <c r="M44" s="446"/>
      <c r="N44" s="444" t="s">
        <v>43</v>
      </c>
      <c r="O44" s="445"/>
      <c r="P44" s="446"/>
      <c r="Q44" s="444" t="s">
        <v>44</v>
      </c>
      <c r="R44" s="445"/>
      <c r="S44" s="446"/>
      <c r="T44" s="444" t="s">
        <v>45</v>
      </c>
      <c r="U44" s="445"/>
      <c r="V44" s="446"/>
    </row>
    <row r="45" spans="1:22" ht="13.5" thickBot="1" x14ac:dyDescent="0.25">
      <c r="A45" s="443"/>
      <c r="B45" s="97" t="s">
        <v>174</v>
      </c>
      <c r="C45" s="98" t="s">
        <v>85</v>
      </c>
      <c r="D45" s="99" t="s">
        <v>84</v>
      </c>
      <c r="E45" s="97" t="s">
        <v>174</v>
      </c>
      <c r="F45" s="98" t="s">
        <v>85</v>
      </c>
      <c r="G45" s="99" t="s">
        <v>84</v>
      </c>
      <c r="H45" s="97" t="s">
        <v>174</v>
      </c>
      <c r="I45" s="98" t="s">
        <v>85</v>
      </c>
      <c r="J45" s="99" t="s">
        <v>84</v>
      </c>
      <c r="K45" s="97" t="s">
        <v>174</v>
      </c>
      <c r="L45" s="98" t="s">
        <v>85</v>
      </c>
      <c r="M45" s="99" t="s">
        <v>84</v>
      </c>
      <c r="N45" s="262" t="s">
        <v>174</v>
      </c>
      <c r="O45" s="263" t="s">
        <v>85</v>
      </c>
      <c r="P45" s="264" t="s">
        <v>84</v>
      </c>
      <c r="Q45" s="262" t="s">
        <v>174</v>
      </c>
      <c r="R45" s="263" t="s">
        <v>85</v>
      </c>
      <c r="S45" s="264" t="s">
        <v>84</v>
      </c>
      <c r="T45" s="262" t="s">
        <v>174</v>
      </c>
      <c r="U45" s="263" t="s">
        <v>85</v>
      </c>
      <c r="V45" s="264" t="s">
        <v>84</v>
      </c>
    </row>
    <row r="46" spans="1:22" x14ac:dyDescent="0.2">
      <c r="A46" s="15" t="s">
        <v>86</v>
      </c>
      <c r="B46" s="84">
        <f>SUM(C46:D46)</f>
        <v>2345</v>
      </c>
      <c r="C46" s="85">
        <v>1504</v>
      </c>
      <c r="D46" s="86">
        <v>841</v>
      </c>
      <c r="E46" s="84">
        <f>SUM(F46:G46)</f>
        <v>2286</v>
      </c>
      <c r="F46" s="85">
        <v>1457</v>
      </c>
      <c r="G46" s="86">
        <v>829</v>
      </c>
      <c r="H46" s="84">
        <f>SUM(I46:J46)</f>
        <v>2541</v>
      </c>
      <c r="I46" s="85">
        <v>1671</v>
      </c>
      <c r="J46" s="86">
        <v>870</v>
      </c>
      <c r="K46" s="84">
        <f>SUM(L46:M46)</f>
        <v>2467</v>
      </c>
      <c r="L46" s="85">
        <v>1621</v>
      </c>
      <c r="M46" s="86">
        <v>846</v>
      </c>
      <c r="N46" s="253">
        <f>SUM(O46:P46)</f>
        <v>2467</v>
      </c>
      <c r="O46" s="254">
        <v>1621</v>
      </c>
      <c r="P46" s="255">
        <v>846</v>
      </c>
      <c r="Q46" s="253">
        <f>SUM(R46:S46)</f>
        <v>2410</v>
      </c>
      <c r="R46" s="272">
        <v>1564</v>
      </c>
      <c r="S46" s="273">
        <v>846</v>
      </c>
      <c r="T46" s="253">
        <f>SUM(U46:V46)</f>
        <v>2182</v>
      </c>
      <c r="U46" s="272">
        <v>1447</v>
      </c>
      <c r="V46" s="273">
        <v>735</v>
      </c>
    </row>
    <row r="47" spans="1:22" x14ac:dyDescent="0.2">
      <c r="A47" s="19" t="s">
        <v>87</v>
      </c>
      <c r="B47" s="87">
        <f t="shared" ref="B47:B56" si="16">SUM(C47:D47)</f>
        <v>1787</v>
      </c>
      <c r="C47" s="68">
        <v>923</v>
      </c>
      <c r="D47" s="67">
        <v>864</v>
      </c>
      <c r="E47" s="87">
        <f t="shared" ref="E47:E56" si="17">SUM(F47:G47)</f>
        <v>1843</v>
      </c>
      <c r="F47" s="68">
        <v>909</v>
      </c>
      <c r="G47" s="67">
        <v>934</v>
      </c>
      <c r="H47" s="87">
        <f t="shared" ref="H47:H56" si="18">SUM(I47:J47)</f>
        <v>1780</v>
      </c>
      <c r="I47" s="68">
        <v>828</v>
      </c>
      <c r="J47" s="67">
        <v>952</v>
      </c>
      <c r="K47" s="87">
        <f t="shared" ref="K47:K56" si="19">SUM(L47:M47)</f>
        <v>1719</v>
      </c>
      <c r="L47" s="68">
        <v>861</v>
      </c>
      <c r="M47" s="67">
        <v>858</v>
      </c>
      <c r="N47" s="253">
        <f t="shared" ref="N47:N56" si="20">SUM(O47:P47)</f>
        <v>1720</v>
      </c>
      <c r="O47" s="256">
        <v>865</v>
      </c>
      <c r="P47" s="257">
        <v>855</v>
      </c>
      <c r="Q47" s="253">
        <f t="shared" ref="Q47:Q56" si="21">SUM(R47:S47)</f>
        <v>1897</v>
      </c>
      <c r="R47" s="274">
        <v>966</v>
      </c>
      <c r="S47" s="275">
        <v>931</v>
      </c>
      <c r="T47" s="253">
        <f t="shared" ref="T47:T48" si="22">SUM(U47:V47)</f>
        <v>2023</v>
      </c>
      <c r="U47" s="274">
        <v>1043</v>
      </c>
      <c r="V47" s="275">
        <v>980</v>
      </c>
    </row>
    <row r="48" spans="1:22" x14ac:dyDescent="0.2">
      <c r="A48" s="19" t="s">
        <v>88</v>
      </c>
      <c r="B48" s="87">
        <f t="shared" si="16"/>
        <v>651</v>
      </c>
      <c r="C48" s="68">
        <v>489</v>
      </c>
      <c r="D48" s="67">
        <v>162</v>
      </c>
      <c r="E48" s="87">
        <f t="shared" si="17"/>
        <v>739</v>
      </c>
      <c r="F48" s="68">
        <v>528</v>
      </c>
      <c r="G48" s="67">
        <v>211</v>
      </c>
      <c r="H48" s="87">
        <f t="shared" si="18"/>
        <v>607</v>
      </c>
      <c r="I48" s="68">
        <v>448</v>
      </c>
      <c r="J48" s="67">
        <v>159</v>
      </c>
      <c r="K48" s="87">
        <f t="shared" si="19"/>
        <v>539</v>
      </c>
      <c r="L48" s="68">
        <v>383</v>
      </c>
      <c r="M48" s="67">
        <v>156</v>
      </c>
      <c r="N48" s="340">
        <f t="shared" si="20"/>
        <v>718</v>
      </c>
      <c r="O48" s="258">
        <v>517</v>
      </c>
      <c r="P48" s="259">
        <v>201</v>
      </c>
      <c r="Q48" s="340">
        <f t="shared" si="21"/>
        <v>682</v>
      </c>
      <c r="R48" s="274">
        <v>478</v>
      </c>
      <c r="S48" s="275">
        <v>204</v>
      </c>
      <c r="T48" s="340">
        <f t="shared" si="22"/>
        <v>644</v>
      </c>
      <c r="U48" s="274">
        <v>465</v>
      </c>
      <c r="V48" s="275">
        <v>179</v>
      </c>
    </row>
    <row r="49" spans="1:22" x14ac:dyDescent="0.2">
      <c r="A49" s="83" t="s">
        <v>89</v>
      </c>
      <c r="B49" s="87">
        <f t="shared" si="16"/>
        <v>526</v>
      </c>
      <c r="C49" s="66">
        <v>384</v>
      </c>
      <c r="D49" s="88">
        <v>142</v>
      </c>
      <c r="E49" s="87">
        <f t="shared" si="17"/>
        <v>479</v>
      </c>
      <c r="F49" s="66">
        <v>347</v>
      </c>
      <c r="G49" s="88">
        <v>132</v>
      </c>
      <c r="H49" s="87">
        <f t="shared" si="18"/>
        <v>544</v>
      </c>
      <c r="I49" s="66">
        <v>375</v>
      </c>
      <c r="J49" s="88">
        <v>169</v>
      </c>
      <c r="K49" s="87">
        <f t="shared" si="19"/>
        <v>579</v>
      </c>
      <c r="L49" s="66">
        <v>378</v>
      </c>
      <c r="M49" s="88">
        <v>201</v>
      </c>
      <c r="N49" s="253">
        <f t="shared" si="20"/>
        <v>579</v>
      </c>
      <c r="O49" s="256">
        <v>378</v>
      </c>
      <c r="P49" s="257">
        <v>201</v>
      </c>
      <c r="Q49" s="253">
        <f>SUM(R49:S49)</f>
        <v>476</v>
      </c>
      <c r="R49" s="274">
        <v>323</v>
      </c>
      <c r="S49" s="275">
        <v>153</v>
      </c>
      <c r="T49" s="253">
        <f>SUM(U49:V49)</f>
        <v>489</v>
      </c>
      <c r="U49" s="274">
        <v>150</v>
      </c>
      <c r="V49" s="275">
        <v>339</v>
      </c>
    </row>
    <row r="50" spans="1:22" x14ac:dyDescent="0.2">
      <c r="A50" s="83" t="s">
        <v>90</v>
      </c>
      <c r="B50" s="87">
        <f t="shared" si="16"/>
        <v>539</v>
      </c>
      <c r="C50" s="66">
        <v>368</v>
      </c>
      <c r="D50" s="88">
        <v>171</v>
      </c>
      <c r="E50" s="87">
        <f t="shared" si="17"/>
        <v>496</v>
      </c>
      <c r="F50" s="66">
        <v>334</v>
      </c>
      <c r="G50" s="88">
        <v>162</v>
      </c>
      <c r="H50" s="87">
        <f t="shared" si="18"/>
        <v>543</v>
      </c>
      <c r="I50" s="66">
        <v>383</v>
      </c>
      <c r="J50" s="88">
        <v>160</v>
      </c>
      <c r="K50" s="87">
        <f t="shared" si="19"/>
        <v>544</v>
      </c>
      <c r="L50" s="66">
        <v>373</v>
      </c>
      <c r="M50" s="88">
        <v>171</v>
      </c>
      <c r="N50" s="340">
        <f t="shared" si="20"/>
        <v>544</v>
      </c>
      <c r="O50" s="258">
        <v>373</v>
      </c>
      <c r="P50" s="259">
        <v>171</v>
      </c>
      <c r="Q50" s="340">
        <f t="shared" si="21"/>
        <v>605</v>
      </c>
      <c r="R50" s="274">
        <v>403</v>
      </c>
      <c r="S50" s="275">
        <v>202</v>
      </c>
      <c r="T50" s="340">
        <f t="shared" ref="T50:T56" si="23">SUM(U50:V50)</f>
        <v>546</v>
      </c>
      <c r="U50" s="274">
        <v>370</v>
      </c>
      <c r="V50" s="275">
        <v>176</v>
      </c>
    </row>
    <row r="51" spans="1:22" x14ac:dyDescent="0.2">
      <c r="A51" s="83" t="s">
        <v>91</v>
      </c>
      <c r="B51" s="87">
        <f t="shared" si="16"/>
        <v>317</v>
      </c>
      <c r="C51" s="66">
        <v>215</v>
      </c>
      <c r="D51" s="88">
        <v>102</v>
      </c>
      <c r="E51" s="87">
        <f t="shared" si="17"/>
        <v>335</v>
      </c>
      <c r="F51" s="66">
        <v>205</v>
      </c>
      <c r="G51" s="88">
        <v>130</v>
      </c>
      <c r="H51" s="87">
        <f t="shared" si="18"/>
        <v>382</v>
      </c>
      <c r="I51" s="66">
        <v>210</v>
      </c>
      <c r="J51" s="88">
        <v>172</v>
      </c>
      <c r="K51" s="87">
        <f t="shared" si="19"/>
        <v>419</v>
      </c>
      <c r="L51" s="66">
        <v>221</v>
      </c>
      <c r="M51" s="88">
        <v>198</v>
      </c>
      <c r="N51" s="253">
        <f t="shared" si="20"/>
        <v>419</v>
      </c>
      <c r="O51" s="256">
        <v>221</v>
      </c>
      <c r="P51" s="257">
        <v>198</v>
      </c>
      <c r="Q51" s="253">
        <f t="shared" si="21"/>
        <v>495</v>
      </c>
      <c r="R51" s="274">
        <v>268</v>
      </c>
      <c r="S51" s="275">
        <v>227</v>
      </c>
      <c r="T51" s="253">
        <f t="shared" si="23"/>
        <v>431</v>
      </c>
      <c r="U51" s="274">
        <v>231</v>
      </c>
      <c r="V51" s="275">
        <v>200</v>
      </c>
    </row>
    <row r="52" spans="1:22" x14ac:dyDescent="0.2">
      <c r="A52" s="83" t="s">
        <v>92</v>
      </c>
      <c r="B52" s="87">
        <f t="shared" si="16"/>
        <v>596</v>
      </c>
      <c r="C52" s="66">
        <v>394</v>
      </c>
      <c r="D52" s="88">
        <v>202</v>
      </c>
      <c r="E52" s="87">
        <f t="shared" si="17"/>
        <v>487</v>
      </c>
      <c r="F52" s="66">
        <v>318</v>
      </c>
      <c r="G52" s="88">
        <v>169</v>
      </c>
      <c r="H52" s="87">
        <f t="shared" si="18"/>
        <v>630</v>
      </c>
      <c r="I52" s="66">
        <v>414</v>
      </c>
      <c r="J52" s="88">
        <v>216</v>
      </c>
      <c r="K52" s="87">
        <f t="shared" si="19"/>
        <v>600</v>
      </c>
      <c r="L52" s="66">
        <v>365</v>
      </c>
      <c r="M52" s="88">
        <v>235</v>
      </c>
      <c r="N52" s="253">
        <f t="shared" si="20"/>
        <v>600</v>
      </c>
      <c r="O52" s="256">
        <v>365</v>
      </c>
      <c r="P52" s="257">
        <v>235</v>
      </c>
      <c r="Q52" s="253">
        <f t="shared" si="21"/>
        <v>672</v>
      </c>
      <c r="R52" s="274">
        <v>443</v>
      </c>
      <c r="S52" s="275">
        <v>229</v>
      </c>
      <c r="T52" s="253">
        <f t="shared" si="23"/>
        <v>608</v>
      </c>
      <c r="U52" s="274">
        <v>379</v>
      </c>
      <c r="V52" s="275">
        <v>229</v>
      </c>
    </row>
    <row r="53" spans="1:22" x14ac:dyDescent="0.2">
      <c r="A53" s="83" t="s">
        <v>93</v>
      </c>
      <c r="B53" s="87">
        <f t="shared" si="16"/>
        <v>482</v>
      </c>
      <c r="C53" s="66">
        <v>260</v>
      </c>
      <c r="D53" s="88">
        <v>222</v>
      </c>
      <c r="E53" s="87">
        <f t="shared" si="17"/>
        <v>513</v>
      </c>
      <c r="F53" s="66">
        <v>298</v>
      </c>
      <c r="G53" s="88">
        <v>215</v>
      </c>
      <c r="H53" s="87">
        <f t="shared" si="18"/>
        <v>503</v>
      </c>
      <c r="I53" s="66">
        <v>287</v>
      </c>
      <c r="J53" s="88">
        <v>216</v>
      </c>
      <c r="K53" s="87">
        <f t="shared" si="19"/>
        <v>524</v>
      </c>
      <c r="L53" s="66">
        <v>300</v>
      </c>
      <c r="M53" s="88">
        <v>224</v>
      </c>
      <c r="N53" s="253">
        <f t="shared" si="20"/>
        <v>524</v>
      </c>
      <c r="O53" s="256">
        <v>300</v>
      </c>
      <c r="P53" s="257">
        <v>224</v>
      </c>
      <c r="Q53" s="253">
        <f t="shared" si="21"/>
        <v>488</v>
      </c>
      <c r="R53" s="274">
        <v>280</v>
      </c>
      <c r="S53" s="275">
        <v>208</v>
      </c>
      <c r="T53" s="253">
        <f t="shared" si="23"/>
        <v>499</v>
      </c>
      <c r="U53" s="274">
        <v>280</v>
      </c>
      <c r="V53" s="275">
        <v>219</v>
      </c>
    </row>
    <row r="54" spans="1:22" x14ac:dyDescent="0.2">
      <c r="A54" s="83" t="s">
        <v>94</v>
      </c>
      <c r="B54" s="87">
        <f t="shared" si="16"/>
        <v>719</v>
      </c>
      <c r="C54" s="66">
        <v>424</v>
      </c>
      <c r="D54" s="88">
        <v>295</v>
      </c>
      <c r="E54" s="87">
        <f t="shared" si="17"/>
        <v>536</v>
      </c>
      <c r="F54" s="66">
        <v>346</v>
      </c>
      <c r="G54" s="88">
        <v>190</v>
      </c>
      <c r="H54" s="87">
        <f t="shared" si="18"/>
        <v>542</v>
      </c>
      <c r="I54" s="66">
        <v>358</v>
      </c>
      <c r="J54" s="88">
        <v>184</v>
      </c>
      <c r="K54" s="87">
        <f t="shared" si="19"/>
        <v>597</v>
      </c>
      <c r="L54" s="66">
        <v>376</v>
      </c>
      <c r="M54" s="88">
        <v>221</v>
      </c>
      <c r="N54" s="253">
        <f t="shared" si="20"/>
        <v>597</v>
      </c>
      <c r="O54" s="256">
        <v>376</v>
      </c>
      <c r="P54" s="257">
        <v>221</v>
      </c>
      <c r="Q54" s="253">
        <f t="shared" si="21"/>
        <v>621</v>
      </c>
      <c r="R54" s="274">
        <v>204</v>
      </c>
      <c r="S54" s="275">
        <v>417</v>
      </c>
      <c r="T54" s="253">
        <f t="shared" si="23"/>
        <v>516</v>
      </c>
      <c r="U54" s="274">
        <v>351</v>
      </c>
      <c r="V54" s="275">
        <v>165</v>
      </c>
    </row>
    <row r="55" spans="1:22" x14ac:dyDescent="0.2">
      <c r="A55" s="83" t="s">
        <v>95</v>
      </c>
      <c r="B55" s="87">
        <f t="shared" si="16"/>
        <v>399</v>
      </c>
      <c r="C55" s="66">
        <v>260</v>
      </c>
      <c r="D55" s="88">
        <v>139</v>
      </c>
      <c r="E55" s="87">
        <f t="shared" si="17"/>
        <v>486</v>
      </c>
      <c r="F55" s="66">
        <v>183</v>
      </c>
      <c r="G55" s="88">
        <v>303</v>
      </c>
      <c r="H55" s="87">
        <f t="shared" si="18"/>
        <v>449</v>
      </c>
      <c r="I55" s="66">
        <v>273</v>
      </c>
      <c r="J55" s="88">
        <v>176</v>
      </c>
      <c r="K55" s="87">
        <f t="shared" si="19"/>
        <v>490</v>
      </c>
      <c r="L55" s="66">
        <v>302</v>
      </c>
      <c r="M55" s="88">
        <v>188</v>
      </c>
      <c r="N55" s="253">
        <f t="shared" si="20"/>
        <v>490</v>
      </c>
      <c r="O55" s="258">
        <v>302</v>
      </c>
      <c r="P55" s="259">
        <v>188</v>
      </c>
      <c r="Q55" s="253">
        <f t="shared" si="21"/>
        <v>429</v>
      </c>
      <c r="R55" s="274">
        <v>262</v>
      </c>
      <c r="S55" s="275">
        <v>167</v>
      </c>
      <c r="T55" s="253">
        <f t="shared" si="23"/>
        <v>491</v>
      </c>
      <c r="U55" s="274">
        <v>302</v>
      </c>
      <c r="V55" s="275">
        <v>189</v>
      </c>
    </row>
    <row r="56" spans="1:22" ht="13.5" thickBot="1" x14ac:dyDescent="0.25">
      <c r="A56" s="89" t="s">
        <v>96</v>
      </c>
      <c r="B56" s="90">
        <f t="shared" si="16"/>
        <v>172</v>
      </c>
      <c r="C56" s="91">
        <v>103</v>
      </c>
      <c r="D56" s="92">
        <v>69</v>
      </c>
      <c r="E56" s="90">
        <f t="shared" si="17"/>
        <v>182</v>
      </c>
      <c r="F56" s="91">
        <v>110</v>
      </c>
      <c r="G56" s="92">
        <v>72</v>
      </c>
      <c r="H56" s="90">
        <f t="shared" si="18"/>
        <v>172</v>
      </c>
      <c r="I56" s="91">
        <v>97</v>
      </c>
      <c r="J56" s="92">
        <v>75</v>
      </c>
      <c r="K56" s="90">
        <f t="shared" si="19"/>
        <v>139</v>
      </c>
      <c r="L56" s="91">
        <v>77</v>
      </c>
      <c r="M56" s="92">
        <v>62</v>
      </c>
      <c r="N56" s="253">
        <f t="shared" si="20"/>
        <v>139</v>
      </c>
      <c r="O56" s="260">
        <v>77</v>
      </c>
      <c r="P56" s="261">
        <v>62</v>
      </c>
      <c r="Q56" s="253">
        <f t="shared" si="21"/>
        <v>127</v>
      </c>
      <c r="R56" s="276">
        <v>66</v>
      </c>
      <c r="S56" s="277">
        <v>61</v>
      </c>
      <c r="T56" s="253">
        <f t="shared" si="23"/>
        <v>96</v>
      </c>
      <c r="U56" s="276">
        <v>52</v>
      </c>
      <c r="V56" s="277">
        <v>44</v>
      </c>
    </row>
    <row r="57" spans="1:22" ht="13.5" thickBot="1" x14ac:dyDescent="0.25">
      <c r="A57" s="75" t="s">
        <v>133</v>
      </c>
      <c r="B57" s="76">
        <f t="shared" ref="B57:J57" si="24">SUM(B46:B56)</f>
        <v>8533</v>
      </c>
      <c r="C57" s="77">
        <f t="shared" si="24"/>
        <v>5324</v>
      </c>
      <c r="D57" s="78">
        <f t="shared" si="24"/>
        <v>3209</v>
      </c>
      <c r="E57" s="76">
        <f t="shared" ref="E57" si="25">SUM(E46:E56)</f>
        <v>8382</v>
      </c>
      <c r="F57" s="77">
        <f t="shared" si="24"/>
        <v>5035</v>
      </c>
      <c r="G57" s="78">
        <f t="shared" si="24"/>
        <v>3347</v>
      </c>
      <c r="H57" s="76">
        <f t="shared" si="24"/>
        <v>8693</v>
      </c>
      <c r="I57" s="77">
        <f t="shared" si="24"/>
        <v>5344</v>
      </c>
      <c r="J57" s="78">
        <f t="shared" si="24"/>
        <v>3349</v>
      </c>
      <c r="K57" s="76">
        <f t="shared" ref="K57:N57" si="26">SUM(K46:K56)</f>
        <v>8617</v>
      </c>
      <c r="L57" s="77">
        <f t="shared" si="26"/>
        <v>5257</v>
      </c>
      <c r="M57" s="78">
        <f t="shared" si="26"/>
        <v>3360</v>
      </c>
      <c r="N57" s="265">
        <f t="shared" si="26"/>
        <v>8797</v>
      </c>
      <c r="O57" s="266">
        <f>SUM(O46:O56)</f>
        <v>5395</v>
      </c>
      <c r="P57" s="267">
        <f>SUM(P46:P56)</f>
        <v>3402</v>
      </c>
      <c r="Q57" s="265">
        <f>SUM(Q46:Q56)</f>
        <v>8902</v>
      </c>
      <c r="R57" s="266">
        <f t="shared" ref="R57:S57" si="27">SUM(R46:R56)</f>
        <v>5257</v>
      </c>
      <c r="S57" s="267">
        <f t="shared" si="27"/>
        <v>3645</v>
      </c>
      <c r="T57" s="265">
        <f>SUM(T46:T56)</f>
        <v>8525</v>
      </c>
      <c r="U57" s="266">
        <f t="shared" ref="U57:V57" si="28">SUM(U46:U56)</f>
        <v>5070</v>
      </c>
      <c r="V57" s="267">
        <f t="shared" si="28"/>
        <v>3455</v>
      </c>
    </row>
    <row r="58" spans="1:22" s="96" customFormat="1" x14ac:dyDescent="0.2">
      <c r="A58" s="93"/>
      <c r="B58" s="94"/>
      <c r="C58" s="94"/>
      <c r="D58" s="94"/>
      <c r="E58" s="300"/>
      <c r="F58" s="95"/>
      <c r="G58" s="300"/>
      <c r="H58" s="300"/>
      <c r="I58" s="300"/>
      <c r="J58" s="300"/>
      <c r="K58" s="300"/>
      <c r="L58" s="300"/>
      <c r="M58" s="300"/>
      <c r="N58" s="300"/>
      <c r="O58" s="300"/>
      <c r="P58" s="300"/>
      <c r="Q58" s="300"/>
      <c r="R58" s="300"/>
      <c r="S58" s="300"/>
      <c r="T58" s="300"/>
      <c r="U58" s="300"/>
      <c r="V58" s="300"/>
    </row>
    <row r="59" spans="1:22" s="96" customFormat="1" x14ac:dyDescent="0.2">
      <c r="A59" s="447" t="s">
        <v>175</v>
      </c>
      <c r="B59" s="447"/>
      <c r="C59" s="447"/>
      <c r="D59" s="447"/>
      <c r="E59" s="447"/>
      <c r="F59" s="447"/>
      <c r="G59" s="447"/>
      <c r="H59" s="447"/>
      <c r="I59" s="447"/>
      <c r="J59" s="447"/>
      <c r="K59" s="447"/>
      <c r="L59" s="447"/>
      <c r="M59" s="447"/>
      <c r="N59" s="447"/>
      <c r="O59" s="447"/>
      <c r="P59" s="447"/>
      <c r="Q59" s="447"/>
      <c r="R59" s="447"/>
      <c r="S59" s="447"/>
      <c r="T59" s="447"/>
      <c r="U59" s="447"/>
      <c r="V59" s="447"/>
    </row>
    <row r="60" spans="1:22" s="96" customFormat="1" x14ac:dyDescent="0.2">
      <c r="A60" s="447"/>
      <c r="B60" s="447"/>
      <c r="C60" s="447"/>
      <c r="D60" s="447"/>
      <c r="E60" s="447"/>
      <c r="F60" s="447"/>
      <c r="G60" s="447"/>
      <c r="H60" s="447"/>
      <c r="I60" s="447"/>
      <c r="J60" s="447"/>
      <c r="K60" s="447"/>
      <c r="L60" s="447"/>
      <c r="M60" s="447"/>
      <c r="N60" s="447"/>
      <c r="O60" s="447"/>
      <c r="P60" s="447"/>
      <c r="Q60" s="447"/>
      <c r="R60" s="447"/>
      <c r="S60" s="447"/>
      <c r="T60" s="447"/>
      <c r="U60" s="447"/>
      <c r="V60" s="447"/>
    </row>
    <row r="61" spans="1:22" ht="13.5" thickBot="1" x14ac:dyDescent="0.25"/>
    <row r="62" spans="1:22" ht="15.75" customHeight="1" thickBot="1" x14ac:dyDescent="0.25">
      <c r="A62" s="442" t="s">
        <v>23</v>
      </c>
      <c r="B62" s="444" t="s">
        <v>46</v>
      </c>
      <c r="C62" s="445"/>
      <c r="D62" s="445"/>
      <c r="E62" s="448" t="s">
        <v>47</v>
      </c>
      <c r="F62" s="448"/>
      <c r="G62" s="448"/>
      <c r="H62" s="448"/>
    </row>
    <row r="63" spans="1:22" ht="13.5" thickBot="1" x14ac:dyDescent="0.25">
      <c r="A63" s="443"/>
      <c r="B63" s="262" t="s">
        <v>174</v>
      </c>
      <c r="C63" s="263" t="s">
        <v>85</v>
      </c>
      <c r="D63" s="264" t="s">
        <v>84</v>
      </c>
      <c r="E63" s="352" t="s">
        <v>174</v>
      </c>
      <c r="F63" s="353" t="s">
        <v>85</v>
      </c>
      <c r="G63" s="354" t="s">
        <v>84</v>
      </c>
      <c r="H63" s="354" t="s">
        <v>112</v>
      </c>
    </row>
    <row r="64" spans="1:22" x14ac:dyDescent="0.2">
      <c r="A64" s="15" t="s">
        <v>86</v>
      </c>
      <c r="B64" s="253">
        <f>SUM(C64:D64)</f>
        <v>2329</v>
      </c>
      <c r="C64" s="272">
        <v>1457</v>
      </c>
      <c r="D64" s="273">
        <v>872</v>
      </c>
      <c r="E64" s="253">
        <f>SUM(F64:H64)</f>
        <v>2031</v>
      </c>
      <c r="F64" s="272">
        <v>1321</v>
      </c>
      <c r="G64" s="349">
        <v>710</v>
      </c>
      <c r="H64" s="273">
        <v>0</v>
      </c>
    </row>
    <row r="65" spans="1:8" x14ac:dyDescent="0.2">
      <c r="A65" s="19" t="s">
        <v>87</v>
      </c>
      <c r="B65" s="253">
        <f t="shared" ref="B65:B66" si="29">SUM(C65:D65)</f>
        <v>1993</v>
      </c>
      <c r="C65" s="274">
        <v>1022</v>
      </c>
      <c r="D65" s="275">
        <v>971</v>
      </c>
      <c r="E65" s="253">
        <f t="shared" ref="E65:E74" si="30">SUM(F65:H65)</f>
        <v>1933</v>
      </c>
      <c r="F65" s="274">
        <v>922</v>
      </c>
      <c r="G65" s="350">
        <v>1011</v>
      </c>
      <c r="H65" s="275">
        <v>0</v>
      </c>
    </row>
    <row r="66" spans="1:8" x14ac:dyDescent="0.2">
      <c r="A66" s="19" t="s">
        <v>88</v>
      </c>
      <c r="B66" s="253">
        <f t="shared" si="29"/>
        <v>770</v>
      </c>
      <c r="C66" s="274">
        <v>536</v>
      </c>
      <c r="D66" s="275">
        <v>234</v>
      </c>
      <c r="E66" s="253">
        <f t="shared" si="30"/>
        <v>763</v>
      </c>
      <c r="F66" s="274">
        <v>548</v>
      </c>
      <c r="G66" s="350">
        <v>215</v>
      </c>
      <c r="H66" s="275">
        <v>0</v>
      </c>
    </row>
    <row r="67" spans="1:8" x14ac:dyDescent="0.2">
      <c r="A67" s="83" t="s">
        <v>89</v>
      </c>
      <c r="B67" s="253">
        <f>SUM(C67:D67)</f>
        <v>429</v>
      </c>
      <c r="C67" s="274">
        <v>298</v>
      </c>
      <c r="D67" s="275">
        <v>131</v>
      </c>
      <c r="E67" s="253">
        <f t="shared" si="30"/>
        <v>346</v>
      </c>
      <c r="F67" s="274">
        <v>235</v>
      </c>
      <c r="G67" s="350">
        <v>111</v>
      </c>
      <c r="H67" s="275">
        <v>0</v>
      </c>
    </row>
    <row r="68" spans="1:8" x14ac:dyDescent="0.2">
      <c r="A68" s="83" t="s">
        <v>90</v>
      </c>
      <c r="B68" s="253">
        <f t="shared" ref="B68:B74" si="31">SUM(C68:D68)</f>
        <v>437</v>
      </c>
      <c r="C68" s="274">
        <v>312</v>
      </c>
      <c r="D68" s="275">
        <v>125</v>
      </c>
      <c r="E68" s="253">
        <f t="shared" si="30"/>
        <v>412</v>
      </c>
      <c r="F68" s="274">
        <v>285</v>
      </c>
      <c r="G68" s="350">
        <v>127</v>
      </c>
      <c r="H68" s="275">
        <v>0</v>
      </c>
    </row>
    <row r="69" spans="1:8" x14ac:dyDescent="0.2">
      <c r="A69" s="83" t="s">
        <v>91</v>
      </c>
      <c r="B69" s="253">
        <f t="shared" si="31"/>
        <v>339</v>
      </c>
      <c r="C69" s="274">
        <v>192</v>
      </c>
      <c r="D69" s="275">
        <v>147</v>
      </c>
      <c r="E69" s="253">
        <f t="shared" si="30"/>
        <v>362</v>
      </c>
      <c r="F69" s="274">
        <v>217</v>
      </c>
      <c r="G69" s="350">
        <v>145</v>
      </c>
      <c r="H69" s="275">
        <v>0</v>
      </c>
    </row>
    <row r="70" spans="1:8" x14ac:dyDescent="0.2">
      <c r="A70" s="83" t="s">
        <v>92</v>
      </c>
      <c r="B70" s="253">
        <f t="shared" si="31"/>
        <v>604</v>
      </c>
      <c r="C70" s="274">
        <v>420</v>
      </c>
      <c r="D70" s="275">
        <v>184</v>
      </c>
      <c r="E70" s="253">
        <f t="shared" si="30"/>
        <v>553</v>
      </c>
      <c r="F70" s="274">
        <v>372</v>
      </c>
      <c r="G70" s="350">
        <v>181</v>
      </c>
      <c r="H70" s="275">
        <v>0</v>
      </c>
    </row>
    <row r="71" spans="1:8" x14ac:dyDescent="0.2">
      <c r="A71" s="83" t="s">
        <v>93</v>
      </c>
      <c r="B71" s="253">
        <f t="shared" si="31"/>
        <v>374</v>
      </c>
      <c r="C71" s="274">
        <v>200</v>
      </c>
      <c r="D71" s="275">
        <v>174</v>
      </c>
      <c r="E71" s="253">
        <f t="shared" si="30"/>
        <v>348</v>
      </c>
      <c r="F71" s="274">
        <v>194</v>
      </c>
      <c r="G71" s="350">
        <v>154</v>
      </c>
      <c r="H71" s="275">
        <v>0</v>
      </c>
    </row>
    <row r="72" spans="1:8" x14ac:dyDescent="0.2">
      <c r="A72" s="83" t="s">
        <v>94</v>
      </c>
      <c r="B72" s="253">
        <f t="shared" si="31"/>
        <v>433</v>
      </c>
      <c r="C72" s="274">
        <v>293</v>
      </c>
      <c r="D72" s="275">
        <v>140</v>
      </c>
      <c r="E72" s="253">
        <f t="shared" si="30"/>
        <v>338</v>
      </c>
      <c r="F72" s="274">
        <v>215</v>
      </c>
      <c r="G72" s="350">
        <v>123</v>
      </c>
      <c r="H72" s="275">
        <v>0</v>
      </c>
    </row>
    <row r="73" spans="1:8" x14ac:dyDescent="0.2">
      <c r="A73" s="83" t="s">
        <v>95</v>
      </c>
      <c r="B73" s="253">
        <f t="shared" si="31"/>
        <v>379</v>
      </c>
      <c r="C73" s="274">
        <v>257</v>
      </c>
      <c r="D73" s="275">
        <v>122</v>
      </c>
      <c r="E73" s="253">
        <f t="shared" si="30"/>
        <v>291</v>
      </c>
      <c r="F73" s="274">
        <v>186</v>
      </c>
      <c r="G73" s="350">
        <v>105</v>
      </c>
      <c r="H73" s="275">
        <v>0</v>
      </c>
    </row>
    <row r="74" spans="1:8" ht="13.5" thickBot="1" x14ac:dyDescent="0.25">
      <c r="A74" s="89" t="s">
        <v>96</v>
      </c>
      <c r="B74" s="253">
        <f t="shared" si="31"/>
        <v>87</v>
      </c>
      <c r="C74" s="276">
        <v>44</v>
      </c>
      <c r="D74" s="277">
        <v>43</v>
      </c>
      <c r="E74" s="253">
        <f t="shared" si="30"/>
        <v>74</v>
      </c>
      <c r="F74" s="276">
        <v>36</v>
      </c>
      <c r="G74" s="351">
        <v>38</v>
      </c>
      <c r="H74" s="277">
        <v>0</v>
      </c>
    </row>
    <row r="75" spans="1:8" ht="13.5" thickBot="1" x14ac:dyDescent="0.25">
      <c r="A75" s="75" t="s">
        <v>133</v>
      </c>
      <c r="B75" s="265">
        <f>SUM(B64:B74)</f>
        <v>8174</v>
      </c>
      <c r="C75" s="266">
        <f t="shared" ref="C75:D75" si="32">SUM(C64:C74)</f>
        <v>5031</v>
      </c>
      <c r="D75" s="267">
        <f t="shared" si="32"/>
        <v>3143</v>
      </c>
      <c r="E75" s="265">
        <f>SUM(F75:H75)</f>
        <v>7451</v>
      </c>
      <c r="F75" s="266">
        <f t="shared" ref="F75:H75" si="33">SUM(F64:F74)</f>
        <v>4531</v>
      </c>
      <c r="G75" s="266">
        <f t="shared" si="33"/>
        <v>2920</v>
      </c>
      <c r="H75" s="267">
        <f t="shared" si="33"/>
        <v>0</v>
      </c>
    </row>
    <row r="78" spans="1:8" x14ac:dyDescent="0.2">
      <c r="B78" s="339" t="s">
        <v>177</v>
      </c>
      <c r="C78" s="338">
        <f>AVERAGE(B39,E39,H39,K39,N39,Q39,T39,B57,E57,H57)</f>
        <v>8761.2999999999993</v>
      </c>
    </row>
    <row r="79" spans="1:8" x14ac:dyDescent="0.2">
      <c r="B79" s="6" t="s">
        <v>42</v>
      </c>
      <c r="C79" s="337">
        <v>8617</v>
      </c>
    </row>
    <row r="80" spans="1:8" x14ac:dyDescent="0.2">
      <c r="B80" s="6" t="s">
        <v>43</v>
      </c>
      <c r="C80" s="336">
        <v>8797</v>
      </c>
    </row>
    <row r="81" spans="2:3" x14ac:dyDescent="0.2">
      <c r="B81" s="6" t="s">
        <v>44</v>
      </c>
      <c r="C81" s="336">
        <v>8902</v>
      </c>
    </row>
    <row r="82" spans="2:3" x14ac:dyDescent="0.2">
      <c r="B82" s="6" t="s">
        <v>45</v>
      </c>
      <c r="C82" s="336">
        <v>8525</v>
      </c>
    </row>
    <row r="83" spans="2:3" x14ac:dyDescent="0.2">
      <c r="B83" s="6" t="s">
        <v>46</v>
      </c>
      <c r="C83" s="336">
        <v>8174</v>
      </c>
    </row>
    <row r="84" spans="2:3" x14ac:dyDescent="0.2">
      <c r="B84" s="6" t="s">
        <v>47</v>
      </c>
      <c r="C84" s="336">
        <v>7451</v>
      </c>
    </row>
  </sheetData>
  <mergeCells count="39">
    <mergeCell ref="A6:V6"/>
    <mergeCell ref="Q8:S8"/>
    <mergeCell ref="T8:V8"/>
    <mergeCell ref="A8:A9"/>
    <mergeCell ref="B8:D8"/>
    <mergeCell ref="E8:G8"/>
    <mergeCell ref="H8:J8"/>
    <mergeCell ref="K8:M8"/>
    <mergeCell ref="N8:P8"/>
    <mergeCell ref="A1:V1"/>
    <mergeCell ref="A2:V2"/>
    <mergeCell ref="A3:V3"/>
    <mergeCell ref="A5:V5"/>
    <mergeCell ref="A60:V60"/>
    <mergeCell ref="A23:V23"/>
    <mergeCell ref="A24:V24"/>
    <mergeCell ref="A25:V25"/>
    <mergeCell ref="A41:V41"/>
    <mergeCell ref="A42:V42"/>
    <mergeCell ref="H44:J44"/>
    <mergeCell ref="K26:M26"/>
    <mergeCell ref="N26:P26"/>
    <mergeCell ref="Q26:S26"/>
    <mergeCell ref="A44:A45"/>
    <mergeCell ref="B44:D44"/>
    <mergeCell ref="A62:A63"/>
    <mergeCell ref="B62:D62"/>
    <mergeCell ref="T26:V26"/>
    <mergeCell ref="A26:A27"/>
    <mergeCell ref="A59:V59"/>
    <mergeCell ref="Q44:S44"/>
    <mergeCell ref="T44:V44"/>
    <mergeCell ref="K44:M44"/>
    <mergeCell ref="N44:P44"/>
    <mergeCell ref="E44:G44"/>
    <mergeCell ref="B26:D26"/>
    <mergeCell ref="E26:G26"/>
    <mergeCell ref="H26:J26"/>
    <mergeCell ref="E62:H62"/>
  </mergeCells>
  <phoneticPr fontId="14" type="noConversion"/>
  <printOptions horizontalCentered="1"/>
  <pageMargins left="0.25" right="0.25" top="0.75" bottom="0.75" header="0.3" footer="0.3"/>
  <pageSetup paperSize="5" scale="80" fitToHeight="0" orientation="landscape" r:id="rId1"/>
  <headerFooter>
    <oddHeader>&amp;L&amp;G&amp;R&amp;G</oddHeader>
  </headerFooter>
  <rowBreaks count="1" manualBreakCount="1">
    <brk id="43" max="16383" man="1"/>
  </row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29"/>
  <sheetViews>
    <sheetView zoomScaleNormal="100" workbookViewId="0">
      <selection activeCell="Y25" sqref="Y25"/>
    </sheetView>
  </sheetViews>
  <sheetFormatPr defaultColWidth="8.7109375" defaultRowHeight="15" x14ac:dyDescent="0.25"/>
  <cols>
    <col min="1" max="1" width="26.28515625" style="100" bestFit="1" customWidth="1"/>
    <col min="2" max="4" width="7.5703125" style="100" bestFit="1" customWidth="1"/>
    <col min="5" max="5" width="8" style="100" bestFit="1" customWidth="1"/>
    <col min="6" max="18" width="7.5703125" style="100" bestFit="1" customWidth="1"/>
    <col min="19" max="19" width="9.28515625" style="100" bestFit="1" customWidth="1"/>
    <col min="20" max="20" width="7.5703125" style="100" bestFit="1" customWidth="1"/>
    <col min="21" max="16384" width="8.7109375" style="100"/>
  </cols>
  <sheetData>
    <row r="1" spans="1:25" x14ac:dyDescent="0.25">
      <c r="A1" s="425" t="s">
        <v>0</v>
      </c>
      <c r="B1" s="425"/>
      <c r="C1" s="425"/>
      <c r="D1" s="425"/>
      <c r="E1" s="425"/>
      <c r="F1" s="425"/>
      <c r="G1" s="425"/>
      <c r="H1" s="425"/>
      <c r="I1" s="425"/>
      <c r="J1" s="425"/>
      <c r="K1" s="425"/>
      <c r="L1" s="425"/>
      <c r="M1" s="425"/>
      <c r="N1" s="425"/>
      <c r="O1" s="425"/>
      <c r="P1" s="425"/>
      <c r="Q1" s="425"/>
      <c r="R1" s="425"/>
      <c r="S1" s="425"/>
      <c r="T1" s="425"/>
      <c r="U1" s="425"/>
      <c r="V1" s="425"/>
      <c r="W1" s="425"/>
      <c r="X1" s="425"/>
    </row>
    <row r="2" spans="1:25" x14ac:dyDescent="0.25">
      <c r="A2" s="425" t="s">
        <v>1</v>
      </c>
      <c r="B2" s="425"/>
      <c r="C2" s="425"/>
      <c r="D2" s="425"/>
      <c r="E2" s="425"/>
      <c r="F2" s="425"/>
      <c r="G2" s="425"/>
      <c r="H2" s="425"/>
      <c r="I2" s="425"/>
      <c r="J2" s="425"/>
      <c r="K2" s="425"/>
      <c r="L2" s="425"/>
      <c r="M2" s="425"/>
      <c r="N2" s="425"/>
      <c r="O2" s="425"/>
      <c r="P2" s="425"/>
      <c r="Q2" s="425"/>
      <c r="R2" s="425"/>
      <c r="S2" s="425"/>
      <c r="T2" s="425"/>
      <c r="U2" s="425"/>
      <c r="V2" s="425"/>
      <c r="W2" s="425"/>
      <c r="X2" s="425"/>
    </row>
    <row r="3" spans="1:25" x14ac:dyDescent="0.25">
      <c r="A3" s="425" t="s">
        <v>178</v>
      </c>
      <c r="B3" s="425"/>
      <c r="C3" s="425"/>
      <c r="D3" s="425"/>
      <c r="E3" s="425"/>
      <c r="F3" s="425"/>
      <c r="G3" s="425"/>
      <c r="H3" s="425"/>
      <c r="I3" s="425"/>
      <c r="J3" s="425"/>
      <c r="K3" s="425"/>
      <c r="L3" s="425"/>
      <c r="M3" s="425"/>
      <c r="N3" s="425"/>
      <c r="O3" s="425"/>
      <c r="P3" s="425"/>
      <c r="Q3" s="425"/>
      <c r="R3" s="425"/>
      <c r="S3" s="425"/>
      <c r="T3" s="425"/>
      <c r="U3" s="425"/>
      <c r="V3" s="425"/>
      <c r="W3" s="425"/>
      <c r="X3" s="425"/>
    </row>
    <row r="4" spans="1:25" x14ac:dyDescent="0.25">
      <c r="A4" s="303"/>
      <c r="B4" s="303"/>
      <c r="C4" s="303"/>
      <c r="D4" s="303"/>
      <c r="E4" s="303"/>
      <c r="F4" s="303"/>
      <c r="G4" s="303"/>
      <c r="H4" s="303"/>
    </row>
    <row r="5" spans="1:25" ht="17.25" x14ac:dyDescent="0.25">
      <c r="A5" s="425" t="s">
        <v>179</v>
      </c>
      <c r="B5" s="425"/>
      <c r="C5" s="425"/>
      <c r="D5" s="425"/>
      <c r="E5" s="425"/>
      <c r="F5" s="425"/>
      <c r="G5" s="425"/>
      <c r="H5" s="425"/>
      <c r="I5" s="425"/>
      <c r="J5" s="425"/>
      <c r="K5" s="425"/>
      <c r="L5" s="425"/>
      <c r="M5" s="425"/>
      <c r="N5" s="425"/>
      <c r="O5" s="425"/>
      <c r="P5" s="425"/>
      <c r="Q5" s="425"/>
      <c r="R5" s="425"/>
      <c r="S5" s="425"/>
      <c r="T5" s="425"/>
      <c r="U5" s="425"/>
      <c r="V5" s="425"/>
      <c r="W5" s="425"/>
      <c r="X5" s="425"/>
    </row>
    <row r="6" spans="1:25" x14ac:dyDescent="0.25">
      <c r="A6" s="425" t="s">
        <v>3</v>
      </c>
      <c r="B6" s="425"/>
      <c r="C6" s="425"/>
      <c r="D6" s="425"/>
      <c r="E6" s="425"/>
      <c r="F6" s="425"/>
      <c r="G6" s="425"/>
      <c r="H6" s="425"/>
      <c r="I6" s="425"/>
      <c r="J6" s="425"/>
      <c r="K6" s="425"/>
      <c r="L6" s="425"/>
      <c r="M6" s="425"/>
      <c r="N6" s="425"/>
      <c r="O6" s="425"/>
      <c r="P6" s="425"/>
      <c r="Q6" s="425"/>
      <c r="R6" s="425"/>
      <c r="S6" s="425"/>
      <c r="T6" s="425"/>
      <c r="U6" s="425"/>
      <c r="V6" s="425"/>
      <c r="W6" s="425"/>
      <c r="X6" s="425"/>
    </row>
    <row r="7" spans="1:25" ht="15.75" thickBot="1" x14ac:dyDescent="0.3">
      <c r="A7" s="10"/>
      <c r="B7" s="7"/>
      <c r="C7" s="7"/>
      <c r="D7" s="7"/>
      <c r="E7" s="7"/>
      <c r="F7" s="7"/>
      <c r="G7" s="7"/>
      <c r="H7" s="7"/>
    </row>
    <row r="8" spans="1:25" ht="15" customHeight="1" x14ac:dyDescent="0.25">
      <c r="A8" s="454" t="s">
        <v>180</v>
      </c>
      <c r="B8" s="155" t="s">
        <v>181</v>
      </c>
      <c r="C8" s="117" t="s">
        <v>182</v>
      </c>
      <c r="D8" s="117" t="s">
        <v>183</v>
      </c>
      <c r="E8" s="118" t="s">
        <v>184</v>
      </c>
      <c r="F8" s="117" t="s">
        <v>185</v>
      </c>
      <c r="G8" s="117" t="s">
        <v>186</v>
      </c>
      <c r="H8" s="117" t="s">
        <v>31</v>
      </c>
      <c r="I8" s="117" t="s">
        <v>187</v>
      </c>
      <c r="J8" s="117" t="s">
        <v>188</v>
      </c>
      <c r="K8" s="117" t="s">
        <v>34</v>
      </c>
      <c r="L8" s="117" t="s">
        <v>189</v>
      </c>
      <c r="M8" s="117" t="s">
        <v>36</v>
      </c>
      <c r="N8" s="117" t="s">
        <v>37</v>
      </c>
      <c r="O8" s="117" t="s">
        <v>38</v>
      </c>
      <c r="P8" s="117" t="s">
        <v>39</v>
      </c>
      <c r="Q8" s="117" t="s">
        <v>40</v>
      </c>
      <c r="R8" s="117" t="s">
        <v>41</v>
      </c>
      <c r="S8" s="118" t="s">
        <v>190</v>
      </c>
      <c r="T8" s="119" t="s">
        <v>43</v>
      </c>
      <c r="U8" s="119" t="s">
        <v>44</v>
      </c>
      <c r="V8" s="119" t="s">
        <v>45</v>
      </c>
      <c r="W8" s="119" t="s">
        <v>46</v>
      </c>
      <c r="X8" s="119" t="s">
        <v>47</v>
      </c>
      <c r="Y8" s="119" t="s">
        <v>48</v>
      </c>
    </row>
    <row r="9" spans="1:25" ht="25.5" x14ac:dyDescent="0.25">
      <c r="A9" s="455"/>
      <c r="B9" s="157" t="s">
        <v>191</v>
      </c>
      <c r="C9" s="120" t="s">
        <v>192</v>
      </c>
      <c r="D9" s="120" t="s">
        <v>193</v>
      </c>
      <c r="E9" s="120" t="s">
        <v>194</v>
      </c>
      <c r="F9" s="120" t="s">
        <v>195</v>
      </c>
      <c r="G9" s="120" t="s">
        <v>196</v>
      </c>
      <c r="H9" s="120" t="s">
        <v>197</v>
      </c>
      <c r="I9" s="120" t="s">
        <v>198</v>
      </c>
      <c r="J9" s="120" t="s">
        <v>199</v>
      </c>
      <c r="K9" s="120" t="s">
        <v>200</v>
      </c>
      <c r="L9" s="120" t="s">
        <v>201</v>
      </c>
      <c r="M9" s="120" t="s">
        <v>202</v>
      </c>
      <c r="N9" s="120" t="s">
        <v>203</v>
      </c>
      <c r="O9" s="120" t="s">
        <v>204</v>
      </c>
      <c r="P9" s="120" t="s">
        <v>205</v>
      </c>
      <c r="Q9" s="120" t="s">
        <v>206</v>
      </c>
      <c r="R9" s="120" t="s">
        <v>207</v>
      </c>
      <c r="S9" s="120" t="s">
        <v>208</v>
      </c>
      <c r="T9" s="121" t="s">
        <v>209</v>
      </c>
      <c r="U9" s="121" t="s">
        <v>210</v>
      </c>
      <c r="V9" s="121" t="s">
        <v>211</v>
      </c>
      <c r="W9" s="121" t="s">
        <v>212</v>
      </c>
      <c r="X9" s="121" t="s">
        <v>213</v>
      </c>
      <c r="Y9" s="121" t="s">
        <v>214</v>
      </c>
    </row>
    <row r="10" spans="1:25" x14ac:dyDescent="0.25">
      <c r="A10" s="15" t="s">
        <v>86</v>
      </c>
      <c r="B10" s="141">
        <v>90.166612218229332</v>
      </c>
      <c r="C10" s="142">
        <v>90.181573638197705</v>
      </c>
      <c r="D10" s="142">
        <v>87.168435013262595</v>
      </c>
      <c r="E10" s="142">
        <v>88.5741873189572</v>
      </c>
      <c r="F10" s="142">
        <v>88.1</v>
      </c>
      <c r="G10" s="142">
        <v>87.1</v>
      </c>
      <c r="H10" s="142">
        <v>89.6</v>
      </c>
      <c r="I10" s="142">
        <v>89.6</v>
      </c>
      <c r="J10" s="142">
        <v>90.6</v>
      </c>
      <c r="K10" s="142">
        <v>91.8</v>
      </c>
      <c r="L10" s="142">
        <v>86.1</v>
      </c>
      <c r="M10" s="142">
        <v>86.9</v>
      </c>
      <c r="N10" s="142">
        <v>92</v>
      </c>
      <c r="O10" s="142">
        <v>90.1</v>
      </c>
      <c r="P10" s="142">
        <v>91.1</v>
      </c>
      <c r="Q10" s="142">
        <v>91.4</v>
      </c>
      <c r="R10" s="142">
        <v>89.9</v>
      </c>
      <c r="S10" s="143">
        <v>77</v>
      </c>
      <c r="T10" s="144">
        <v>84</v>
      </c>
      <c r="U10" s="144">
        <v>84</v>
      </c>
      <c r="V10" s="144">
        <v>85</v>
      </c>
      <c r="W10" s="144">
        <v>80</v>
      </c>
      <c r="X10" s="144">
        <v>77</v>
      </c>
      <c r="Y10" s="384">
        <v>80</v>
      </c>
    </row>
    <row r="11" spans="1:25" x14ac:dyDescent="0.25">
      <c r="A11" s="19" t="s">
        <v>87</v>
      </c>
      <c r="B11" s="145">
        <v>85.3</v>
      </c>
      <c r="C11" s="123">
        <v>85.9</v>
      </c>
      <c r="D11" s="123">
        <v>88</v>
      </c>
      <c r="E11" s="123">
        <v>85.6</v>
      </c>
      <c r="F11" s="123">
        <v>83.5</v>
      </c>
      <c r="G11" s="123">
        <v>84.6</v>
      </c>
      <c r="H11" s="123">
        <v>88.7</v>
      </c>
      <c r="I11" s="123">
        <v>89.4</v>
      </c>
      <c r="J11" s="123">
        <v>87.2</v>
      </c>
      <c r="K11" s="123">
        <v>83</v>
      </c>
      <c r="L11" s="123">
        <v>86.4</v>
      </c>
      <c r="M11" s="123">
        <v>87.4</v>
      </c>
      <c r="N11" s="123">
        <v>89.3</v>
      </c>
      <c r="O11" s="123">
        <v>92.1</v>
      </c>
      <c r="P11" s="123">
        <v>89</v>
      </c>
      <c r="Q11" s="123">
        <v>92</v>
      </c>
      <c r="R11" s="123">
        <v>92</v>
      </c>
      <c r="S11" s="123">
        <v>88</v>
      </c>
      <c r="T11" s="124">
        <v>88</v>
      </c>
      <c r="U11" s="124">
        <v>89</v>
      </c>
      <c r="V11" s="124">
        <v>92</v>
      </c>
      <c r="W11" s="124">
        <v>88</v>
      </c>
      <c r="X11" s="124">
        <v>83</v>
      </c>
      <c r="Y11" s="385">
        <v>82</v>
      </c>
    </row>
    <row r="12" spans="1:25" x14ac:dyDescent="0.25">
      <c r="A12" s="122" t="s">
        <v>89</v>
      </c>
      <c r="B12" s="145">
        <v>85.2</v>
      </c>
      <c r="C12" s="123">
        <v>85.7</v>
      </c>
      <c r="D12" s="123">
        <v>87.7</v>
      </c>
      <c r="E12" s="123">
        <v>89.6</v>
      </c>
      <c r="F12" s="123">
        <v>83.7</v>
      </c>
      <c r="G12" s="123">
        <v>88.5</v>
      </c>
      <c r="H12" s="123">
        <v>87.8</v>
      </c>
      <c r="I12" s="123">
        <v>90.3</v>
      </c>
      <c r="J12" s="123">
        <v>87.9</v>
      </c>
      <c r="K12" s="123">
        <v>80.2</v>
      </c>
      <c r="L12" s="125">
        <v>84.8</v>
      </c>
      <c r="M12" s="123">
        <v>84.2</v>
      </c>
      <c r="N12" s="123">
        <v>88.1</v>
      </c>
      <c r="O12" s="123">
        <v>97</v>
      </c>
      <c r="P12" s="123">
        <v>97</v>
      </c>
      <c r="Q12" s="123">
        <v>87</v>
      </c>
      <c r="R12" s="123">
        <v>86</v>
      </c>
      <c r="S12" s="123">
        <v>79</v>
      </c>
      <c r="T12" s="124">
        <v>81</v>
      </c>
      <c r="U12" s="124">
        <v>82</v>
      </c>
      <c r="V12" s="124">
        <v>85</v>
      </c>
      <c r="W12" s="124">
        <v>77</v>
      </c>
      <c r="X12" s="124">
        <v>74</v>
      </c>
      <c r="Y12" s="385">
        <v>78</v>
      </c>
    </row>
    <row r="13" spans="1:25" x14ac:dyDescent="0.25">
      <c r="A13" s="122" t="s">
        <v>90</v>
      </c>
      <c r="B13" s="145">
        <v>84</v>
      </c>
      <c r="C13" s="123">
        <v>87</v>
      </c>
      <c r="D13" s="123">
        <v>86</v>
      </c>
      <c r="E13" s="123">
        <v>87</v>
      </c>
      <c r="F13" s="123">
        <v>86</v>
      </c>
      <c r="G13" s="123">
        <v>86</v>
      </c>
      <c r="H13" s="123">
        <v>88</v>
      </c>
      <c r="I13" s="123">
        <v>85</v>
      </c>
      <c r="J13" s="123">
        <v>87</v>
      </c>
      <c r="K13" s="123">
        <v>82</v>
      </c>
      <c r="L13" s="125">
        <v>82</v>
      </c>
      <c r="M13" s="123">
        <v>82</v>
      </c>
      <c r="N13" s="123">
        <v>88</v>
      </c>
      <c r="O13" s="123">
        <v>87</v>
      </c>
      <c r="P13" s="123">
        <v>91</v>
      </c>
      <c r="Q13" s="123">
        <v>90</v>
      </c>
      <c r="R13" s="123">
        <v>87</v>
      </c>
      <c r="S13" s="123">
        <v>80</v>
      </c>
      <c r="T13" s="124">
        <v>84</v>
      </c>
      <c r="U13" s="124">
        <v>91</v>
      </c>
      <c r="V13" s="124">
        <v>86</v>
      </c>
      <c r="W13" s="124">
        <v>82</v>
      </c>
      <c r="X13" s="124">
        <v>73</v>
      </c>
      <c r="Y13" s="385">
        <v>75</v>
      </c>
    </row>
    <row r="14" spans="1:25" x14ac:dyDescent="0.25">
      <c r="A14" s="122" t="s">
        <v>91</v>
      </c>
      <c r="B14" s="145">
        <v>73</v>
      </c>
      <c r="C14" s="123">
        <v>78.7</v>
      </c>
      <c r="D14" s="123">
        <v>74.099999999999994</v>
      </c>
      <c r="E14" s="123">
        <v>79.5</v>
      </c>
      <c r="F14" s="123">
        <v>76.400000000000006</v>
      </c>
      <c r="G14" s="123">
        <v>72.2</v>
      </c>
      <c r="H14" s="123">
        <v>74.900000000000006</v>
      </c>
      <c r="I14" s="123">
        <v>73.2</v>
      </c>
      <c r="J14" s="123">
        <v>75.8</v>
      </c>
      <c r="K14" s="123">
        <v>76.5</v>
      </c>
      <c r="L14" s="125">
        <v>74</v>
      </c>
      <c r="M14" s="123">
        <v>78</v>
      </c>
      <c r="N14" s="123">
        <v>80</v>
      </c>
      <c r="O14" s="123">
        <v>82</v>
      </c>
      <c r="P14" s="123">
        <v>80</v>
      </c>
      <c r="Q14" s="123">
        <v>80</v>
      </c>
      <c r="R14" s="123">
        <v>84</v>
      </c>
      <c r="S14" s="123">
        <v>81</v>
      </c>
      <c r="T14" s="124">
        <v>79</v>
      </c>
      <c r="U14" s="124">
        <v>77</v>
      </c>
      <c r="V14" s="124">
        <v>77</v>
      </c>
      <c r="W14" s="124">
        <v>76</v>
      </c>
      <c r="X14" s="124">
        <v>92</v>
      </c>
      <c r="Y14" s="385">
        <v>85</v>
      </c>
    </row>
    <row r="15" spans="1:25" x14ac:dyDescent="0.25">
      <c r="A15" s="122" t="s">
        <v>92</v>
      </c>
      <c r="B15" s="145">
        <v>78.5</v>
      </c>
      <c r="C15" s="123">
        <v>80</v>
      </c>
      <c r="D15" s="123">
        <v>80</v>
      </c>
      <c r="E15" s="123">
        <v>77</v>
      </c>
      <c r="F15" s="123">
        <v>73</v>
      </c>
      <c r="G15" s="123">
        <v>71</v>
      </c>
      <c r="H15" s="123">
        <v>76.7</v>
      </c>
      <c r="I15" s="123">
        <v>79.7</v>
      </c>
      <c r="J15" s="123">
        <v>82.1</v>
      </c>
      <c r="K15" s="123">
        <v>75.099999999999994</v>
      </c>
      <c r="L15" s="125">
        <v>82</v>
      </c>
      <c r="M15" s="123">
        <v>82.4</v>
      </c>
      <c r="N15" s="123">
        <v>82</v>
      </c>
      <c r="O15" s="123">
        <v>79</v>
      </c>
      <c r="P15" s="123">
        <v>79</v>
      </c>
      <c r="Q15" s="123">
        <v>79</v>
      </c>
      <c r="R15" s="123">
        <v>85</v>
      </c>
      <c r="S15" s="123">
        <v>96</v>
      </c>
      <c r="T15" s="124">
        <v>80</v>
      </c>
      <c r="U15" s="124">
        <v>82</v>
      </c>
      <c r="V15" s="124">
        <v>80</v>
      </c>
      <c r="W15" s="124">
        <v>79</v>
      </c>
      <c r="X15" s="124">
        <v>76</v>
      </c>
      <c r="Y15" s="385">
        <v>80</v>
      </c>
    </row>
    <row r="16" spans="1:25" x14ac:dyDescent="0.25">
      <c r="A16" s="122" t="s">
        <v>215</v>
      </c>
      <c r="B16" s="145">
        <v>82.8</v>
      </c>
      <c r="C16" s="123">
        <v>77.900000000000006</v>
      </c>
      <c r="D16" s="123">
        <v>80.900000000000006</v>
      </c>
      <c r="E16" s="123">
        <v>82</v>
      </c>
      <c r="F16" s="123">
        <v>81.599999999999994</v>
      </c>
      <c r="G16" s="123">
        <v>83</v>
      </c>
      <c r="H16" s="123">
        <v>84.2</v>
      </c>
      <c r="I16" s="123">
        <v>76.7</v>
      </c>
      <c r="J16" s="123">
        <v>84</v>
      </c>
      <c r="K16" s="123">
        <v>80</v>
      </c>
      <c r="L16" s="125">
        <v>82</v>
      </c>
      <c r="M16" s="123">
        <v>84</v>
      </c>
      <c r="N16" s="123">
        <v>82</v>
      </c>
      <c r="O16" s="123">
        <v>82</v>
      </c>
      <c r="P16" s="123">
        <v>86</v>
      </c>
      <c r="Q16" s="123">
        <v>86</v>
      </c>
      <c r="R16" s="123">
        <v>85</v>
      </c>
      <c r="S16" s="123">
        <v>80</v>
      </c>
      <c r="T16" s="124">
        <v>83</v>
      </c>
      <c r="U16" s="124">
        <v>79</v>
      </c>
      <c r="V16" s="124">
        <v>84</v>
      </c>
      <c r="W16" s="124">
        <v>77</v>
      </c>
      <c r="X16" s="124">
        <v>72</v>
      </c>
      <c r="Y16" s="385">
        <v>79</v>
      </c>
    </row>
    <row r="17" spans="1:25" x14ac:dyDescent="0.25">
      <c r="A17" s="122" t="s">
        <v>94</v>
      </c>
      <c r="B17" s="145">
        <v>78.3</v>
      </c>
      <c r="C17" s="123">
        <v>79</v>
      </c>
      <c r="D17" s="123">
        <v>78.8</v>
      </c>
      <c r="E17" s="126">
        <v>77.900000000000006</v>
      </c>
      <c r="F17" s="123">
        <v>78</v>
      </c>
      <c r="G17" s="123">
        <v>79.599999999999994</v>
      </c>
      <c r="H17" s="123">
        <v>80.099999999999994</v>
      </c>
      <c r="I17" s="123">
        <v>85.7</v>
      </c>
      <c r="J17" s="123">
        <v>77.599999999999994</v>
      </c>
      <c r="K17" s="123">
        <v>75.900000000000006</v>
      </c>
      <c r="L17" s="125">
        <v>74.7</v>
      </c>
      <c r="M17" s="123">
        <v>78.8</v>
      </c>
      <c r="N17" s="123">
        <v>81.599999999999994</v>
      </c>
      <c r="O17" s="123">
        <v>84.5</v>
      </c>
      <c r="P17" s="123">
        <v>80.2</v>
      </c>
      <c r="Q17" s="123">
        <v>83.5</v>
      </c>
      <c r="R17" s="123">
        <v>76</v>
      </c>
      <c r="S17" s="123">
        <v>73</v>
      </c>
      <c r="T17" s="124">
        <v>79</v>
      </c>
      <c r="U17" s="124">
        <v>80.400000000000006</v>
      </c>
      <c r="V17" s="124">
        <v>79</v>
      </c>
      <c r="W17" s="124">
        <v>76</v>
      </c>
      <c r="X17" s="124">
        <v>72</v>
      </c>
      <c r="Y17" s="385">
        <v>78</v>
      </c>
    </row>
    <row r="18" spans="1:25" x14ac:dyDescent="0.25">
      <c r="A18" s="122" t="s">
        <v>95</v>
      </c>
      <c r="B18" s="145">
        <v>75</v>
      </c>
      <c r="C18" s="123">
        <v>74</v>
      </c>
      <c r="D18" s="123">
        <v>78</v>
      </c>
      <c r="E18" s="123">
        <v>81.900000000000006</v>
      </c>
      <c r="F18" s="123">
        <v>81</v>
      </c>
      <c r="G18" s="123">
        <v>81</v>
      </c>
      <c r="H18" s="123">
        <v>79</v>
      </c>
      <c r="I18" s="123">
        <v>79</v>
      </c>
      <c r="J18" s="123">
        <v>83</v>
      </c>
      <c r="K18" s="123">
        <v>83</v>
      </c>
      <c r="L18" s="125">
        <v>73</v>
      </c>
      <c r="M18" s="123">
        <v>77</v>
      </c>
      <c r="N18" s="123">
        <v>81</v>
      </c>
      <c r="O18" s="123">
        <v>81</v>
      </c>
      <c r="P18" s="123">
        <v>84</v>
      </c>
      <c r="Q18" s="123">
        <v>85</v>
      </c>
      <c r="R18" s="123">
        <v>83</v>
      </c>
      <c r="S18" s="123">
        <v>83</v>
      </c>
      <c r="T18" s="124">
        <v>84</v>
      </c>
      <c r="U18" s="124">
        <v>80</v>
      </c>
      <c r="V18" s="124">
        <v>80</v>
      </c>
      <c r="W18" s="124">
        <v>78</v>
      </c>
      <c r="X18" s="124">
        <v>76</v>
      </c>
      <c r="Y18" s="385">
        <v>80</v>
      </c>
    </row>
    <row r="19" spans="1:25" x14ac:dyDescent="0.25">
      <c r="A19" s="127" t="s">
        <v>96</v>
      </c>
      <c r="B19" s="146">
        <v>62</v>
      </c>
      <c r="C19" s="147">
        <v>62</v>
      </c>
      <c r="D19" s="147">
        <v>65</v>
      </c>
      <c r="E19" s="147">
        <v>60</v>
      </c>
      <c r="F19" s="147">
        <v>59</v>
      </c>
      <c r="G19" s="147">
        <v>55</v>
      </c>
      <c r="H19" s="147">
        <v>68</v>
      </c>
      <c r="I19" s="147">
        <v>67</v>
      </c>
      <c r="J19" s="147">
        <v>68</v>
      </c>
      <c r="K19" s="147">
        <v>59</v>
      </c>
      <c r="L19" s="148">
        <v>60</v>
      </c>
      <c r="M19" s="147">
        <v>61</v>
      </c>
      <c r="N19" s="147">
        <v>68</v>
      </c>
      <c r="O19" s="147">
        <v>61</v>
      </c>
      <c r="P19" s="147">
        <v>57</v>
      </c>
      <c r="Q19" s="147">
        <v>69</v>
      </c>
      <c r="R19" s="147">
        <v>62</v>
      </c>
      <c r="S19" s="147">
        <v>48</v>
      </c>
      <c r="T19" s="149">
        <v>57</v>
      </c>
      <c r="U19" s="149">
        <v>60</v>
      </c>
      <c r="V19" s="149">
        <v>62</v>
      </c>
      <c r="W19" s="149">
        <v>68</v>
      </c>
      <c r="X19" s="149">
        <v>53</v>
      </c>
      <c r="Y19" s="386">
        <v>52</v>
      </c>
    </row>
    <row r="20" spans="1:25" x14ac:dyDescent="0.25">
      <c r="A20" s="128" t="s">
        <v>216</v>
      </c>
      <c r="B20" s="129">
        <f t="shared" ref="B20:T20" si="0">AVERAGE(B10:B19)</f>
        <v>79.426661221822926</v>
      </c>
      <c r="C20" s="130">
        <f t="shared" si="0"/>
        <v>80.038157363819764</v>
      </c>
      <c r="D20" s="130">
        <f t="shared" si="0"/>
        <v>80.566843501326247</v>
      </c>
      <c r="E20" s="130">
        <f t="shared" si="0"/>
        <v>80.907418731895717</v>
      </c>
      <c r="F20" s="130">
        <f t="shared" si="0"/>
        <v>79.03</v>
      </c>
      <c r="G20" s="130">
        <f t="shared" si="0"/>
        <v>78.8</v>
      </c>
      <c r="H20" s="130">
        <f t="shared" si="0"/>
        <v>81.7</v>
      </c>
      <c r="I20" s="130">
        <f t="shared" si="0"/>
        <v>81.56</v>
      </c>
      <c r="J20" s="130">
        <f t="shared" si="0"/>
        <v>82.320000000000007</v>
      </c>
      <c r="K20" s="130">
        <f t="shared" si="0"/>
        <v>78.650000000000006</v>
      </c>
      <c r="L20" s="130">
        <f t="shared" si="0"/>
        <v>78.5</v>
      </c>
      <c r="M20" s="130">
        <f t="shared" si="0"/>
        <v>80.169999999999987</v>
      </c>
      <c r="N20" s="130">
        <f t="shared" si="0"/>
        <v>83.2</v>
      </c>
      <c r="O20" s="130">
        <f t="shared" si="0"/>
        <v>83.570000000000007</v>
      </c>
      <c r="P20" s="130">
        <f t="shared" si="0"/>
        <v>83.43</v>
      </c>
      <c r="Q20" s="130">
        <f t="shared" si="0"/>
        <v>84.289999999999992</v>
      </c>
      <c r="R20" s="130">
        <f t="shared" si="0"/>
        <v>82.99</v>
      </c>
      <c r="S20" s="131">
        <f t="shared" ref="S20" si="1">AVERAGE(S10:S19)</f>
        <v>78.5</v>
      </c>
      <c r="T20" s="131">
        <f t="shared" si="0"/>
        <v>79.900000000000006</v>
      </c>
      <c r="U20" s="131">
        <v>80.44</v>
      </c>
      <c r="V20" s="131">
        <v>81</v>
      </c>
      <c r="W20" s="131">
        <v>78.099999999999994</v>
      </c>
      <c r="X20" s="131">
        <v>74.8</v>
      </c>
      <c r="Y20" s="387">
        <f t="shared" ref="Y20" si="2">AVERAGE(Y10:Y19)</f>
        <v>76.900000000000006</v>
      </c>
    </row>
    <row r="21" spans="1:25" x14ac:dyDescent="0.25">
      <c r="A21" s="453" t="s">
        <v>134</v>
      </c>
      <c r="B21" s="453"/>
      <c r="C21" s="453"/>
      <c r="D21" s="453"/>
      <c r="E21" s="453"/>
      <c r="F21" s="453"/>
      <c r="G21" s="453"/>
      <c r="H21" s="453"/>
      <c r="I21" s="453"/>
      <c r="J21" s="453"/>
      <c r="K21" s="453"/>
      <c r="L21" s="453"/>
      <c r="M21" s="453"/>
      <c r="N21" s="453"/>
      <c r="O21" s="453"/>
    </row>
    <row r="22" spans="1:25" x14ac:dyDescent="0.25">
      <c r="A22" s="453" t="s">
        <v>217</v>
      </c>
      <c r="B22" s="453"/>
      <c r="C22" s="453"/>
      <c r="D22" s="453"/>
      <c r="E22" s="453"/>
      <c r="F22" s="453"/>
      <c r="G22" s="453"/>
      <c r="H22" s="453"/>
      <c r="I22" s="453"/>
      <c r="J22" s="453"/>
      <c r="K22" s="453"/>
      <c r="L22" s="453"/>
      <c r="M22" s="453"/>
      <c r="N22" s="453"/>
      <c r="O22" s="453"/>
    </row>
    <row r="23" spans="1:25" x14ac:dyDescent="0.25">
      <c r="A23" s="453" t="s">
        <v>218</v>
      </c>
      <c r="B23" s="453"/>
      <c r="C23" s="453"/>
      <c r="D23" s="453"/>
      <c r="E23" s="453"/>
      <c r="F23" s="453"/>
      <c r="G23" s="453"/>
      <c r="H23" s="453"/>
      <c r="I23" s="453"/>
      <c r="J23" s="453"/>
      <c r="K23" s="453"/>
      <c r="L23" s="453"/>
      <c r="M23" s="453"/>
      <c r="N23" s="453"/>
      <c r="O23" s="453"/>
    </row>
    <row r="24" spans="1:25" x14ac:dyDescent="0.25">
      <c r="A24" s="453" t="s">
        <v>219</v>
      </c>
      <c r="B24" s="453"/>
      <c r="C24" s="453"/>
      <c r="D24" s="453"/>
      <c r="E24" s="453"/>
      <c r="F24" s="453"/>
      <c r="G24" s="453"/>
      <c r="H24" s="453"/>
      <c r="I24" s="453"/>
      <c r="J24" s="453"/>
      <c r="K24" s="453"/>
      <c r="L24" s="453"/>
      <c r="M24" s="453"/>
      <c r="N24" s="453"/>
      <c r="O24" s="453"/>
    </row>
    <row r="25" spans="1:25" x14ac:dyDescent="0.25">
      <c r="A25" s="453" t="s">
        <v>220</v>
      </c>
      <c r="B25" s="453"/>
      <c r="C25" s="453"/>
      <c r="D25" s="453"/>
      <c r="E25" s="453"/>
      <c r="F25" s="453"/>
      <c r="G25" s="453"/>
      <c r="H25" s="453"/>
      <c r="I25" s="453"/>
      <c r="J25" s="453"/>
      <c r="K25" s="453"/>
      <c r="L25" s="453"/>
      <c r="M25" s="453"/>
      <c r="N25" s="453"/>
      <c r="O25" s="453"/>
    </row>
    <row r="26" spans="1:25" x14ac:dyDescent="0.25">
      <c r="A26" s="453" t="s">
        <v>221</v>
      </c>
      <c r="B26" s="453"/>
      <c r="C26" s="453"/>
      <c r="D26" s="453"/>
      <c r="E26" s="453"/>
      <c r="F26" s="453"/>
      <c r="G26" s="453"/>
      <c r="H26" s="453"/>
      <c r="I26" s="453"/>
      <c r="J26" s="453"/>
      <c r="K26" s="453"/>
      <c r="L26" s="453"/>
      <c r="M26" s="453"/>
      <c r="N26" s="453"/>
      <c r="O26" s="453"/>
    </row>
    <row r="27" spans="1:25" x14ac:dyDescent="0.25">
      <c r="A27" s="453" t="s">
        <v>222</v>
      </c>
      <c r="B27" s="453"/>
      <c r="C27" s="453"/>
      <c r="D27" s="453"/>
      <c r="E27" s="453"/>
      <c r="F27" s="453"/>
      <c r="G27" s="453"/>
      <c r="H27" s="453"/>
      <c r="I27" s="453"/>
      <c r="J27" s="453"/>
      <c r="K27" s="453"/>
      <c r="L27" s="453"/>
      <c r="M27" s="453"/>
      <c r="N27" s="453"/>
      <c r="O27" s="453"/>
    </row>
    <row r="28" spans="1:25" x14ac:dyDescent="0.25">
      <c r="A28" s="453" t="s">
        <v>223</v>
      </c>
      <c r="B28" s="453"/>
      <c r="C28" s="453"/>
      <c r="D28" s="453"/>
      <c r="E28" s="453"/>
      <c r="F28" s="453"/>
      <c r="G28" s="453"/>
      <c r="H28" s="453"/>
      <c r="I28" s="453"/>
      <c r="J28" s="453"/>
      <c r="K28" s="453"/>
      <c r="L28" s="453"/>
      <c r="M28" s="453"/>
      <c r="N28" s="453"/>
      <c r="O28" s="453"/>
      <c r="P28" s="453"/>
    </row>
    <row r="29" spans="1:25" x14ac:dyDescent="0.25">
      <c r="A29" s="453"/>
      <c r="B29" s="453"/>
      <c r="C29" s="453"/>
      <c r="D29" s="453"/>
      <c r="E29" s="453"/>
      <c r="F29" s="453"/>
      <c r="G29" s="453"/>
      <c r="H29" s="453"/>
      <c r="I29" s="453"/>
      <c r="J29" s="453"/>
      <c r="K29" s="453"/>
      <c r="L29" s="453"/>
      <c r="M29" s="453"/>
      <c r="N29" s="453"/>
      <c r="O29" s="453"/>
      <c r="P29" s="453"/>
    </row>
  </sheetData>
  <mergeCells count="15">
    <mergeCell ref="A8:A9"/>
    <mergeCell ref="A21:O21"/>
    <mergeCell ref="A22:O22"/>
    <mergeCell ref="A23:O23"/>
    <mergeCell ref="A24:O24"/>
    <mergeCell ref="A29:P29"/>
    <mergeCell ref="A28:P28"/>
    <mergeCell ref="A25:O25"/>
    <mergeCell ref="A26:O26"/>
    <mergeCell ref="A27:O27"/>
    <mergeCell ref="A6:X6"/>
    <mergeCell ref="A1:X1"/>
    <mergeCell ref="A2:X2"/>
    <mergeCell ref="A3:X3"/>
    <mergeCell ref="A5:X5"/>
  </mergeCells>
  <phoneticPr fontId="14" type="noConversion"/>
  <printOptions horizontalCentered="1"/>
  <pageMargins left="0.25" right="0.25" top="0.75" bottom="0.75" header="0.3" footer="0.3"/>
  <pageSetup paperSize="5" scale="95" orientation="landscape" r:id="rId1"/>
  <headerFooter>
    <oddHeader>&amp;L&amp;G&amp;R&amp;G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29"/>
  <sheetViews>
    <sheetView zoomScaleNormal="100" workbookViewId="0">
      <selection activeCell="A7" sqref="A7"/>
    </sheetView>
  </sheetViews>
  <sheetFormatPr defaultColWidth="8.7109375" defaultRowHeight="15" x14ac:dyDescent="0.25"/>
  <cols>
    <col min="1" max="1" width="26.28515625" bestFit="1" customWidth="1"/>
    <col min="2" max="18" width="7.5703125" bestFit="1" customWidth="1"/>
    <col min="19" max="20" width="9.7109375" customWidth="1"/>
    <col min="21" max="21" width="10" customWidth="1"/>
    <col min="22" max="25" width="9.7109375" bestFit="1" customWidth="1"/>
  </cols>
  <sheetData>
    <row r="1" spans="1:25" x14ac:dyDescent="0.25">
      <c r="A1" s="425" t="s">
        <v>0</v>
      </c>
      <c r="B1" s="425"/>
      <c r="C1" s="425"/>
      <c r="D1" s="425"/>
      <c r="E1" s="425"/>
      <c r="F1" s="425"/>
      <c r="G1" s="425"/>
      <c r="H1" s="425"/>
      <c r="I1" s="425"/>
      <c r="J1" s="425"/>
      <c r="K1" s="425"/>
      <c r="L1" s="425"/>
      <c r="M1" s="425"/>
      <c r="N1" s="425"/>
      <c r="O1" s="425"/>
      <c r="P1" s="425"/>
      <c r="Q1" s="425"/>
      <c r="R1" s="425"/>
      <c r="S1" s="425"/>
      <c r="T1" s="425"/>
      <c r="U1" s="425"/>
      <c r="V1" s="425"/>
      <c r="W1" s="425"/>
      <c r="X1" s="425"/>
    </row>
    <row r="2" spans="1:25" x14ac:dyDescent="0.25">
      <c r="A2" s="425" t="s">
        <v>1</v>
      </c>
      <c r="B2" s="425"/>
      <c r="C2" s="425"/>
      <c r="D2" s="425"/>
      <c r="E2" s="425"/>
      <c r="F2" s="425"/>
      <c r="G2" s="425"/>
      <c r="H2" s="425"/>
      <c r="I2" s="425"/>
      <c r="J2" s="425"/>
      <c r="K2" s="425"/>
      <c r="L2" s="425"/>
      <c r="M2" s="425"/>
      <c r="N2" s="425"/>
      <c r="O2" s="425"/>
      <c r="P2" s="425"/>
      <c r="Q2" s="425"/>
      <c r="R2" s="425"/>
      <c r="S2" s="425"/>
      <c r="T2" s="425"/>
      <c r="U2" s="425"/>
      <c r="V2" s="425"/>
      <c r="W2" s="425"/>
      <c r="X2" s="425"/>
    </row>
    <row r="3" spans="1:25" x14ac:dyDescent="0.25">
      <c r="A3" s="425" t="s">
        <v>178</v>
      </c>
      <c r="B3" s="425"/>
      <c r="C3" s="425"/>
      <c r="D3" s="425"/>
      <c r="E3" s="425"/>
      <c r="F3" s="425"/>
      <c r="G3" s="425"/>
      <c r="H3" s="425"/>
      <c r="I3" s="425"/>
      <c r="J3" s="425"/>
      <c r="K3" s="425"/>
      <c r="L3" s="425"/>
      <c r="M3" s="425"/>
      <c r="N3" s="425"/>
      <c r="O3" s="425"/>
      <c r="P3" s="425"/>
      <c r="Q3" s="425"/>
      <c r="R3" s="425"/>
      <c r="S3" s="425"/>
      <c r="T3" s="425"/>
      <c r="U3" s="425"/>
      <c r="V3" s="425"/>
      <c r="W3" s="425"/>
      <c r="X3" s="425"/>
    </row>
    <row r="4" spans="1:25" x14ac:dyDescent="0.25">
      <c r="A4" s="303"/>
      <c r="B4" s="303"/>
      <c r="C4" s="303"/>
      <c r="D4" s="303"/>
      <c r="E4" s="303"/>
      <c r="F4" s="303"/>
      <c r="G4" s="303"/>
      <c r="H4" s="303"/>
      <c r="I4" s="303"/>
      <c r="J4" s="303"/>
      <c r="K4" s="303"/>
      <c r="L4" s="303"/>
      <c r="M4" s="303"/>
      <c r="N4" s="303"/>
      <c r="O4" s="303"/>
      <c r="P4" s="303"/>
    </row>
    <row r="5" spans="1:25" ht="17.25" x14ac:dyDescent="0.25">
      <c r="A5" s="425" t="s">
        <v>224</v>
      </c>
      <c r="B5" s="425"/>
      <c r="C5" s="425"/>
      <c r="D5" s="425"/>
      <c r="E5" s="425"/>
      <c r="F5" s="425"/>
      <c r="G5" s="425"/>
      <c r="H5" s="425"/>
      <c r="I5" s="425"/>
      <c r="J5" s="425"/>
      <c r="K5" s="425"/>
      <c r="L5" s="425"/>
      <c r="M5" s="425"/>
      <c r="N5" s="425"/>
      <c r="O5" s="425"/>
      <c r="P5" s="425"/>
      <c r="Q5" s="425"/>
      <c r="R5" s="425"/>
      <c r="S5" s="425"/>
      <c r="T5" s="425"/>
      <c r="U5" s="425"/>
      <c r="V5" s="425"/>
      <c r="W5" s="425"/>
      <c r="X5" s="425"/>
    </row>
    <row r="6" spans="1:25" x14ac:dyDescent="0.25">
      <c r="A6" s="425" t="s">
        <v>3</v>
      </c>
      <c r="B6" s="425"/>
      <c r="C6" s="425"/>
      <c r="D6" s="425"/>
      <c r="E6" s="425"/>
      <c r="F6" s="425"/>
      <c r="G6" s="425"/>
      <c r="H6" s="425"/>
      <c r="I6" s="425"/>
      <c r="J6" s="425"/>
      <c r="K6" s="425"/>
      <c r="L6" s="425"/>
      <c r="M6" s="425"/>
      <c r="N6" s="425"/>
      <c r="O6" s="425"/>
      <c r="P6" s="425"/>
      <c r="Q6" s="425"/>
      <c r="R6" s="425"/>
      <c r="S6" s="425"/>
      <c r="T6" s="425"/>
      <c r="U6" s="425"/>
      <c r="V6" s="425"/>
      <c r="W6" s="425"/>
      <c r="X6" s="425"/>
    </row>
    <row r="7" spans="1:25" ht="15.75" thickBot="1" x14ac:dyDescent="0.3">
      <c r="A7" s="11"/>
      <c r="B7" s="8"/>
      <c r="C7" s="8"/>
      <c r="D7" s="8"/>
      <c r="E7" s="8"/>
      <c r="F7" s="8"/>
      <c r="G7" s="8"/>
      <c r="H7" s="8"/>
      <c r="I7" s="8"/>
      <c r="J7" s="8"/>
      <c r="K7" s="8"/>
      <c r="L7" s="9"/>
      <c r="M7" s="9"/>
      <c r="N7" s="9"/>
      <c r="O7" s="9"/>
      <c r="P7" s="9"/>
    </row>
    <row r="8" spans="1:25" ht="15" customHeight="1" x14ac:dyDescent="0.25">
      <c r="A8" s="456" t="s">
        <v>180</v>
      </c>
      <c r="B8" s="155" t="s">
        <v>181</v>
      </c>
      <c r="C8" s="117" t="s">
        <v>182</v>
      </c>
      <c r="D8" s="117" t="s">
        <v>183</v>
      </c>
      <c r="E8" s="117" t="s">
        <v>184</v>
      </c>
      <c r="F8" s="117" t="s">
        <v>185</v>
      </c>
      <c r="G8" s="117" t="s">
        <v>186</v>
      </c>
      <c r="H8" s="117" t="s">
        <v>31</v>
      </c>
      <c r="I8" s="117" t="s">
        <v>187</v>
      </c>
      <c r="J8" s="117" t="s">
        <v>188</v>
      </c>
      <c r="K8" s="117" t="s">
        <v>34</v>
      </c>
      <c r="L8" s="117" t="s">
        <v>35</v>
      </c>
      <c r="M8" s="117" t="s">
        <v>36</v>
      </c>
      <c r="N8" s="117" t="s">
        <v>37</v>
      </c>
      <c r="O8" s="117" t="s">
        <v>38</v>
      </c>
      <c r="P8" s="117" t="s">
        <v>39</v>
      </c>
      <c r="Q8" s="117" t="s">
        <v>40</v>
      </c>
      <c r="R8" s="117" t="s">
        <v>41</v>
      </c>
      <c r="S8" s="117" t="s">
        <v>225</v>
      </c>
      <c r="T8" s="132" t="s">
        <v>226</v>
      </c>
      <c r="U8" s="132" t="s">
        <v>227</v>
      </c>
      <c r="V8" s="132" t="s">
        <v>228</v>
      </c>
      <c r="W8" s="132" t="s">
        <v>229</v>
      </c>
      <c r="X8" s="132" t="s">
        <v>230</v>
      </c>
      <c r="Y8" s="132" t="s">
        <v>231</v>
      </c>
    </row>
    <row r="9" spans="1:25" ht="24.75" thickBot="1" x14ac:dyDescent="0.3">
      <c r="A9" s="457"/>
      <c r="B9" s="156" t="s">
        <v>232</v>
      </c>
      <c r="C9" s="133" t="s">
        <v>233</v>
      </c>
      <c r="D9" s="133" t="s">
        <v>234</v>
      </c>
      <c r="E9" s="133" t="s">
        <v>235</v>
      </c>
      <c r="F9" s="133" t="s">
        <v>236</v>
      </c>
      <c r="G9" s="133" t="s">
        <v>237</v>
      </c>
      <c r="H9" s="133" t="s">
        <v>192</v>
      </c>
      <c r="I9" s="133" t="s">
        <v>193</v>
      </c>
      <c r="J9" s="133" t="s">
        <v>238</v>
      </c>
      <c r="K9" s="133" t="s">
        <v>195</v>
      </c>
      <c r="L9" s="133" t="s">
        <v>196</v>
      </c>
      <c r="M9" s="133" t="s">
        <v>197</v>
      </c>
      <c r="N9" s="133" t="s">
        <v>198</v>
      </c>
      <c r="O9" s="133" t="s">
        <v>239</v>
      </c>
      <c r="P9" s="133" t="s">
        <v>240</v>
      </c>
      <c r="Q9" s="133" t="s">
        <v>241</v>
      </c>
      <c r="R9" s="133" t="s">
        <v>242</v>
      </c>
      <c r="S9" s="133" t="s">
        <v>243</v>
      </c>
      <c r="T9" s="134" t="s">
        <v>204</v>
      </c>
      <c r="U9" s="134" t="s">
        <v>205</v>
      </c>
      <c r="V9" s="134" t="s">
        <v>206</v>
      </c>
      <c r="W9" s="134" t="s">
        <v>207</v>
      </c>
      <c r="X9" s="134" t="s">
        <v>208</v>
      </c>
      <c r="Y9" s="134" t="s">
        <v>209</v>
      </c>
    </row>
    <row r="10" spans="1:25" x14ac:dyDescent="0.25">
      <c r="A10" s="390" t="s">
        <v>86</v>
      </c>
      <c r="B10" s="141">
        <v>54</v>
      </c>
      <c r="C10" s="142">
        <v>45.7</v>
      </c>
      <c r="D10" s="142">
        <v>49.5</v>
      </c>
      <c r="E10" s="142">
        <v>51.8</v>
      </c>
      <c r="F10" s="142">
        <v>52</v>
      </c>
      <c r="G10" s="142">
        <v>49.7</v>
      </c>
      <c r="H10" s="142">
        <v>50.9</v>
      </c>
      <c r="I10" s="142">
        <v>47.9</v>
      </c>
      <c r="J10" s="142">
        <v>46.3</v>
      </c>
      <c r="K10" s="142">
        <v>49.4</v>
      </c>
      <c r="L10" s="142">
        <v>48.1</v>
      </c>
      <c r="M10" s="142">
        <v>51.4</v>
      </c>
      <c r="N10" s="142">
        <v>49</v>
      </c>
      <c r="O10" s="142">
        <v>49.1</v>
      </c>
      <c r="P10" s="142">
        <v>48.2</v>
      </c>
      <c r="Q10" s="142">
        <v>49.7</v>
      </c>
      <c r="R10" s="142">
        <v>53.2</v>
      </c>
      <c r="S10" s="142">
        <v>58</v>
      </c>
      <c r="T10" s="150">
        <v>57</v>
      </c>
      <c r="U10" s="150">
        <v>56</v>
      </c>
      <c r="V10" s="150">
        <v>53.215859030837009</v>
      </c>
      <c r="W10" s="150">
        <v>50.114854517611029</v>
      </c>
      <c r="X10" s="150">
        <v>47.133283693224129</v>
      </c>
      <c r="Y10" s="392">
        <v>52.5</v>
      </c>
    </row>
    <row r="11" spans="1:25" x14ac:dyDescent="0.25">
      <c r="A11" s="391" t="s">
        <v>87</v>
      </c>
      <c r="B11" s="145">
        <v>55</v>
      </c>
      <c r="C11" s="123">
        <v>54.84</v>
      </c>
      <c r="D11" s="123">
        <v>56</v>
      </c>
      <c r="E11" s="123">
        <v>52.87</v>
      </c>
      <c r="F11" s="123">
        <v>53.7</v>
      </c>
      <c r="G11" s="123">
        <v>53.02</v>
      </c>
      <c r="H11" s="123">
        <v>53.5</v>
      </c>
      <c r="I11" s="123">
        <v>50.4</v>
      </c>
      <c r="J11" s="123">
        <v>50.2</v>
      </c>
      <c r="K11" s="123">
        <v>50</v>
      </c>
      <c r="L11" s="123">
        <v>48</v>
      </c>
      <c r="M11" s="123">
        <v>48.1</v>
      </c>
      <c r="N11" s="123">
        <v>49.6</v>
      </c>
      <c r="O11" s="123">
        <v>48.7</v>
      </c>
      <c r="P11" s="123">
        <v>45.31</v>
      </c>
      <c r="Q11" s="126">
        <v>36</v>
      </c>
      <c r="R11" s="123">
        <v>45</v>
      </c>
      <c r="S11" s="123">
        <v>47</v>
      </c>
      <c r="T11" s="124">
        <v>47</v>
      </c>
      <c r="U11" s="124">
        <v>53</v>
      </c>
      <c r="V11" s="124">
        <v>45.696913002806362</v>
      </c>
      <c r="W11" s="124">
        <v>47.043918918918919</v>
      </c>
      <c r="X11" s="124">
        <v>42.170742170742173</v>
      </c>
      <c r="Y11" s="393">
        <v>47</v>
      </c>
    </row>
    <row r="12" spans="1:25" x14ac:dyDescent="0.25">
      <c r="A12" s="388" t="s">
        <v>89</v>
      </c>
      <c r="B12" s="145">
        <v>39</v>
      </c>
      <c r="C12" s="123">
        <v>41</v>
      </c>
      <c r="D12" s="123">
        <v>41</v>
      </c>
      <c r="E12" s="123">
        <v>42.5</v>
      </c>
      <c r="F12" s="123">
        <v>34.9</v>
      </c>
      <c r="G12" s="123">
        <v>47.1</v>
      </c>
      <c r="H12" s="123">
        <v>36</v>
      </c>
      <c r="I12" s="123">
        <v>39.200000000000003</v>
      </c>
      <c r="J12" s="123">
        <v>41.3</v>
      </c>
      <c r="K12" s="123">
        <v>41</v>
      </c>
      <c r="L12" s="123">
        <v>42</v>
      </c>
      <c r="M12" s="125">
        <v>43</v>
      </c>
      <c r="N12" s="125">
        <v>41</v>
      </c>
      <c r="O12" s="135">
        <v>45</v>
      </c>
      <c r="P12" s="125">
        <v>43.1</v>
      </c>
      <c r="Q12" s="125">
        <v>48</v>
      </c>
      <c r="R12" s="125">
        <v>49</v>
      </c>
      <c r="S12" s="125">
        <v>45</v>
      </c>
      <c r="T12" s="136">
        <v>48</v>
      </c>
      <c r="U12" s="136">
        <v>47</v>
      </c>
      <c r="V12" s="136">
        <v>51.842439644218551</v>
      </c>
      <c r="W12" s="136">
        <v>47.215496368038743</v>
      </c>
      <c r="X12" s="136">
        <v>47.211895910780669</v>
      </c>
      <c r="Y12" s="383">
        <v>48.613138686131386</v>
      </c>
    </row>
    <row r="13" spans="1:25" x14ac:dyDescent="0.25">
      <c r="A13" s="388" t="s">
        <v>90</v>
      </c>
      <c r="B13" s="145">
        <v>52.5</v>
      </c>
      <c r="C13" s="123">
        <v>48.1</v>
      </c>
      <c r="D13" s="123">
        <v>51.7</v>
      </c>
      <c r="E13" s="123">
        <v>48</v>
      </c>
      <c r="F13" s="123">
        <v>44.8</v>
      </c>
      <c r="G13" s="123">
        <v>50.9</v>
      </c>
      <c r="H13" s="123">
        <v>48.5</v>
      </c>
      <c r="I13" s="123">
        <v>49.6</v>
      </c>
      <c r="J13" s="123">
        <v>48.9</v>
      </c>
      <c r="K13" s="123">
        <v>44.7</v>
      </c>
      <c r="L13" s="123">
        <v>46</v>
      </c>
      <c r="M13" s="125">
        <v>48</v>
      </c>
      <c r="N13" s="125">
        <v>48</v>
      </c>
      <c r="O13" s="125">
        <v>43</v>
      </c>
      <c r="P13" s="125">
        <v>44</v>
      </c>
      <c r="Q13" s="125">
        <v>44</v>
      </c>
      <c r="R13" s="125">
        <v>48</v>
      </c>
      <c r="S13" s="125">
        <v>51</v>
      </c>
      <c r="T13" s="136">
        <v>51</v>
      </c>
      <c r="U13" s="136">
        <v>52</v>
      </c>
      <c r="V13" s="136">
        <v>52.119129438717074</v>
      </c>
      <c r="W13" s="136">
        <v>50.612244897959179</v>
      </c>
      <c r="X13" s="136">
        <v>48.494288681204566</v>
      </c>
      <c r="Y13" s="383">
        <v>52.932330827067666</v>
      </c>
    </row>
    <row r="14" spans="1:25" x14ac:dyDescent="0.25">
      <c r="A14" s="388" t="s">
        <v>91</v>
      </c>
      <c r="B14" s="145">
        <v>29.8</v>
      </c>
      <c r="C14" s="123">
        <v>24.2</v>
      </c>
      <c r="D14" s="123">
        <v>79.5</v>
      </c>
      <c r="E14" s="123">
        <v>33.9</v>
      </c>
      <c r="F14" s="123">
        <v>36.799999999999997</v>
      </c>
      <c r="G14" s="123">
        <v>40.1</v>
      </c>
      <c r="H14" s="123">
        <v>44.4</v>
      </c>
      <c r="I14" s="123">
        <v>44.7</v>
      </c>
      <c r="J14" s="123">
        <v>42</v>
      </c>
      <c r="K14" s="123">
        <v>42</v>
      </c>
      <c r="L14" s="123">
        <v>44</v>
      </c>
      <c r="M14" s="125">
        <v>37</v>
      </c>
      <c r="N14" s="125">
        <v>42</v>
      </c>
      <c r="O14" s="125">
        <v>39</v>
      </c>
      <c r="P14" s="125">
        <v>35</v>
      </c>
      <c r="Q14" s="125">
        <v>35</v>
      </c>
      <c r="R14" s="125">
        <v>43</v>
      </c>
      <c r="S14" s="125">
        <v>42</v>
      </c>
      <c r="T14" s="136">
        <v>45</v>
      </c>
      <c r="U14" s="136">
        <v>57</v>
      </c>
      <c r="V14" s="136">
        <v>50.675675675675677</v>
      </c>
      <c r="W14" s="136">
        <v>50.453955901426717</v>
      </c>
      <c r="X14" s="136">
        <v>43.874345549738223</v>
      </c>
      <c r="Y14" s="383">
        <v>47.657142857142858</v>
      </c>
    </row>
    <row r="15" spans="1:25" x14ac:dyDescent="0.25">
      <c r="A15" s="388" t="s">
        <v>92</v>
      </c>
      <c r="B15" s="145">
        <v>36.369999999999997</v>
      </c>
      <c r="C15" s="123">
        <v>31.21</v>
      </c>
      <c r="D15" s="123">
        <v>31.6</v>
      </c>
      <c r="E15" s="123">
        <v>40</v>
      </c>
      <c r="F15" s="123">
        <v>32.299999999999997</v>
      </c>
      <c r="G15" s="123">
        <v>35.5</v>
      </c>
      <c r="H15" s="123">
        <v>38.6</v>
      </c>
      <c r="I15" s="123">
        <v>38.799999999999997</v>
      </c>
      <c r="J15" s="123">
        <v>31.6</v>
      </c>
      <c r="K15" s="123">
        <v>41</v>
      </c>
      <c r="L15" s="123">
        <v>25.5</v>
      </c>
      <c r="M15" s="125">
        <v>34.1</v>
      </c>
      <c r="N15" s="125">
        <v>44.9</v>
      </c>
      <c r="O15" s="125">
        <v>50</v>
      </c>
      <c r="P15" s="125">
        <v>50</v>
      </c>
      <c r="Q15" s="125">
        <v>46</v>
      </c>
      <c r="R15" s="125">
        <v>45</v>
      </c>
      <c r="S15" s="125">
        <v>45.2</v>
      </c>
      <c r="T15" s="136">
        <v>46.4</v>
      </c>
      <c r="U15" s="383" t="s">
        <v>244</v>
      </c>
      <c r="V15" s="136">
        <v>49.561403508771932</v>
      </c>
      <c r="W15" s="136">
        <v>44.809322033898304</v>
      </c>
      <c r="X15" s="136">
        <v>48.819742489270382</v>
      </c>
      <c r="Y15" s="383">
        <v>50.684931506849317</v>
      </c>
    </row>
    <row r="16" spans="1:25" x14ac:dyDescent="0.25">
      <c r="A16" s="388" t="s">
        <v>215</v>
      </c>
      <c r="B16" s="151" t="s">
        <v>245</v>
      </c>
      <c r="C16" s="137" t="s">
        <v>245</v>
      </c>
      <c r="D16" s="123">
        <v>40.11</v>
      </c>
      <c r="E16" s="123">
        <v>25.3</v>
      </c>
      <c r="F16" s="123">
        <v>27.7</v>
      </c>
      <c r="G16" s="123">
        <v>20.100000000000001</v>
      </c>
      <c r="H16" s="123">
        <v>26.8</v>
      </c>
      <c r="I16" s="123">
        <v>31.8</v>
      </c>
      <c r="J16" s="123">
        <v>35.6</v>
      </c>
      <c r="K16" s="123">
        <v>35</v>
      </c>
      <c r="L16" s="123">
        <v>35</v>
      </c>
      <c r="M16" s="125">
        <v>36</v>
      </c>
      <c r="N16" s="125">
        <v>38</v>
      </c>
      <c r="O16" s="125">
        <v>39</v>
      </c>
      <c r="P16" s="125">
        <v>35</v>
      </c>
      <c r="Q16" s="125">
        <v>34</v>
      </c>
      <c r="R16" s="125">
        <v>38</v>
      </c>
      <c r="S16" s="125">
        <v>37</v>
      </c>
      <c r="T16" s="136">
        <v>39</v>
      </c>
      <c r="U16" s="136">
        <v>54</v>
      </c>
      <c r="V16" s="136">
        <v>28.823529411764703</v>
      </c>
      <c r="W16" s="136">
        <v>38.614718614718612</v>
      </c>
      <c r="X16" s="136">
        <v>39.494333042720143</v>
      </c>
      <c r="Y16" s="383">
        <v>31.413612565445025</v>
      </c>
    </row>
    <row r="17" spans="1:25" x14ac:dyDescent="0.25">
      <c r="A17" s="388" t="s">
        <v>94</v>
      </c>
      <c r="B17" s="151" t="s">
        <v>245</v>
      </c>
      <c r="C17" s="137" t="s">
        <v>245</v>
      </c>
      <c r="D17" s="137" t="s">
        <v>245</v>
      </c>
      <c r="E17" s="126">
        <v>7.2</v>
      </c>
      <c r="F17" s="123">
        <v>27.7</v>
      </c>
      <c r="G17" s="123">
        <v>33.700000000000003</v>
      </c>
      <c r="H17" s="123">
        <v>36.9</v>
      </c>
      <c r="I17" s="123">
        <v>40.299999999999997</v>
      </c>
      <c r="J17" s="123">
        <v>36.299999999999997</v>
      </c>
      <c r="K17" s="123">
        <v>37</v>
      </c>
      <c r="L17" s="123">
        <v>41</v>
      </c>
      <c r="M17" s="125">
        <v>41</v>
      </c>
      <c r="N17" s="125">
        <v>38</v>
      </c>
      <c r="O17" s="125">
        <v>33</v>
      </c>
      <c r="P17" s="125">
        <v>36</v>
      </c>
      <c r="Q17" s="125">
        <v>31</v>
      </c>
      <c r="R17" s="125">
        <v>40</v>
      </c>
      <c r="S17" s="125">
        <v>46</v>
      </c>
      <c r="T17" s="136">
        <v>48</v>
      </c>
      <c r="U17" s="136">
        <v>51</v>
      </c>
      <c r="V17" s="136">
        <v>45.94894561598224</v>
      </c>
      <c r="W17" s="136">
        <v>48.366013071895424</v>
      </c>
      <c r="X17" s="136">
        <v>38.038793103448278</v>
      </c>
      <c r="Y17" s="383">
        <v>40.231362467866319</v>
      </c>
    </row>
    <row r="18" spans="1:25" x14ac:dyDescent="0.25">
      <c r="A18" s="388" t="s">
        <v>95</v>
      </c>
      <c r="B18" s="145">
        <v>23.2</v>
      </c>
      <c r="C18" s="123">
        <v>26</v>
      </c>
      <c r="D18" s="137">
        <v>32.799999999999997</v>
      </c>
      <c r="E18" s="123">
        <v>34</v>
      </c>
      <c r="F18" s="123">
        <v>29.7</v>
      </c>
      <c r="G18" s="123">
        <v>29.1</v>
      </c>
      <c r="H18" s="123">
        <v>35.299999999999997</v>
      </c>
      <c r="I18" s="123">
        <v>39.9</v>
      </c>
      <c r="J18" s="123">
        <v>41</v>
      </c>
      <c r="K18" s="123">
        <v>41</v>
      </c>
      <c r="L18" s="123">
        <v>45</v>
      </c>
      <c r="M18" s="125">
        <v>38</v>
      </c>
      <c r="N18" s="125">
        <v>44</v>
      </c>
      <c r="O18" s="125">
        <v>41</v>
      </c>
      <c r="P18" s="125">
        <v>38</v>
      </c>
      <c r="Q18" s="125">
        <v>40</v>
      </c>
      <c r="R18" s="125">
        <v>44</v>
      </c>
      <c r="S18" s="125">
        <v>41</v>
      </c>
      <c r="T18" s="136">
        <v>52</v>
      </c>
      <c r="U18" s="136">
        <v>42.3</v>
      </c>
      <c r="V18" s="136">
        <v>47.660098522167488</v>
      </c>
      <c r="W18" s="136">
        <v>45.738942826321463</v>
      </c>
      <c r="X18" s="136">
        <v>44.206974128233973</v>
      </c>
      <c r="Y18" s="383">
        <v>50.578512396694222</v>
      </c>
    </row>
    <row r="19" spans="1:25" x14ac:dyDescent="0.25">
      <c r="A19" s="389" t="s">
        <v>96</v>
      </c>
      <c r="B19" s="152" t="s">
        <v>245</v>
      </c>
      <c r="C19" s="153" t="s">
        <v>245</v>
      </c>
      <c r="D19" s="147">
        <v>25</v>
      </c>
      <c r="E19" s="147">
        <v>17.600000000000001</v>
      </c>
      <c r="F19" s="147">
        <v>31</v>
      </c>
      <c r="G19" s="147">
        <v>31</v>
      </c>
      <c r="H19" s="147">
        <v>35.4</v>
      </c>
      <c r="I19" s="147">
        <v>26.3</v>
      </c>
      <c r="J19" s="147">
        <v>27.7</v>
      </c>
      <c r="K19" s="147">
        <v>28</v>
      </c>
      <c r="L19" s="147">
        <v>25</v>
      </c>
      <c r="M19" s="148">
        <v>29</v>
      </c>
      <c r="N19" s="148">
        <v>14</v>
      </c>
      <c r="O19" s="148">
        <v>18</v>
      </c>
      <c r="P19" s="148">
        <v>18</v>
      </c>
      <c r="Q19" s="148">
        <v>19</v>
      </c>
      <c r="R19" s="148">
        <v>19</v>
      </c>
      <c r="S19" s="148">
        <v>21</v>
      </c>
      <c r="T19" s="154">
        <v>13</v>
      </c>
      <c r="U19" s="154">
        <v>44</v>
      </c>
      <c r="V19" s="154">
        <v>19.803921568627452</v>
      </c>
      <c r="W19" s="154">
        <v>18.26241134751773</v>
      </c>
      <c r="X19" s="154">
        <v>14.592933947772657</v>
      </c>
      <c r="Y19" s="394">
        <v>24.574209245742093</v>
      </c>
    </row>
    <row r="20" spans="1:25" x14ac:dyDescent="0.25">
      <c r="A20" s="138" t="s">
        <v>246</v>
      </c>
      <c r="B20" s="139">
        <f t="shared" ref="B20:H20" si="0">AVERAGE(B10:B19)</f>
        <v>41.410000000000004</v>
      </c>
      <c r="C20" s="140">
        <f t="shared" si="0"/>
        <v>38.721428571428575</v>
      </c>
      <c r="D20" s="140">
        <f t="shared" si="0"/>
        <v>45.245555555555562</v>
      </c>
      <c r="E20" s="140">
        <f t="shared" si="0"/>
        <v>35.317</v>
      </c>
      <c r="F20" s="140">
        <f t="shared" si="0"/>
        <v>37.059999999999995</v>
      </c>
      <c r="G20" s="140">
        <f t="shared" si="0"/>
        <v>39.022000000000006</v>
      </c>
      <c r="H20" s="140">
        <f t="shared" si="0"/>
        <v>40.630000000000003</v>
      </c>
      <c r="I20" s="140">
        <f>AVERAGE(I10:I19)</f>
        <v>40.89</v>
      </c>
      <c r="J20" s="140">
        <f t="shared" ref="J20:U20" si="1">AVERAGE(J10:J19)</f>
        <v>40.090000000000003</v>
      </c>
      <c r="K20" s="140">
        <f t="shared" si="1"/>
        <v>40.910000000000004</v>
      </c>
      <c r="L20" s="140">
        <f t="shared" si="1"/>
        <v>39.96</v>
      </c>
      <c r="M20" s="140">
        <f t="shared" si="1"/>
        <v>40.56</v>
      </c>
      <c r="N20" s="140">
        <f t="shared" si="1"/>
        <v>40.85</v>
      </c>
      <c r="O20" s="140">
        <f t="shared" si="1"/>
        <v>40.58</v>
      </c>
      <c r="P20" s="140">
        <f t="shared" si="1"/>
        <v>39.261000000000003</v>
      </c>
      <c r="Q20" s="140">
        <f t="shared" si="1"/>
        <v>38.269999999999996</v>
      </c>
      <c r="R20" s="140">
        <f t="shared" si="1"/>
        <v>42.42</v>
      </c>
      <c r="S20" s="131">
        <f t="shared" ref="S20" si="2">AVERAGE(S10:S19)</f>
        <v>43.32</v>
      </c>
      <c r="T20" s="131">
        <f t="shared" si="1"/>
        <v>44.64</v>
      </c>
      <c r="U20" s="131">
        <f t="shared" si="1"/>
        <v>50.7</v>
      </c>
      <c r="V20" s="131">
        <f>AVERAGE(V10:V19)</f>
        <v>44.534791541956842</v>
      </c>
      <c r="W20" s="131">
        <f t="shared" ref="W20" si="3">AVERAGE(W10:W19)</f>
        <v>44.123187849830614</v>
      </c>
      <c r="X20" s="131">
        <f>AVERAGE(X10:X19)</f>
        <v>41.40373327171352</v>
      </c>
      <c r="Y20" s="131">
        <v>46.268065729558508</v>
      </c>
    </row>
    <row r="21" spans="1:25" x14ac:dyDescent="0.25">
      <c r="A21" s="453" t="s">
        <v>247</v>
      </c>
      <c r="B21" s="453"/>
      <c r="C21" s="453"/>
      <c r="D21" s="453"/>
      <c r="E21" s="453"/>
      <c r="F21" s="453"/>
      <c r="G21" s="453"/>
      <c r="H21" s="453"/>
      <c r="I21" s="453"/>
      <c r="J21" s="453"/>
      <c r="K21" s="453"/>
      <c r="L21" s="453"/>
      <c r="M21" s="453"/>
      <c r="N21" s="453"/>
      <c r="O21" s="453"/>
      <c r="P21" s="453"/>
      <c r="R21" s="317"/>
      <c r="S21" s="317"/>
      <c r="T21" s="317"/>
      <c r="U21" s="317"/>
      <c r="V21" s="317"/>
      <c r="W21" s="317"/>
      <c r="X21" s="317"/>
    </row>
    <row r="22" spans="1:25" x14ac:dyDescent="0.25">
      <c r="A22" s="453" t="s">
        <v>248</v>
      </c>
      <c r="B22" s="453"/>
      <c r="C22" s="453"/>
      <c r="D22" s="453"/>
      <c r="E22" s="453"/>
      <c r="F22" s="453"/>
      <c r="G22" s="453"/>
      <c r="H22" s="453"/>
      <c r="I22" s="453"/>
      <c r="J22" s="453"/>
      <c r="K22" s="453"/>
      <c r="L22" s="453"/>
      <c r="M22" s="453"/>
      <c r="N22" s="453"/>
      <c r="O22" s="453"/>
      <c r="P22" s="453"/>
    </row>
    <row r="23" spans="1:25" x14ac:dyDescent="0.25">
      <c r="A23" s="453" t="s">
        <v>249</v>
      </c>
      <c r="B23" s="453"/>
      <c r="C23" s="453"/>
      <c r="D23" s="453"/>
      <c r="E23" s="453"/>
      <c r="F23" s="453"/>
      <c r="G23" s="453"/>
      <c r="H23" s="453"/>
      <c r="I23" s="453"/>
      <c r="J23" s="453"/>
      <c r="K23" s="453"/>
      <c r="L23" s="453"/>
      <c r="M23" s="453"/>
      <c r="N23" s="453"/>
      <c r="O23" s="453"/>
      <c r="P23" s="453"/>
    </row>
    <row r="24" spans="1:25" x14ac:dyDescent="0.25">
      <c r="A24" s="453" t="s">
        <v>250</v>
      </c>
      <c r="B24" s="453"/>
      <c r="C24" s="453"/>
      <c r="D24" s="453"/>
      <c r="E24" s="453"/>
      <c r="F24" s="453"/>
      <c r="G24" s="453"/>
      <c r="H24" s="453"/>
      <c r="I24" s="453"/>
      <c r="J24" s="453"/>
      <c r="K24" s="453"/>
      <c r="L24" s="453"/>
      <c r="M24" s="453"/>
      <c r="N24" s="453"/>
      <c r="O24" s="453"/>
      <c r="P24" s="453"/>
    </row>
    <row r="25" spans="1:25" x14ac:dyDescent="0.25">
      <c r="A25" s="453" t="s">
        <v>251</v>
      </c>
      <c r="B25" s="453"/>
      <c r="C25" s="453"/>
      <c r="D25" s="453"/>
      <c r="E25" s="453"/>
      <c r="F25" s="453"/>
      <c r="G25" s="453"/>
      <c r="H25" s="453"/>
      <c r="I25" s="453"/>
      <c r="J25" s="453"/>
      <c r="K25" s="453"/>
      <c r="L25" s="453"/>
      <c r="M25" s="453"/>
      <c r="N25" s="453"/>
      <c r="O25" s="453"/>
      <c r="P25" s="453"/>
    </row>
    <row r="26" spans="1:25" x14ac:dyDescent="0.25">
      <c r="A26" s="453" t="s">
        <v>252</v>
      </c>
      <c r="B26" s="453"/>
      <c r="C26" s="453"/>
      <c r="D26" s="453"/>
      <c r="E26" s="453"/>
      <c r="F26" s="453"/>
      <c r="G26" s="453"/>
      <c r="H26" s="453"/>
      <c r="I26" s="453"/>
      <c r="J26" s="453"/>
      <c r="K26" s="453"/>
      <c r="L26" s="453"/>
      <c r="M26" s="453"/>
      <c r="N26" s="453"/>
      <c r="O26" s="453"/>
      <c r="P26" s="453"/>
    </row>
    <row r="27" spans="1:25" x14ac:dyDescent="0.25">
      <c r="A27" s="453" t="s">
        <v>253</v>
      </c>
      <c r="B27" s="453"/>
      <c r="C27" s="453"/>
      <c r="D27" s="453"/>
      <c r="E27" s="453"/>
      <c r="F27" s="453"/>
      <c r="G27" s="453"/>
      <c r="H27" s="453"/>
      <c r="I27" s="453"/>
      <c r="J27" s="453"/>
      <c r="K27" s="453"/>
      <c r="L27" s="453"/>
      <c r="M27" s="453"/>
      <c r="N27" s="453"/>
      <c r="O27" s="453"/>
      <c r="P27" s="453"/>
    </row>
    <row r="28" spans="1:25" x14ac:dyDescent="0.25">
      <c r="A28" s="453" t="s">
        <v>254</v>
      </c>
      <c r="B28" s="453"/>
      <c r="C28" s="453"/>
      <c r="D28" s="453"/>
      <c r="E28" s="453"/>
      <c r="F28" s="453"/>
      <c r="G28" s="453"/>
      <c r="H28" s="453"/>
      <c r="I28" s="453"/>
      <c r="J28" s="453"/>
      <c r="K28" s="453"/>
      <c r="L28" s="453"/>
      <c r="M28" s="453"/>
      <c r="N28" s="453"/>
      <c r="O28" s="453"/>
      <c r="P28" s="453"/>
    </row>
    <row r="29" spans="1:25" x14ac:dyDescent="0.25">
      <c r="A29" s="453"/>
      <c r="B29" s="453"/>
      <c r="C29" s="453"/>
      <c r="D29" s="453"/>
      <c r="E29" s="453"/>
      <c r="F29" s="453"/>
      <c r="G29" s="453"/>
      <c r="H29" s="453"/>
      <c r="I29" s="453"/>
      <c r="J29" s="453"/>
      <c r="K29" s="453"/>
      <c r="L29" s="453"/>
      <c r="M29" s="453"/>
      <c r="N29" s="453"/>
      <c r="O29" s="453"/>
      <c r="P29" s="453"/>
    </row>
  </sheetData>
  <mergeCells count="15">
    <mergeCell ref="A29:P29"/>
    <mergeCell ref="A25:P25"/>
    <mergeCell ref="A26:P26"/>
    <mergeCell ref="A27:P27"/>
    <mergeCell ref="A28:P28"/>
    <mergeCell ref="A1:X1"/>
    <mergeCell ref="A2:X2"/>
    <mergeCell ref="A3:X3"/>
    <mergeCell ref="A5:X5"/>
    <mergeCell ref="A6:X6"/>
    <mergeCell ref="A24:P24"/>
    <mergeCell ref="A8:A9"/>
    <mergeCell ref="A21:P21"/>
    <mergeCell ref="A22:P22"/>
    <mergeCell ref="A23:P23"/>
  </mergeCells>
  <printOptions horizontalCentered="1"/>
  <pageMargins left="0.25" right="0.25" top="0.75" bottom="0.75" header="0.3" footer="0.3"/>
  <pageSetup paperSize="5" scale="97" orientation="landscape" r:id="rId1"/>
  <headerFooter>
    <oddHeader>&amp;L&amp;G&amp;R&amp;G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FE747-FF24-4648-9CD2-AD871B6A9747}">
  <dimension ref="A1:A3"/>
  <sheetViews>
    <sheetView workbookViewId="0"/>
  </sheetViews>
  <sheetFormatPr defaultRowHeight="15" x14ac:dyDescent="0.25"/>
  <sheetData>
    <row r="1" spans="1:1" x14ac:dyDescent="0.25">
      <c r="A1" s="301" t="s">
        <v>255</v>
      </c>
    </row>
    <row r="2" spans="1:1" x14ac:dyDescent="0.25">
      <c r="A2" s="301" t="s">
        <v>256</v>
      </c>
    </row>
    <row r="3" spans="1:1" x14ac:dyDescent="0.25">
      <c r="A3" s="301" t="s">
        <v>257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c0754c7-aa7b-4f48-8805-4ab1abd27906">
      <Terms xmlns="http://schemas.microsoft.com/office/infopath/2007/PartnerControls"/>
    </lcf76f155ced4ddcb4097134ff3c332f>
    <TaxCatchAll xmlns="9a819aa1-5017-4dd0-b68b-65c7774b143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4BE7A0EDD488947BF246F353EBA39AB" ma:contentTypeVersion="14" ma:contentTypeDescription="Create a new document." ma:contentTypeScope="" ma:versionID="31bc7d15a9064a8da1f2d8adbc32f871">
  <xsd:schema xmlns:xsd="http://www.w3.org/2001/XMLSchema" xmlns:xs="http://www.w3.org/2001/XMLSchema" xmlns:p="http://schemas.microsoft.com/office/2006/metadata/properties" xmlns:ns2="9c0754c7-aa7b-4f48-8805-4ab1abd27906" xmlns:ns3="9a819aa1-5017-4dd0-b68b-65c7774b1431" targetNamespace="http://schemas.microsoft.com/office/2006/metadata/properties" ma:root="true" ma:fieldsID="1c121af61a33a4c14981feb636b26402" ns2:_="" ns3:_="">
    <xsd:import namespace="9c0754c7-aa7b-4f48-8805-4ab1abd27906"/>
    <xsd:import namespace="9a819aa1-5017-4dd0-b68b-65c7774b14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0754c7-aa7b-4f48-8805-4ab1abd279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c414726-6ae4-4cb5-99f3-fdc6235cc85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a819aa1-5017-4dd0-b68b-65c7774b14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9bd3b48-8410-4ca1-8f4d-f1e08f4d228c}" ma:internalName="TaxCatchAll" ma:showField="CatchAllData" ma:web="9a819aa1-5017-4dd0-b68b-65c7774b14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C7F77D-F713-487E-9428-B124A4341BA7}">
  <ds:schemaRefs>
    <ds:schemaRef ds:uri="http://schemas.microsoft.com/sharepoint/v3/contenttype/forms"/>
  </ds:schemaRefs>
</ds:datastoreItem>
</file>

<file path=customXml/itemProps2.xml><?xml version="1.0" encoding="utf-8"?>
<ds:datastoreItem xmlns:ds="http://schemas.openxmlformats.org/officeDocument/2006/customXml" ds:itemID="{DF4B319C-B6FE-4AB2-B07D-85A54DF4DFCF}">
  <ds:schemaRefs>
    <ds:schemaRef ds:uri="http://schemas.microsoft.com/office/2006/metadata/properties"/>
    <ds:schemaRef ds:uri="http://schemas.microsoft.com/office/infopath/2007/PartnerControls"/>
    <ds:schemaRef ds:uri="9c0754c7-aa7b-4f48-8805-4ab1abd27906"/>
    <ds:schemaRef ds:uri="9a819aa1-5017-4dd0-b68b-65c7774b1431"/>
  </ds:schemaRefs>
</ds:datastoreItem>
</file>

<file path=customXml/itemProps3.xml><?xml version="1.0" encoding="utf-8"?>
<ds:datastoreItem xmlns:ds="http://schemas.openxmlformats.org/officeDocument/2006/customXml" ds:itemID="{AA2F1D7D-E30E-4177-BBEC-F69BAE74A2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0754c7-aa7b-4f48-8805-4ab1abd27906"/>
    <ds:schemaRef ds:uri="9a819aa1-5017-4dd0-b68b-65c7774b14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Contenido</vt:lpstr>
      <vt:lpstr>Tabla1 SolicitAdmitMatr</vt:lpstr>
      <vt:lpstr>Tabla2 MatriculaTotal-Genero</vt:lpstr>
      <vt:lpstr>Tabla3 MatrSubgrGrad</vt:lpstr>
      <vt:lpstr>Tabla4 Matricula Pri Seg Sem</vt:lpstr>
      <vt:lpstr>Tabla5 Grados</vt:lpstr>
      <vt:lpstr>Tabla6 Tasas Retención</vt:lpstr>
      <vt:lpstr>Tabla7 Tasas Graduación</vt:lpstr>
      <vt:lpstr>Contenido!Print_Area</vt:lpstr>
      <vt:lpstr>'Tabla1 SolicitAdmitMatr'!Print_Titles</vt:lpstr>
      <vt:lpstr>'Tabla2 MatriculaTotal-Genero'!Print_Titles</vt:lpstr>
      <vt:lpstr>'Tabla3 MatrSubgrGrad'!Print_Titles</vt:lpstr>
      <vt:lpstr>'Tabla4 Matricula Pri Seg Sem'!Print_Titles</vt:lpstr>
      <vt:lpstr>'Tabla5 Grados'!Print_Titles</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yorivera</dc:creator>
  <cp:keywords/>
  <dc:description/>
  <cp:lastModifiedBy>JAVIER F. ZAVALA QUINONES</cp:lastModifiedBy>
  <cp:revision/>
  <dcterms:created xsi:type="dcterms:W3CDTF">2014-04-30T14:50:53Z</dcterms:created>
  <dcterms:modified xsi:type="dcterms:W3CDTF">2024-02-16T16:04:30Z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0x010100C4BE7A0EDD488947BF246F353EBA39AB</vt:lpwstr>
  </property>
  <property fmtid="{D5CDD505-2E9C-101B-9397-08002B2CF9AE}" pid="3" name="MediaServiceImageTags">
    <vt:lpwstr/>
  </property>
</Properties>
</file>