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CRH Summary" sheetId="1" r:id="rId4"/>
    <sheet state="visible" name="Services+Reqs" sheetId="2" r:id="rId5"/>
    <sheet state="visible" name="Cost+Solutions" sheetId="3" r:id="rId6"/>
    <sheet state="visible" name="Results Narrative" sheetId="4" r:id="rId7"/>
    <sheet state="visible" name="Results Quant" sheetId="5" r:id="rId8"/>
    <sheet state="visible" name="About Facility" sheetId="6" r:id="rId9"/>
    <sheet state="visible" name="Layout" sheetId="7" r:id="rId10"/>
    <sheet state="visible" name="References" sheetId="8" r:id="rId11"/>
    <sheet state="hidden" name="BusCostEst" sheetId="9" r:id="rId12"/>
    <sheet state="hidden" name="Cost Estimate" sheetId="10" r:id="rId13"/>
    <sheet state="hidden" name="Load Estimate" sheetId="11" r:id="rId14"/>
    <sheet state="hidden" name="DER Sizing" sheetId="12" r:id="rId15"/>
    <sheet state="hidden" name="PO Estimate" sheetId="13" r:id="rId16"/>
  </sheets>
  <externalReferences>
    <externalReference r:id="rId17"/>
  </externalReferences>
  <definedNames/>
  <calcPr/>
  <extLst>
    <ext uri="GoogleSheetsCustomDataVersion2">
      <go:sheetsCustomData xmlns:go="http://customooxmlschemas.google.com/" r:id="rId18" roundtripDataChecksum="oTsLLWL2bwgmmE9qv2oXVaqwvojJ7QxGgf1Roe5NXK0="/>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
ID#AAABeVqBAwE
Nina Patel    (2025-02-17 18:40:54)
A 2024 Chevrolet Magellan 30 passenger Type-A school bus costs $109,880</t>
      </text>
    </comment>
  </commentList>
  <extLst>
    <ext uri="GoogleSheetsCustomDataVersion2">
      <go:sheetsCustomData xmlns:go="http://customooxmlschemas.google.com/" r:id="rId1" roundtripDataSignature="AMtx7mgo6JUqRmPw+RgN1BX+7yO5J82tsw=="/>
    </ext>
  </extLst>
</comments>
</file>

<file path=xl/sharedStrings.xml><?xml version="1.0" encoding="utf-8"?>
<sst xmlns="http://schemas.openxmlformats.org/spreadsheetml/2006/main" count="672" uniqueCount="511">
  <si>
    <t>Back of Envelope Load and DERs Estimate</t>
  </si>
  <si>
    <t>[Facility Name]</t>
  </si>
  <si>
    <t>Address, City, State Zip</t>
  </si>
  <si>
    <t>Building</t>
  </si>
  <si>
    <t>Building Sq ft</t>
  </si>
  <si>
    <t>sq foot</t>
  </si>
  <si>
    <t>Stories</t>
  </si>
  <si>
    <t>Approx Ceiling Height</t>
  </si>
  <si>
    <t>ft</t>
  </si>
  <si>
    <t>Load</t>
  </si>
  <si>
    <t>Annual Load with EV Charging</t>
  </si>
  <si>
    <t>kWhr</t>
  </si>
  <si>
    <t>Estimated Avg Peak Load</t>
  </si>
  <si>
    <t>kW</t>
  </si>
  <si>
    <t>Estimated Max Peak Load</t>
  </si>
  <si>
    <t>DERS Sizing</t>
  </si>
  <si>
    <t>PV System Size</t>
  </si>
  <si>
    <t>Stationary Battery (BESS)</t>
  </si>
  <si>
    <t>Bus Battery</t>
  </si>
  <si>
    <t>HVAC Heat Pump</t>
  </si>
  <si>
    <t>Tons</t>
  </si>
  <si>
    <t>H2O heat pump</t>
  </si>
  <si>
    <t>Level 2 V-G Charger</t>
  </si>
  <si>
    <t>MicroGrid</t>
  </si>
  <si>
    <t>yes</t>
  </si>
  <si>
    <r>
      <rPr>
        <rFont val="Aptos Narrow"/>
        <color theme="1"/>
        <sz val="14.0"/>
      </rPr>
      <t xml:space="preserve">BESS ~footprint </t>
    </r>
    <r>
      <rPr>
        <rFont val="Aptos Narrow"/>
        <color theme="1"/>
        <sz val="11.0"/>
      </rPr>
      <t>(6-7 ft high cabinets)</t>
    </r>
  </si>
  <si>
    <t>sq ft</t>
  </si>
  <si>
    <t>Energy Performance</t>
  </si>
  <si>
    <t>PV Annual production</t>
  </si>
  <si>
    <t>kWh</t>
  </si>
  <si>
    <t>% of annual load</t>
  </si>
  <si>
    <t>Total BESS Capacity</t>
  </si>
  <si>
    <t>kW/3hr</t>
  </si>
  <si>
    <t>BESS Capacity with 20% Reserve</t>
  </si>
  <si>
    <t>Available for Grid Support</t>
  </si>
  <si>
    <t>PV Carbon Offset</t>
  </si>
  <si>
    <t>Metric Tons</t>
  </si>
  <si>
    <t>MTs/kWh</t>
  </si>
  <si>
    <t>Resilience - NO EV Charging/No Large Equipment Use in Training Space</t>
  </si>
  <si>
    <t>Avg Load Per Square Foot (kWh)</t>
  </si>
  <si>
    <t>Peak Load Per Square Foot (kWh)</t>
  </si>
  <si>
    <t>in winter with full heating</t>
  </si>
  <si>
    <t>Avg Load Resilience</t>
  </si>
  <si>
    <t>hours</t>
  </si>
  <si>
    <t>Peak Load Resilience</t>
  </si>
  <si>
    <t>Peak Load Resilience with 25% load redux measures*</t>
  </si>
  <si>
    <t>% AVG Load Supported INDEFINITELY</t>
  </si>
  <si>
    <t>based on Dec PV</t>
  </si>
  <si>
    <t>% PEAK Load Supported INDEFINITELY</t>
  </si>
  <si>
    <r>
      <rPr>
        <rFont val="Aptos Narrow"/>
        <i/>
        <color theme="1"/>
        <sz val="11.0"/>
      </rPr>
      <t>*25% load reduction in winter can be achieved by through 5⁰ to 10</t>
    </r>
    <r>
      <rPr>
        <rFont val="Aptos Narrow"/>
        <i val="0"/>
        <color theme="1"/>
        <sz val="11.0"/>
      </rPr>
      <t>⁰</t>
    </r>
    <r>
      <rPr>
        <rFont val="Aptos Narrow"/>
        <i/>
        <color theme="1"/>
        <sz val="11.0"/>
      </rPr>
      <t xml:space="preserve"> F thermostat set back, modest power rationing, use of cold weather to preserve food and other simple measures</t>
    </r>
  </si>
  <si>
    <t>Site NAME</t>
  </si>
  <si>
    <t>Services and Requirements</t>
  </si>
  <si>
    <t>Resilience Priority</t>
  </si>
  <si>
    <t>Estimated Capacity</t>
  </si>
  <si>
    <t>Services</t>
  </si>
  <si>
    <t>Normal</t>
  </si>
  <si>
    <t xml:space="preserve">Outage </t>
  </si>
  <si>
    <t>Recovery</t>
  </si>
  <si>
    <t>Heating/Cooling</t>
  </si>
  <si>
    <t>High</t>
  </si>
  <si>
    <t>Zero-carbon system maintains comfortable temperatures year-round</t>
  </si>
  <si>
    <t>Maintain essential services with sustainable power sources</t>
  </si>
  <si>
    <t>Prioritize quick restoration of full system capabilities</t>
  </si>
  <si>
    <t>Meetings/Office/Training</t>
  </si>
  <si>
    <t>Space for community meetings, workforce and youth training</t>
  </si>
  <si>
    <t>Limited use; prioritize emergency and recovery coordination - command center setup, communication hub, strategic planning for recovery</t>
  </si>
  <si>
    <t>Restore to full capacity to continue community programs</t>
  </si>
  <si>
    <t>Workspace,  Repair, Assembly Tools</t>
  </si>
  <si>
    <t>Tools and workspace available for community and training programs, in emergency space can also be used for recovery measure</t>
  </si>
  <si>
    <t>Tools available for emergency community repairs</t>
  </si>
  <si>
    <t>Support rebuilding and repair efforts in the community</t>
  </si>
  <si>
    <t>Water/Ice</t>
  </si>
  <si>
    <t>Drinking water and ice for cooling during events and hot days</t>
  </si>
  <si>
    <t>Critical supply of potable water and ice for cooling</t>
  </si>
  <si>
    <t>Ensure ongoing access to clean water for all recovery stages</t>
  </si>
  <si>
    <t>Child Care</t>
  </si>
  <si>
    <t>Medium</t>
  </si>
  <si>
    <t>Child care infrastructure still in discussion</t>
  </si>
  <si>
    <t>Safe, supervised space for children during crises</t>
  </si>
  <si>
    <t>Expand services to support recovery efforts for families</t>
  </si>
  <si>
    <t>Restrooms/Showers</t>
  </si>
  <si>
    <t>Adequate facilities support daily users and occasional events, Restrooms only - ADA Compliant</t>
  </si>
  <si>
    <t>Ensure water supply and sanitation for extended stays</t>
  </si>
  <si>
    <t>Scale up capacity to meet increased post-disaster needs</t>
  </si>
  <si>
    <t>Food Prep and Storage</t>
  </si>
  <si>
    <t>Low</t>
  </si>
  <si>
    <t>Supports daily operations / lunch area</t>
  </si>
  <si>
    <t>Non-perishable food distribution and minimal meal prep</t>
  </si>
  <si>
    <t>Coordinate with local organizations for food supply and prep</t>
  </si>
  <si>
    <t>Shelter</t>
  </si>
  <si>
    <t>Flexible spaces provide shelter as needed</t>
  </si>
  <si>
    <t>Convert available spaces to accommodate displaced residents</t>
  </si>
  <si>
    <t>Continue to offer extended shelter services as needed</t>
  </si>
  <si>
    <t>Solutions and Costs</t>
  </si>
  <si>
    <t>Description</t>
  </si>
  <si>
    <t>Costs</t>
  </si>
  <si>
    <t>Constraints</t>
  </si>
  <si>
    <t>References:</t>
  </si>
  <si>
    <t>Solutions</t>
  </si>
  <si>
    <t>Capital Expenditures</t>
  </si>
  <si>
    <t>Operating Expenses (Annual)</t>
  </si>
  <si>
    <t>Clean Resilient Community Power (CCRH)</t>
  </si>
  <si>
    <t>Utilizes a 60 kW solar PV system with 229 kWh combined battery storage to ensure power continuity and reduce carbon footprint. Includes HVAC systems and microgrid capabilities. Also looking at an electric school bus and V2G (vehicle to grid) features.</t>
  </si>
  <si>
    <t>$430,000 total system cost, with PV system at $210,000 and batteries at $129,000. Electric bus system costs at $232,500. Microgrid controller costs at $17,450</t>
  </si>
  <si>
    <t>Maintenance of solar panels and batteries, cost estimated based on system size and components, expected to be very miniminal (estimate to be under $2500/ year)</t>
  </si>
  <si>
    <t>Interconnection with the grid. Space limitations for PV installation, reliance on sufficient sunlight, and initial high investment costs.</t>
  </si>
  <si>
    <t>USDN, [Facility Name] Description, 8M Solar</t>
  </si>
  <si>
    <t>Training space (carpentry/test equipement/place to learn a skill); potentially useful during emergency times, community center,</t>
  </si>
  <si>
    <t>Part of initial infrastructure investment, includes costs for components and  resources.</t>
  </si>
  <si>
    <t>Operating training spaces</t>
  </si>
  <si>
    <t>Maintaining updated and effective training  spaces.</t>
  </si>
  <si>
    <t>[Facility Name] Description</t>
  </si>
  <si>
    <t>Transportation</t>
  </si>
  <si>
    <t>EV Bus, V2G System, Electric Charging System</t>
  </si>
  <si>
    <t xml:space="preserve">School bus cost (after incentives):  $122,500 </t>
  </si>
  <si>
    <t>Power, vehicle upkeep</t>
  </si>
  <si>
    <t xml:space="preserve">Maintaining the electric school bus. </t>
  </si>
  <si>
    <t>Resilient Communications</t>
  </si>
  <si>
    <t>These are things to be determined, potential options include satellite communications and emergency broadcast</t>
  </si>
  <si>
    <t>Dependent on infrastracure added and resources used as a result of supporting resilient communications</t>
  </si>
  <si>
    <t>Dependent on communications incorporated</t>
  </si>
  <si>
    <t>USDN</t>
  </si>
  <si>
    <t>Health &amp; Wellbeing</t>
  </si>
  <si>
    <t>These are things to be determined, potential options include medical supplies such as a first aid kit, AED machine, and perhaps wellness programs at [Facility Name]</t>
  </si>
  <si>
    <t>Dependent on infrastracure added and resources used as a result of supporting health and wellbeing</t>
  </si>
  <si>
    <t>Dependent on materials and programs incorporated</t>
  </si>
  <si>
    <t>Security</t>
  </si>
  <si>
    <t>Not applicable to [Facility Name], Security measures deemed low priority</t>
  </si>
  <si>
    <t>N/A</t>
  </si>
  <si>
    <t>Feasiblity Analysis Results - Clean Resilient Community Power (CCRH)</t>
  </si>
  <si>
    <t>Option 1</t>
  </si>
  <si>
    <t>Option 2</t>
  </si>
  <si>
    <t>Option 3</t>
  </si>
  <si>
    <t>Solar PV with Battery Storage</t>
  </si>
  <si>
    <t>Microgrid Integration</t>
  </si>
  <si>
    <t>Comprehensive Retrofit Including Security and Communication</t>
  </si>
  <si>
    <t>Capital Costs (before incentives)</t>
  </si>
  <si>
    <t>Assuming a middle range of $200,000 for the complete system, USDN suggests range from $150,000 to $250,000</t>
  </si>
  <si>
    <t>Assuming $1,000,000 based on a more complex and robust system integration.</t>
  </si>
  <si>
    <t>Assuming $500,000 for a complete overhaul including modern communication and security systems.</t>
  </si>
  <si>
    <t>Net Capital Costs (after incentives)</t>
  </si>
  <si>
    <t>Assuming incentives cover 30%, the net cost would be $140,000.</t>
  </si>
  <si>
    <t>With 30% covered by incentives, net costs would be $700,000.</t>
  </si>
  <si>
    <t>With incentives covering 30%, net costs would be $350,000.</t>
  </si>
  <si>
    <t>Lifetime</t>
  </si>
  <si>
    <t>Typical lifetimes of solar and battery systems are about 25-30 years</t>
  </si>
  <si>
    <t>About 20-25 years for sophisticated microgrid systems.</t>
  </si>
  <si>
    <t>20 - 30 years</t>
  </si>
  <si>
    <t>Avg Annual O&amp;M Cost</t>
  </si>
  <si>
    <t>Estimated at $5,000 based on standard maintenance for solar and battery systems.</t>
  </si>
  <si>
    <t xml:space="preserve">$25,000 due to complexity </t>
  </si>
  <si>
    <t>$20,000, including regular updates to security and communications tech.</t>
  </si>
  <si>
    <t>Est. Annual Revenue Streams</t>
  </si>
  <si>
    <t>Assuming net metering and possibly selling back to grid, let's estimate $10,000 annually.</t>
  </si>
  <si>
    <t>Assuming enhanced capability to participate in demand response programs, let's estimate $30,000 annually.</t>
  </si>
  <si>
    <t>~$5,000, this option may not generate as much revenue.</t>
  </si>
  <si>
    <t>Est. Annual Savings</t>
  </si>
  <si>
    <t>Based on energy savings, assuming a 20% reduction in energy bills which are approximately $20,000/year, this would result in $4,000 savings annually.</t>
  </si>
  <si>
    <t>Assuming significant operational savings due to efficiency improvements, let's estimate $50,000 annually</t>
  </si>
  <si>
    <t>Given efficiency improvements and security upgrades, estimate $25,000 annually.</t>
  </si>
  <si>
    <t>Est. Insurance Equivalent*</t>
  </si>
  <si>
    <t>?</t>
  </si>
  <si>
    <t>Lifecycle IRR</t>
  </si>
  <si>
    <t>Simple Payback (years)</t>
  </si>
  <si>
    <t>(Net Capital Costs / (Annual Savings + Annual Revenue Streams)) = ($140,000 / ($14,000)) ≈ 10 years.</t>
  </si>
  <si>
    <t>($700,000 / ($80,000)) ≈ 8.75 years.</t>
  </si>
  <si>
    <t>($350,000 / ($30,000)) ≈ 11.67 years.</t>
  </si>
  <si>
    <t>Lifecycle NPV (6%)</t>
  </si>
  <si>
    <t>Estimating  an annual inflow of $14,000 and a discount rate of 6%, NPV over 25 years could be around $200,000.</t>
  </si>
  <si>
    <t>Estimating an annual inflow of $80,000, the NPV could be around $950,000 over 25 years.</t>
  </si>
  <si>
    <t>With an inflow of $30,000 annually, NPV might be around $450,000 over 25 years.</t>
  </si>
  <si>
    <t>Feasiblity Analysis Results - Clean Energy Community Resilient Hub (CCRH)/ Power</t>
  </si>
  <si>
    <t>Option 4</t>
  </si>
  <si>
    <t>PV Only</t>
  </si>
  <si>
    <t>PV, Stationary Battery</t>
  </si>
  <si>
    <t>PV, Stationary Battery, Microgrid</t>
  </si>
  <si>
    <t>PV, Stationary Batter, Micogrid, V2G Bus</t>
  </si>
  <si>
    <t>General rule of thumb 25 years</t>
  </si>
  <si>
    <r>
      <rPr>
        <rFont val="Aptos Narrow"/>
        <color rgb="FF000000"/>
        <sz val="12.0"/>
      </rPr>
      <t xml:space="preserve">Battery - generally between 10 and 15. </t>
    </r>
    <r>
      <rPr>
        <rFont val="Aptos Narrow"/>
        <b/>
        <color rgb="FF000000"/>
        <sz val="12.0"/>
      </rPr>
      <t>Total System - 18.75</t>
    </r>
  </si>
  <si>
    <r>
      <rPr>
        <rFont val="Aptos Narrow"/>
        <color rgb="FF000000"/>
        <sz val="12.0"/>
      </rPr>
      <t xml:space="preserve">Microgrid - 12 -15 years.             </t>
    </r>
    <r>
      <rPr>
        <rFont val="Aptos Narrow"/>
        <b/>
        <color rgb="FF000000"/>
        <sz val="12.0"/>
      </rPr>
      <t>Total System - 16.125 years</t>
    </r>
  </si>
  <si>
    <r>
      <rPr>
        <rFont val="Arial"/>
        <color rgb="FF000000"/>
        <sz val="12.0"/>
      </rPr>
      <t xml:space="preserve">V2G Bus - 12 - 15 years.                                   </t>
    </r>
    <r>
      <rPr>
        <rFont val="Arial"/>
        <b/>
        <color rgb="FF000000"/>
        <sz val="12.0"/>
      </rPr>
      <t>Total System - 14.8  years</t>
    </r>
  </si>
  <si>
    <t>100 $/year</t>
  </si>
  <si>
    <t>Battery - 450 $/year</t>
  </si>
  <si>
    <t>Microgrid - 50$/year</t>
  </si>
  <si>
    <t>V2G = 1200 $/year</t>
  </si>
  <si>
    <t>increase to $6,500 per year in maintenance</t>
  </si>
  <si>
    <t>add $2,300 per year saving in maintenance and gas</t>
  </si>
  <si>
    <r>
      <rPr>
        <rFont val="Arial"/>
        <color rgb="FF000000"/>
        <sz val="11.0"/>
      </rPr>
      <t xml:space="preserve">60 kW standby power generator: $20,000; 120 gallon propane tank: $1,150; Installation Fee: 15000 </t>
    </r>
    <r>
      <rPr>
        <rFont val="Arial"/>
        <b/>
        <color rgb="FF000000"/>
        <sz val="12.0"/>
      </rPr>
      <t>Total: $36,150</t>
    </r>
  </si>
  <si>
    <r>
      <rPr>
        <rFont val="Arial"/>
        <color rgb="FF000000"/>
        <sz val="11.0"/>
      </rPr>
      <t xml:space="preserve">60 kW standby power generator: $20,000; 120 gallon propane tank: $1,150; Installation Fee: 15000 </t>
    </r>
    <r>
      <rPr>
        <rFont val="Arial"/>
        <b/>
        <color rgb="FF000000"/>
        <sz val="12.0"/>
      </rPr>
      <t>Total: $36,150</t>
    </r>
  </si>
  <si>
    <r>
      <rPr>
        <rFont val="Arial"/>
        <color rgb="FF000000"/>
        <sz val="11.0"/>
      </rPr>
      <t xml:space="preserve">60 kW standby power generator: $20,000; 120 gallon propane tank: $1,150; Installation Fee: 15000 </t>
    </r>
    <r>
      <rPr>
        <rFont val="Arial"/>
        <b/>
        <color rgb="FF000000"/>
        <sz val="12.0"/>
      </rPr>
      <t>Total: $36,150</t>
    </r>
  </si>
  <si>
    <t>Net Annual Savings:</t>
  </si>
  <si>
    <t>Annual Load Estimate</t>
  </si>
  <si>
    <t>[Address, City, State]</t>
  </si>
  <si>
    <t>NS Dim (ft)</t>
  </si>
  <si>
    <t>EW Dim (ft)</t>
  </si>
  <si>
    <t>Total SF (sq ft)</t>
  </si>
  <si>
    <t>PSF Energy (kWh)</t>
  </si>
  <si>
    <t>Total Energy (kWh</t>
  </si>
  <si>
    <t>Source</t>
  </si>
  <si>
    <t>Urban Room</t>
  </si>
  <si>
    <t>Mixed use (max)*</t>
  </si>
  <si>
    <t>Flex Space</t>
  </si>
  <si>
    <t>Mixed use (median)*</t>
  </si>
  <si>
    <t>Healing Center and Co-Working Space</t>
  </si>
  <si>
    <t>Admin (max)</t>
  </si>
  <si>
    <t>Workforce Training</t>
  </si>
  <si>
    <t>Lab (midway between 25% and median)</t>
  </si>
  <si>
    <t>Sub total</t>
  </si>
  <si>
    <t>miles/ day</t>
  </si>
  <si>
    <t>days/ year</t>
  </si>
  <si>
    <t>miles/yr</t>
  </si>
  <si>
    <t>miles/ kWh</t>
  </si>
  <si>
    <t>Total Energy (kWh)</t>
  </si>
  <si>
    <t>Type A 25 person bus**</t>
  </si>
  <si>
    <t>2 Passenger Vehicles</t>
  </si>
  <si>
    <t>Total kWh/yr</t>
  </si>
  <si>
    <t>Average Load PSF</t>
  </si>
  <si>
    <t>kWh/SF</t>
  </si>
  <si>
    <t>72 Hour Emergency Conditions (curtailed loads)</t>
  </si>
  <si>
    <t>References</t>
  </si>
  <si>
    <t>*</t>
  </si>
  <si>
    <r>
      <rPr>
        <rFont val="&quot;Aptos Narrow&quot;, sans-serif"/>
        <color rgb="FF1155CC"/>
        <sz val="11.0"/>
        <u/>
      </rPr>
      <t>https://www.eia.gov/consumption/commercial/data/2012/c&amp;e/cfm/pba4.php</t>
    </r>
  </si>
  <si>
    <t>**</t>
  </si>
  <si>
    <t>Electric School Bus U.S. Buyer's Guide 2024 - WRI's Electric School Bus Initiative (June 2024).xlsx</t>
  </si>
  <si>
    <t>Notes</t>
  </si>
  <si>
    <t>Dimensions (SF)</t>
  </si>
  <si>
    <t>Total Land Area</t>
  </si>
  <si>
    <t>Impermeable Surface Area</t>
  </si>
  <si>
    <t>Building(s) footprint</t>
  </si>
  <si>
    <t>~6,200 sf 325 bay street</t>
  </si>
  <si>
    <t>Parking Lot area</t>
  </si>
  <si>
    <t>Other Non-buildling useable space</t>
  </si>
  <si>
    <t>Courtyard</t>
  </si>
  <si>
    <t>Non useable space (e.g., accessability)</t>
  </si>
  <si>
    <t>997 sf for accessability</t>
  </si>
  <si>
    <t>Dimensional Check</t>
  </si>
  <si>
    <t>Other Land</t>
  </si>
  <si>
    <t>Wooded Land area</t>
  </si>
  <si>
    <t>Open/cleared Land</t>
  </si>
  <si>
    <t>Max Solar Roof Size</t>
  </si>
  <si>
    <t>Mech Equip on Roof footprint</t>
  </si>
  <si>
    <t>10 Ton HVAC + 4 foot perimeter</t>
  </si>
  <si>
    <t>Indoor Square Footage</t>
  </si>
  <si>
    <t>Est 90% of outdoor to indoor</t>
  </si>
  <si>
    <t>Number of structures</t>
  </si>
  <si>
    <t>One is not included 1,100 sf</t>
  </si>
  <si>
    <t>for 325 Bay street</t>
  </si>
  <si>
    <t>Parking spots</t>
  </si>
  <si>
    <t>Estimated</t>
  </si>
  <si>
    <t>Ceiling Height (ft)</t>
  </si>
  <si>
    <t>Map Location</t>
  </si>
  <si>
    <t>https://maps.app.goo.gl/hJmTzLpGfGmmuQj4A</t>
  </si>
  <si>
    <t>Battery Sizing/Foot Print Estimator</t>
  </si>
  <si>
    <t>Load Estimates</t>
  </si>
  <si>
    <t>Energy Information Administration (EIA)- About the Commercial Buildings Energy Consumption Survey (CBECS)</t>
  </si>
  <si>
    <t>sq in</t>
  </si>
  <si>
    <t>sqft/kwh</t>
  </si>
  <si>
    <t>cu ft</t>
  </si>
  <si>
    <t>cuft/kw</t>
  </si>
  <si>
    <t>c12.xlsx</t>
  </si>
  <si>
    <t>khw</t>
  </si>
  <si>
    <t>Heat Pump Sizing</t>
  </si>
  <si>
    <t>How Much Energy Does a Heat Pump Use? | EnergySage</t>
  </si>
  <si>
    <t>Percentage of Energy Use</t>
  </si>
  <si>
    <t>Use of energy in homes - U.S. Energy Information Administration (EIA)</t>
  </si>
  <si>
    <t>PVWatts Calculator (nrel.gov)</t>
  </si>
  <si>
    <t>How Much Does a School Bus Cost? A Complete Guide for Buyers | The Bus Center</t>
  </si>
  <si>
    <t>Battery Storage Demand Response | Eversource</t>
  </si>
  <si>
    <t>School Bus Mileage (Ultimate Guide) - MotorAsk</t>
  </si>
  <si>
    <t>Electric School Bus Battery Size</t>
  </si>
  <si>
    <t>Type A</t>
  </si>
  <si>
    <t>Type C</t>
  </si>
  <si>
    <t>Type D</t>
  </si>
  <si>
    <t>Cost</t>
  </si>
  <si>
    <t>$230k-$311K</t>
  </si>
  <si>
    <t>$280k-$491K</t>
  </si>
  <si>
    <t>$327k-521K</t>
  </si>
  <si>
    <t>Passenger Capacity</t>
  </si>
  <si>
    <t>21-30</t>
  </si>
  <si>
    <t>77-81</t>
  </si>
  <si>
    <t>84-90</t>
  </si>
  <si>
    <t>Battery Capacity</t>
  </si>
  <si>
    <t>88-140kWh</t>
  </si>
  <si>
    <t>124-260kWh</t>
  </si>
  <si>
    <t>124-387kWh</t>
  </si>
  <si>
    <t>Bidirectional?</t>
  </si>
  <si>
    <t>Yes</t>
  </si>
  <si>
    <t>Mileage/kWh</t>
  </si>
  <si>
    <t>Average Miles per day</t>
  </si>
  <si>
    <t>kWh/day</t>
  </si>
  <si>
    <t>kWh/yr</t>
  </si>
  <si>
    <t>A giant battery gives this new school bus a 300-mile range - Ars Technica</t>
  </si>
  <si>
    <t>Frequently Asked Questions (FAQs) | Electric School Bus Initiative</t>
  </si>
  <si>
    <t>Electric School Bus Market Study and Electric School Bus U.S. Buyer's Guide | Electric School Bus Initiative</t>
  </si>
  <si>
    <t>PVWatts Calculator</t>
  </si>
  <si>
    <t>PVWatts Monthly PV Performance Data</t>
  </si>
  <si>
    <t>Requested Location</t>
  </si>
  <si>
    <t>taunton MA</t>
  </si>
  <si>
    <t>Location</t>
  </si>
  <si>
    <t>Lat, Lng: 41.89, -71.1</t>
  </si>
  <si>
    <t>Latitude (DD)</t>
  </si>
  <si>
    <t>Longitude (DD)</t>
  </si>
  <si>
    <t>Elevation (m)</t>
  </si>
  <si>
    <t>DC System Size (kW)</t>
  </si>
  <si>
    <t>Module Type</t>
  </si>
  <si>
    <t>Standard</t>
  </si>
  <si>
    <t>Array Type</t>
  </si>
  <si>
    <t>Fixed (open rack)</t>
  </si>
  <si>
    <t>Array Tilt (deg)</t>
  </si>
  <si>
    <t>Array Azimuth (deg)</t>
  </si>
  <si>
    <t>System Losses (%)</t>
  </si>
  <si>
    <t>DC to AC Size Ratio</t>
  </si>
  <si>
    <t>Inverter Efficiency (%)</t>
  </si>
  <si>
    <t>Ground Coverage Ratio</t>
  </si>
  <si>
    <t>NA</t>
  </si>
  <si>
    <t>Albedo</t>
  </si>
  <si>
    <t>From weather file</t>
  </si>
  <si>
    <t>Bifacial</t>
  </si>
  <si>
    <t>No (0)</t>
  </si>
  <si>
    <t>Month</t>
  </si>
  <si>
    <t>Daily Average POA Irradiance (kWh/m2/day)</t>
  </si>
  <si>
    <t>DC Array Output (kWh)</t>
  </si>
  <si>
    <t>AC System Output (kWh)</t>
  </si>
  <si>
    <t>Min</t>
  </si>
  <si>
    <t>total</t>
  </si>
  <si>
    <t>Avg</t>
  </si>
  <si>
    <t>School bus cost differential</t>
  </si>
  <si>
    <t>electric bus</t>
  </si>
  <si>
    <t>Type A bus 24- 30 passenger</t>
  </si>
  <si>
    <t>Incentives</t>
  </si>
  <si>
    <t>low income, ITC, Made in US</t>
  </si>
  <si>
    <t>Convential Bus Cost</t>
  </si>
  <si>
    <t>Daily Rate:</t>
  </si>
  <si>
    <t>$800 – $1,080</t>
  </si>
  <si>
    <t>Differential</t>
  </si>
  <si>
    <t>Charger Cost</t>
  </si>
  <si>
    <t>Charger  Maintenance</t>
  </si>
  <si>
    <t>Total Cost of Bus for 13.5 Year Life Span:</t>
  </si>
  <si>
    <t>Avoided Gasoline charges are</t>
  </si>
  <si>
    <t>Miles driven per year</t>
  </si>
  <si>
    <t>miles per year</t>
  </si>
  <si>
    <t>EV</t>
  </si>
  <si>
    <t>mileage</t>
  </si>
  <si>
    <t>Miles per gallon</t>
  </si>
  <si>
    <t>kwh/mi</t>
  </si>
  <si>
    <t>gasoline cost</t>
  </si>
  <si>
    <t>$/gallon</t>
  </si>
  <si>
    <t>total annual cost</t>
  </si>
  <si>
    <t>$/year</t>
  </si>
  <si>
    <t>electricity cost</t>
  </si>
  <si>
    <t>Gas</t>
  </si>
  <si>
    <t>Savings per year</t>
  </si>
  <si>
    <t>Maintenance costs for ebus is 50% of gas</t>
  </si>
  <si>
    <t>savings</t>
  </si>
  <si>
    <t>per year</t>
  </si>
  <si>
    <t>total savings</t>
  </si>
  <si>
    <t>Total Revenue</t>
  </si>
  <si>
    <t>Total EV Bust Cost Up Front</t>
  </si>
  <si>
    <t>Savings Over Life Span</t>
  </si>
  <si>
    <t>Regular Bus</t>
  </si>
  <si>
    <t>Revenue Over Life Span</t>
  </si>
  <si>
    <t>Difference EV and Gas:</t>
  </si>
  <si>
    <t>Saving + Revenue Over life span:</t>
  </si>
  <si>
    <t>Payback</t>
  </si>
  <si>
    <t>years</t>
  </si>
  <si>
    <t>Gap:</t>
  </si>
  <si>
    <t>Emmissions Estimate for Bus</t>
  </si>
  <si>
    <t>Gas/kWheq</t>
  </si>
  <si>
    <t>electric MT/kWh</t>
  </si>
  <si>
    <t>difference</t>
  </si>
  <si>
    <t>EV Charging kWh</t>
  </si>
  <si>
    <t>MT</t>
  </si>
  <si>
    <t>Bus Emissions</t>
  </si>
  <si>
    <t>lbs Co2/mile</t>
  </si>
  <si>
    <t>lbs</t>
  </si>
  <si>
    <r>
      <rPr>
        <color rgb="FF1155CC"/>
        <u/>
      </rPr>
      <t>Economic and environmental benefits electric school bus - edited.pdf</t>
    </r>
  </si>
  <si>
    <t>Miles/yr</t>
  </si>
  <si>
    <t>lbs/yr</t>
  </si>
  <si>
    <t>bus</t>
  </si>
  <si>
    <t>.lbs/MT</t>
  </si>
  <si>
    <t>PV</t>
  </si>
  <si>
    <t>Heat Pum</t>
  </si>
  <si>
    <t>Efficiency</t>
  </si>
  <si>
    <t>Emissions on PV</t>
  </si>
  <si>
    <t>Emmissions on Heat pumps</t>
  </si>
  <si>
    <t>Heat Pump</t>
  </si>
  <si>
    <t>Net</t>
  </si>
  <si>
    <t>sq footage</t>
  </si>
  <si>
    <t>MT/yr</t>
  </si>
  <si>
    <t>energy efficiency</t>
  </si>
  <si>
    <t>efficient</t>
  </si>
  <si>
    <t>Total per year</t>
  </si>
  <si>
    <t>diff</t>
  </si>
  <si>
    <t>PV System</t>
  </si>
  <si>
    <t>perwatt</t>
  </si>
  <si>
    <t>Stationary Battery</t>
  </si>
  <si>
    <t>per kWh</t>
  </si>
  <si>
    <t>Level 2 V-G</t>
  </si>
  <si>
    <t>per unit</t>
  </si>
  <si>
    <t>MicroGrid Controller</t>
  </si>
  <si>
    <t>system cost</t>
  </si>
  <si>
    <t>total cost</t>
  </si>
  <si>
    <t>Made in US Content*</t>
  </si>
  <si>
    <t>ITC Rebate</t>
  </si>
  <si>
    <t>low income Rebate</t>
  </si>
  <si>
    <t>Made in US</t>
  </si>
  <si>
    <t>Total Rebates</t>
  </si>
  <si>
    <t>Total cost for grants and finance</t>
  </si>
  <si>
    <t>Elec Supply</t>
  </si>
  <si>
    <t>Annual Net Metering</t>
  </si>
  <si>
    <t xml:space="preserve">Assume electric increase of 1.5% per year or 7.593% average for 10 year period </t>
  </si>
  <si>
    <t>Demand</t>
  </si>
  <si>
    <t>Peak Offset</t>
  </si>
  <si>
    <t>Total savings</t>
  </si>
  <si>
    <t>Per year</t>
  </si>
  <si>
    <t>Under a Connect Solutions DR Program</t>
  </si>
  <si>
    <t>Estimate revene @</t>
  </si>
  <si>
    <t>Total savings + revenue</t>
  </si>
  <si>
    <t>Electric Bill (including heating and bus charging) will drop from</t>
  </si>
  <si>
    <t>to</t>
  </si>
  <si>
    <t>gasoline cos</t>
  </si>
  <si>
    <t xml:space="preserve"> per year</t>
  </si>
  <si>
    <t xml:space="preserve">BAU Annual </t>
  </si>
  <si>
    <t>Elec Rate</t>
  </si>
  <si>
    <t>Community Space</t>
  </si>
  <si>
    <t>Est</t>
  </si>
  <si>
    <t>Training Space</t>
  </si>
  <si>
    <t>EV Charging</t>
  </si>
  <si>
    <t>miles per day</t>
  </si>
  <si>
    <t>Total</t>
  </si>
  <si>
    <t>miles/kWh</t>
  </si>
  <si>
    <t>Small GREEN PoWER Bus</t>
  </si>
  <si>
    <t>days/yr</t>
  </si>
  <si>
    <t>Avg Load w/o EV</t>
  </si>
  <si>
    <t>x avg to get peak</t>
  </si>
  <si>
    <t>With EV</t>
  </si>
  <si>
    <t>level charger</t>
  </si>
  <si>
    <t>Estimated Peak</t>
  </si>
  <si>
    <t>per year above 10kW</t>
  </si>
  <si>
    <t>avg per month</t>
  </si>
  <si>
    <t>Total elec bill per year</t>
  </si>
  <si>
    <t>Connected Solution</t>
  </si>
  <si>
    <t>per kW</t>
  </si>
  <si>
    <t>with bus electric (peak) savings</t>
  </si>
  <si>
    <t>without bus savings</t>
  </si>
  <si>
    <t>Large Individual Loads</t>
  </si>
  <si>
    <t>tons</t>
  </si>
  <si>
    <t>HVAC</t>
  </si>
  <si>
    <t>kW/sf</t>
  </si>
  <si>
    <t>Water Heating</t>
  </si>
  <si>
    <t>Refridgeration</t>
  </si>
  <si>
    <t>Lighting</t>
  </si>
  <si>
    <t>All other</t>
  </si>
  <si>
    <r>
      <rPr>
        <rFont val="Arial"/>
        <color theme="1"/>
      </rPr>
      <t xml:space="preserve">Emergency Conditions </t>
    </r>
    <r>
      <rPr>
        <rFont val="Arial"/>
        <color theme="1"/>
        <sz val="7.0"/>
      </rPr>
      <t>(no EV Charging)</t>
    </r>
  </si>
  <si>
    <t>Battery Hour</t>
  </si>
  <si>
    <t>kWh/hr</t>
  </si>
  <si>
    <t>24 hr kWh</t>
  </si>
  <si>
    <t>72 hr kWh</t>
  </si>
  <si>
    <t>Daily PV kWh</t>
  </si>
  <si>
    <t>kW Capacity need to support 72 hrs</t>
  </si>
  <si>
    <t>Average*</t>
  </si>
  <si>
    <t>80% full pwr</t>
  </si>
  <si>
    <t>VOR Min Rule (indefinite)</t>
  </si>
  <si>
    <t>Dec</t>
  </si>
  <si>
    <t>*Using training space for emergency purposes</t>
  </si>
  <si>
    <t>Normal Operation</t>
  </si>
  <si>
    <t>Footprint of Roof HVAC Unit</t>
  </si>
  <si>
    <t>10 Ton + 4 foot perimiter</t>
  </si>
  <si>
    <t>Available Roof size</t>
  </si>
  <si>
    <t>less surrounding perimeter</t>
  </si>
  <si>
    <t>PV Rated Power kW</t>
  </si>
  <si>
    <t>watt/sf</t>
  </si>
  <si>
    <t>PV Size Limit (kW)</t>
  </si>
  <si>
    <t>TMLP</t>
  </si>
  <si>
    <t>PV Rated Array kW</t>
  </si>
  <si>
    <t>PV kWh/yr avg</t>
  </si>
  <si>
    <t>5-10%</t>
  </si>
  <si>
    <t>shading</t>
  </si>
  <si>
    <t>in Winter</t>
  </si>
  <si>
    <t>degree tilt</t>
  </si>
  <si>
    <t>Avg PV production</t>
  </si>
  <si>
    <t>% of total load</t>
  </si>
  <si>
    <t>Lowest avg daily output</t>
  </si>
  <si>
    <t>Three days</t>
  </si>
  <si>
    <t>Total Capacity</t>
  </si>
  <si>
    <t>Grid Support</t>
  </si>
  <si>
    <t>usable capacity</t>
  </si>
  <si>
    <t>kW Capacity</t>
  </si>
  <si>
    <t>hour</t>
  </si>
  <si>
    <t>Solar + Battery Capacity</t>
  </si>
  <si>
    <t>avg load per hour</t>
  </si>
  <si>
    <t>Avg power resilience</t>
  </si>
  <si>
    <t>avg</t>
  </si>
  <si>
    <t>Peak</t>
  </si>
  <si>
    <t>Average Emergency Power per day</t>
  </si>
  <si>
    <t>% of load support indefinitely.  Winter PV</t>
  </si>
  <si>
    <t>Average Power/72 hr</t>
  </si>
  <si>
    <t>25% Avg Power/72 hours</t>
  </si>
  <si>
    <t>Grid support capability</t>
  </si>
  <si>
    <t>Estimate</t>
  </si>
  <si>
    <t>Stationary Battery*</t>
  </si>
  <si>
    <t>Level 2 V-G*</t>
  </si>
  <si>
    <t>per unit (Matcha can apply their grant funding to this)</t>
  </si>
  <si>
    <t>MicroGrid Controller*</t>
  </si>
  <si>
    <t>Contingency</t>
  </si>
  <si>
    <t>installed cost</t>
  </si>
  <si>
    <t>Management/overhead</t>
  </si>
  <si>
    <t>BCI/PO/TPS</t>
  </si>
  <si>
    <t>Max</t>
  </si>
  <si>
    <t>without Made in US</t>
  </si>
  <si>
    <t>Match covers EV Costs</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</si>
</sst>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_(* #,##0_);_(* \(#,##0\);_(* &quot;-&quot;??_);_(@_)"/>
    <numFmt numFmtId="165" formatCode="0.0"/>
    <numFmt numFmtId="166" formatCode="&quot;$&quot;#,##0_);[Red]\(&quot;$&quot;#,##0\)"/>
    <numFmt numFmtId="167" formatCode="&quot;$&quot;#,##0"/>
    <numFmt numFmtId="168" formatCode="_(&quot;$&quot;* #,##0.00_);_(&quot;$&quot;* \(#,##0.00\);_(&quot;$&quot;* &quot;-&quot;??_);_(@_)"/>
    <numFmt numFmtId="169" formatCode="_(&quot;$&quot;* #,##0_);_(&quot;$&quot;* \(#,##0\);_(&quot;$&quot;* &quot;-&quot;??_);_(@_)"/>
    <numFmt numFmtId="170" formatCode="0.0%"/>
    <numFmt numFmtId="171" formatCode="&quot;$&quot;#,##0.00"/>
    <numFmt numFmtId="172" formatCode="_(* #,##0.0_);_(* \(#,##0.0\);_(* &quot;-&quot;??_);_(@_)"/>
    <numFmt numFmtId="173" formatCode="_(* #,##0.00_);_(* \(#,##0.00\);_(* &quot;-&quot;??_);_(@_)"/>
  </numFmts>
  <fonts count="38">
    <font>
      <sz val="11.0"/>
      <color theme="1"/>
      <name val="Aptos Narrow"/>
      <scheme val="minor"/>
    </font>
    <font>
      <sz val="14.0"/>
      <color theme="1"/>
      <name val="Aptos Narrow"/>
    </font>
    <font>
      <sz val="14.0"/>
      <color theme="1"/>
      <name val="Arial"/>
    </font>
    <font>
      <b/>
      <sz val="14.0"/>
      <color theme="1"/>
      <name val="Aptos Narrow"/>
    </font>
    <font>
      <color theme="1"/>
      <name val="Arial"/>
    </font>
    <font>
      <i/>
      <sz val="11.0"/>
      <color theme="1"/>
      <name val="Aptos Narrow"/>
    </font>
    <font>
      <sz val="11.0"/>
      <color theme="1"/>
      <name val="Aptos Narrow"/>
    </font>
    <font>
      <sz val="11.0"/>
      <color theme="1"/>
      <name val="Arial"/>
    </font>
    <font>
      <b/>
      <sz val="11.0"/>
      <color theme="0"/>
      <name val="Aptos Narrow"/>
    </font>
    <font>
      <b/>
      <sz val="11.0"/>
      <color rgb="FFFFFFFF"/>
      <name val="Arial"/>
    </font>
    <font/>
    <font>
      <sz val="11.0"/>
      <color rgb="FF000000"/>
      <name val="Aptos Narrow"/>
    </font>
    <font>
      <sz val="11.0"/>
      <color rgb="FF000000"/>
      <name val="-webkit-standard"/>
    </font>
    <font>
      <sz val="11.0"/>
      <color rgb="FF000000"/>
      <name val="Arial"/>
    </font>
    <font>
      <b/>
      <sz val="18.0"/>
      <color theme="1"/>
      <name val="Aptos Narrow"/>
    </font>
    <font>
      <sz val="12.0"/>
      <color rgb="FF000000"/>
      <name val="Aptos Narrow"/>
    </font>
    <font>
      <sz val="12.0"/>
      <color rgb="FF000000"/>
      <name val="Arial"/>
    </font>
    <font>
      <sz val="12.0"/>
      <color theme="1"/>
      <name val="Aptos Narrow"/>
    </font>
    <font>
      <b/>
      <sz val="16.0"/>
      <color theme="1"/>
      <name val="Aptos Narrow"/>
    </font>
    <font>
      <sz val="12.0"/>
      <color theme="0"/>
      <name val="Aptos Narrow"/>
    </font>
    <font>
      <sz val="14.0"/>
      <color rgb="FF000000"/>
      <name val="-webkit-standard"/>
    </font>
    <font>
      <b/>
      <sz val="16.0"/>
      <color theme="1"/>
      <name val="Arial"/>
    </font>
    <font>
      <sz val="11.0"/>
      <color rgb="FF000000"/>
      <name val="&quot;Aptos Narrow&quot;"/>
    </font>
    <font>
      <sz val="14.0"/>
      <color rgb="FF000000"/>
      <name val="&quot;Aptos Narrow&quot;"/>
    </font>
    <font>
      <sz val="14.0"/>
      <color rgb="FF000000"/>
      <name val="Arial"/>
    </font>
    <font>
      <b/>
      <sz val="11.0"/>
      <color rgb="FF000000"/>
      <name val="&quot;Aptos Narrow&quot;"/>
    </font>
    <font>
      <u/>
      <sz val="11.0"/>
      <color rgb="FF0000FF"/>
      <name val="&quot;Aptos Narrow&quot;"/>
    </font>
    <font>
      <color theme="1"/>
      <name val="Aptos Narrow"/>
    </font>
    <font>
      <u/>
      <sz val="11.0"/>
      <color theme="10"/>
      <name val="Aptos Narrow"/>
    </font>
    <font>
      <u/>
      <color rgb="FF0000FF"/>
      <name val="Arial"/>
    </font>
    <font>
      <sz val="11.0"/>
      <color rgb="FF000000"/>
      <name val="Google Sans"/>
    </font>
    <font>
      <b/>
      <sz val="11.0"/>
      <color rgb="FF000000"/>
      <name val="Arial"/>
    </font>
    <font>
      <sz val="11.0"/>
      <color rgb="FF000000"/>
      <name val="Calibri"/>
    </font>
    <font>
      <b/>
      <color theme="1"/>
      <name val="Arial"/>
    </font>
    <font>
      <u/>
      <color rgb="FF0000FF"/>
    </font>
    <font>
      <b/>
      <sz val="11.0"/>
      <color theme="1"/>
      <name val="Aptos Narrow"/>
    </font>
    <font>
      <b/>
      <u/>
      <sz val="11.0"/>
      <color theme="1"/>
      <name val="Aptos Narrow"/>
    </font>
    <font>
      <color theme="1"/>
      <name val="Aptos Narrow"/>
      <scheme val="minor"/>
    </font>
  </fonts>
  <fills count="7">
    <fill>
      <patternFill patternType="none"/>
    </fill>
    <fill>
      <patternFill patternType="lightGray"/>
    </fill>
    <fill>
      <patternFill patternType="solid">
        <fgColor rgb="FFBFBFBF"/>
        <bgColor rgb="FFBFBFBF"/>
      </patternFill>
    </fill>
    <fill>
      <patternFill patternType="solid">
        <fgColor rgb="FF275317"/>
        <bgColor rgb="FF275317"/>
      </patternFill>
    </fill>
    <fill>
      <patternFill patternType="solid">
        <fgColor rgb="FFF2F2F2"/>
        <bgColor rgb="FFF2F2F2"/>
      </patternFill>
    </fill>
    <fill>
      <patternFill patternType="solid">
        <fgColor rgb="FFFFFF00"/>
        <bgColor rgb="FFFFFF00"/>
      </patternFill>
    </fill>
    <fill>
      <patternFill patternType="solid">
        <fgColor rgb="FF00FFFF"/>
        <bgColor rgb="FF00FFFF"/>
      </patternFill>
    </fill>
  </fills>
  <borders count="18">
    <border/>
    <border>
      <left/>
      <right/>
      <top/>
      <bottom/>
    </border>
    <border>
      <left/>
      <right/>
      <top/>
    </border>
    <border>
      <left/>
      <top/>
      <bottom/>
    </border>
    <border>
      <top/>
      <bottom/>
    </border>
    <border>
      <left/>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FFC000"/>
      </left>
      <right style="thin">
        <color rgb="FFFFC000"/>
      </right>
      <top style="thin">
        <color rgb="FFFFC000"/>
      </top>
      <bottom style="thin">
        <color rgb="FFFFC000"/>
      </bottom>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180">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0" fillId="0" fontId="1" numFmtId="0" xfId="0" applyAlignment="1" applyFont="1">
      <alignment horizontal="center" readingOrder="0"/>
    </xf>
    <xf borderId="0" fillId="0" fontId="2" numFmtId="0" xfId="0" applyAlignment="1" applyFont="1">
      <alignment horizontal="center" readingOrder="0"/>
    </xf>
    <xf borderId="1" fillId="2" fontId="3" numFmtId="0" xfId="0" applyBorder="1" applyFill="1" applyFont="1"/>
    <xf borderId="1" fillId="2" fontId="1" numFmtId="0" xfId="0" applyBorder="1" applyFont="1"/>
    <xf borderId="0" fillId="0" fontId="1" numFmtId="164" xfId="0" applyFont="1" applyNumberFormat="1"/>
    <xf borderId="0" fillId="0" fontId="2" numFmtId="0" xfId="0" applyFont="1"/>
    <xf borderId="0" fillId="0" fontId="1" numFmtId="0" xfId="0" applyAlignment="1" applyFont="1">
      <alignment horizontal="right"/>
    </xf>
    <xf borderId="0" fillId="0" fontId="1" numFmtId="9" xfId="0" applyFont="1" applyNumberFormat="1"/>
    <xf borderId="0" fillId="0" fontId="4" numFmtId="0" xfId="0" applyFont="1"/>
    <xf borderId="0" fillId="0" fontId="1" numFmtId="165" xfId="0" applyFont="1" applyNumberFormat="1"/>
    <xf borderId="0" fillId="0" fontId="1" numFmtId="0" xfId="0" applyAlignment="1" applyFont="1">
      <alignment shrinkToFit="0" vertical="center" wrapText="1"/>
    </xf>
    <xf borderId="0" fillId="0" fontId="1" numFmtId="1" xfId="0" applyAlignment="1" applyFont="1" applyNumberFormat="1">
      <alignment vertical="center"/>
    </xf>
    <xf borderId="0" fillId="0" fontId="1" numFmtId="0" xfId="0" applyAlignment="1" applyFont="1">
      <alignment vertical="center"/>
    </xf>
    <xf borderId="0" fillId="0" fontId="1" numFmtId="0" xfId="0" applyAlignment="1" applyFont="1">
      <alignment horizontal="left" shrinkToFit="0" vertical="center" wrapText="1"/>
    </xf>
    <xf borderId="0" fillId="0" fontId="1" numFmtId="1" xfId="0" applyAlignment="1" applyFont="1" applyNumberFormat="1">
      <alignment horizontal="right" vertical="center"/>
    </xf>
    <xf borderId="0" fillId="0" fontId="1" numFmtId="0" xfId="0" applyAlignment="1" applyFont="1">
      <alignment horizontal="left" vertical="center"/>
    </xf>
    <xf borderId="0" fillId="0" fontId="1" numFmtId="9" xfId="0" applyAlignment="1" applyFont="1" applyNumberFormat="1">
      <alignment vertical="center"/>
    </xf>
    <xf borderId="0" fillId="0" fontId="1" numFmtId="0" xfId="0" applyAlignment="1" applyFont="1">
      <alignment horizontal="center" vertical="center"/>
    </xf>
    <xf borderId="0" fillId="0" fontId="1" numFmtId="0" xfId="0" applyAlignment="1" applyFont="1">
      <alignment horizontal="right" vertical="center"/>
    </xf>
    <xf borderId="0" fillId="0" fontId="5" numFmtId="0" xfId="0" applyAlignment="1" applyFont="1">
      <alignment horizontal="left" shrinkToFit="0" vertical="top" wrapText="1"/>
    </xf>
    <xf borderId="0" fillId="0" fontId="6" numFmtId="14" xfId="0" applyFont="1" applyNumberFormat="1"/>
    <xf borderId="0" fillId="0" fontId="7" numFmtId="0" xfId="0" applyAlignment="1" applyFont="1">
      <alignment horizontal="right" readingOrder="0" shrinkToFit="0" vertical="center" wrapText="1"/>
    </xf>
    <xf borderId="0" fillId="0" fontId="7" numFmtId="0" xfId="0" applyAlignment="1" applyFont="1">
      <alignment shrinkToFit="0" wrapText="1"/>
    </xf>
    <xf borderId="0" fillId="0" fontId="3" numFmtId="0" xfId="0" applyAlignment="1" applyFont="1">
      <alignment horizontal="center" shrinkToFit="0" vertical="center" wrapText="1"/>
    </xf>
    <xf borderId="0" fillId="0" fontId="6" numFmtId="14" xfId="0" applyAlignment="1" applyFont="1" applyNumberFormat="1">
      <alignment horizontal="right" shrinkToFit="0" wrapText="1"/>
    </xf>
    <xf borderId="0" fillId="0" fontId="6" numFmtId="0" xfId="0" applyAlignment="1" applyFont="1">
      <alignment shrinkToFit="0" wrapText="1"/>
    </xf>
    <xf borderId="1" fillId="3" fontId="8" numFmtId="0" xfId="0" applyAlignment="1" applyBorder="1" applyFill="1" applyFont="1">
      <alignment shrinkToFit="0" wrapText="1"/>
    </xf>
    <xf borderId="2" fillId="3" fontId="9" numFmtId="0" xfId="0" applyAlignment="1" applyBorder="1" applyFont="1">
      <alignment horizontal="center" shrinkToFit="0" wrapText="1"/>
    </xf>
    <xf borderId="3" fillId="3" fontId="8" numFmtId="0" xfId="0" applyAlignment="1" applyBorder="1" applyFont="1">
      <alignment horizontal="center" shrinkToFit="0" wrapText="1"/>
    </xf>
    <xf borderId="4" fillId="0" fontId="10" numFmtId="0" xfId="0" applyBorder="1" applyFont="1"/>
    <xf borderId="5" fillId="0" fontId="10" numFmtId="0" xfId="0" applyBorder="1" applyFont="1"/>
    <xf borderId="1" fillId="3" fontId="8" numFmtId="0" xfId="0" applyAlignment="1" applyBorder="1" applyFont="1">
      <alignment horizontal="center" shrinkToFit="0" wrapText="1"/>
    </xf>
    <xf borderId="0" fillId="0" fontId="6" numFmtId="0" xfId="0" applyAlignment="1" applyFont="1">
      <alignment shrinkToFit="0" vertical="top" wrapText="1"/>
    </xf>
    <xf borderId="1" fillId="4" fontId="6" numFmtId="0" xfId="0" applyAlignment="1" applyBorder="1" applyFill="1" applyFont="1">
      <alignment shrinkToFit="0" vertical="top" wrapText="1"/>
    </xf>
    <xf borderId="0" fillId="0" fontId="11" numFmtId="0" xfId="0" applyAlignment="1" applyFont="1">
      <alignment shrinkToFit="0" vertical="top" wrapText="1"/>
    </xf>
    <xf borderId="0" fillId="0" fontId="12" numFmtId="0" xfId="0" applyAlignment="1" applyFont="1">
      <alignment shrinkToFit="0" vertical="top" wrapText="1"/>
    </xf>
    <xf borderId="0" fillId="0" fontId="7" numFmtId="0" xfId="0" applyAlignment="1" applyFont="1">
      <alignment shrinkToFit="0" vertical="top" wrapText="1"/>
    </xf>
    <xf borderId="0" fillId="0" fontId="13" numFmtId="0" xfId="0" applyAlignment="1" applyFont="1">
      <alignment shrinkToFit="0" vertical="top" wrapText="1"/>
    </xf>
    <xf borderId="0" fillId="0" fontId="6" numFmtId="0" xfId="0" applyAlignment="1" applyFont="1">
      <alignment shrinkToFit="0" vertical="center" wrapText="1"/>
    </xf>
    <xf borderId="1" fillId="4" fontId="6" numFmtId="0" xfId="0" applyAlignment="1" applyBorder="1" applyFont="1">
      <alignment shrinkToFit="0" vertical="center" wrapText="1"/>
    </xf>
    <xf borderId="0" fillId="0" fontId="11" numFmtId="0" xfId="0" applyAlignment="1" applyFont="1">
      <alignment shrinkToFit="0" wrapText="1"/>
    </xf>
    <xf borderId="0" fillId="0" fontId="6" numFmtId="0" xfId="0" applyAlignment="1" applyFont="1">
      <alignment vertical="center"/>
    </xf>
    <xf borderId="0" fillId="0" fontId="11" numFmtId="0" xfId="0" applyFont="1"/>
    <xf borderId="0" fillId="0" fontId="7" numFmtId="0" xfId="0" applyAlignment="1" applyFont="1">
      <alignment readingOrder="0" shrinkToFit="0" vertical="center" wrapText="1"/>
    </xf>
    <xf borderId="0" fillId="0" fontId="14" numFmtId="0" xfId="0" applyAlignment="1" applyFont="1">
      <alignment horizontal="center" shrinkToFit="0" vertical="center" wrapText="1"/>
    </xf>
    <xf borderId="0" fillId="0" fontId="6" numFmtId="14" xfId="0" applyAlignment="1" applyFont="1" applyNumberFormat="1">
      <alignment shrinkToFit="0" wrapText="1"/>
    </xf>
    <xf borderId="2" fillId="3" fontId="8" numFmtId="0" xfId="0" applyAlignment="1" applyBorder="1" applyFont="1">
      <alignment horizontal="center" shrinkToFit="0" wrapText="1"/>
    </xf>
    <xf borderId="0" fillId="0" fontId="15" numFmtId="0" xfId="0" applyAlignment="1" applyFont="1">
      <alignment shrinkToFit="0" vertical="center" wrapText="1"/>
    </xf>
    <xf borderId="0" fillId="0" fontId="16" numFmtId="0" xfId="0" applyAlignment="1" applyFont="1">
      <alignment shrinkToFit="0" vertical="center" wrapText="1"/>
    </xf>
    <xf borderId="0" fillId="0" fontId="16" numFmtId="0" xfId="0" applyAlignment="1" applyFont="1">
      <alignment readingOrder="0" shrinkToFit="0" vertical="center" wrapText="1"/>
    </xf>
    <xf borderId="0" fillId="0" fontId="17" numFmtId="0" xfId="0" applyAlignment="1" applyFont="1">
      <alignment vertical="center"/>
    </xf>
    <xf borderId="0" fillId="0" fontId="17" numFmtId="0" xfId="0" applyAlignment="1" applyFont="1">
      <alignment shrinkToFit="0" vertical="center" wrapText="1"/>
    </xf>
    <xf borderId="0" fillId="0" fontId="16" numFmtId="0" xfId="0" applyAlignment="1" applyFont="1">
      <alignment shrinkToFit="0" wrapText="1"/>
    </xf>
    <xf borderId="0" fillId="0" fontId="15" numFmtId="0" xfId="0" applyAlignment="1" applyFont="1">
      <alignment shrinkToFit="0" wrapText="1"/>
    </xf>
    <xf borderId="0" fillId="0" fontId="6" numFmtId="0" xfId="0" applyAlignment="1" applyFont="1">
      <alignment horizontal="right" shrinkToFit="0" vertical="center" wrapText="1"/>
    </xf>
    <xf borderId="0" fillId="0" fontId="18" numFmtId="0" xfId="0" applyAlignment="1" applyFont="1">
      <alignment horizontal="center" shrinkToFit="0" vertical="center" wrapText="1"/>
    </xf>
    <xf borderId="1" fillId="3" fontId="19" numFmtId="0" xfId="0" applyAlignment="1" applyBorder="1" applyFont="1">
      <alignment horizontal="center"/>
    </xf>
    <xf borderId="0" fillId="0" fontId="20" numFmtId="0" xfId="0" applyFont="1"/>
    <xf borderId="0" fillId="0" fontId="15" numFmtId="9" xfId="0" applyAlignment="1" applyFont="1" applyNumberFormat="1">
      <alignment horizontal="right" shrinkToFit="0" vertical="center" wrapText="1"/>
    </xf>
    <xf borderId="0" fillId="0" fontId="17" numFmtId="9" xfId="0" applyAlignment="1" applyFont="1" applyNumberFormat="1">
      <alignment shrinkToFit="0" vertical="center" wrapText="1"/>
    </xf>
    <xf borderId="0" fillId="0" fontId="21" numFmtId="0" xfId="0" applyAlignment="1" applyFont="1">
      <alignment horizontal="center" shrinkToFit="0" vertical="center" wrapText="1"/>
    </xf>
    <xf borderId="1" fillId="3" fontId="19" numFmtId="0" xfId="0" applyAlignment="1" applyBorder="1" applyFont="1">
      <alignment horizontal="center" shrinkToFit="0" wrapText="1"/>
    </xf>
    <xf borderId="0" fillId="0" fontId="17" numFmtId="166" xfId="0" applyAlignment="1" applyFont="1" applyNumberFormat="1">
      <alignment horizontal="right" shrinkToFit="0" vertical="center" wrapText="1"/>
    </xf>
    <xf borderId="0" fillId="0" fontId="15" numFmtId="166" xfId="0" applyAlignment="1" applyFont="1" applyNumberFormat="1">
      <alignment horizontal="right" shrinkToFit="0" vertical="center" wrapText="1"/>
    </xf>
    <xf borderId="0" fillId="0" fontId="15" numFmtId="167" xfId="0" applyAlignment="1" applyFont="1" applyNumberFormat="1">
      <alignment horizontal="right" shrinkToFit="0" vertical="center" wrapText="1"/>
    </xf>
    <xf borderId="0" fillId="0" fontId="15" numFmtId="0" xfId="0" applyAlignment="1" applyFont="1">
      <alignment horizontal="right" shrinkToFit="0" vertical="center" wrapText="1"/>
    </xf>
    <xf borderId="0" fillId="0" fontId="16" numFmtId="0" xfId="0" applyAlignment="1" applyFont="1">
      <alignment horizontal="right" shrinkToFit="0" vertical="center" wrapText="1"/>
    </xf>
    <xf borderId="0" fillId="0" fontId="15" numFmtId="168" xfId="0" applyAlignment="1" applyFont="1" applyNumberFormat="1">
      <alignment shrinkToFit="0" vertical="center" wrapText="1"/>
    </xf>
    <xf borderId="0" fillId="0" fontId="16" numFmtId="169" xfId="0" applyAlignment="1" applyFont="1" applyNumberFormat="1">
      <alignment shrinkToFit="0" vertical="center" wrapText="1"/>
    </xf>
    <xf borderId="0" fillId="0" fontId="15" numFmtId="169" xfId="0" applyAlignment="1" applyFont="1" applyNumberFormat="1">
      <alignment shrinkToFit="0" vertical="center" wrapText="1"/>
    </xf>
    <xf borderId="0" fillId="0" fontId="11" numFmtId="0" xfId="0" applyAlignment="1" applyFont="1">
      <alignment horizontal="right" shrinkToFit="0" vertical="center" wrapText="1"/>
    </xf>
    <xf borderId="0" fillId="0" fontId="16" numFmtId="169" xfId="0" applyAlignment="1" applyFont="1" applyNumberFormat="1">
      <alignment horizontal="right" shrinkToFit="0" vertical="center" wrapText="1"/>
    </xf>
    <xf borderId="0" fillId="0" fontId="16" numFmtId="170" xfId="0" applyAlignment="1" applyFont="1" applyNumberFormat="1">
      <alignment shrinkToFit="0" vertical="center" wrapText="1"/>
    </xf>
    <xf borderId="0" fillId="0" fontId="16" numFmtId="165" xfId="0" applyAlignment="1" applyFont="1" applyNumberFormat="1">
      <alignment shrinkToFit="0" vertical="center" wrapText="1"/>
    </xf>
    <xf borderId="0" fillId="0" fontId="16" numFmtId="166" xfId="0" applyAlignment="1" applyFont="1" applyNumberFormat="1">
      <alignment shrinkToFit="0" vertical="center" wrapText="1"/>
    </xf>
    <xf borderId="0" fillId="0" fontId="22" numFmtId="0" xfId="0" applyAlignment="1" applyFont="1">
      <alignment shrinkToFit="0" vertical="bottom" wrapText="0"/>
    </xf>
    <xf borderId="0" fillId="0" fontId="23" numFmtId="0" xfId="0" applyAlignment="1" applyFont="1">
      <alignment horizontal="center" readingOrder="0" shrinkToFit="0" vertical="bottom" wrapText="0"/>
    </xf>
    <xf borderId="0" fillId="0" fontId="24" numFmtId="0" xfId="0" applyAlignment="1" applyFont="1">
      <alignment horizontal="center" readingOrder="0" shrinkToFit="0" vertical="bottom" wrapText="0"/>
    </xf>
    <xf borderId="0" fillId="0" fontId="22" numFmtId="0" xfId="0" applyAlignment="1" applyFont="1">
      <alignment horizontal="center"/>
    </xf>
    <xf borderId="0" fillId="0" fontId="22" numFmtId="0" xfId="0" applyAlignment="1" applyFont="1">
      <alignment horizontal="center" readingOrder="0"/>
    </xf>
    <xf borderId="0" fillId="0" fontId="22" numFmtId="0" xfId="0" applyAlignment="1" applyFont="1">
      <alignment readingOrder="0" shrinkToFit="0" vertical="bottom" wrapText="0"/>
    </xf>
    <xf borderId="0" fillId="0" fontId="22" numFmtId="0" xfId="0" applyAlignment="1" applyFont="1">
      <alignment horizontal="right" readingOrder="0" shrinkToFit="0" vertical="bottom" wrapText="0"/>
    </xf>
    <xf borderId="0" fillId="0" fontId="22" numFmtId="3" xfId="0" applyAlignment="1" applyFont="1" applyNumberFormat="1">
      <alignment readingOrder="0" shrinkToFit="0" vertical="bottom" wrapText="0"/>
    </xf>
    <xf borderId="0" fillId="0" fontId="22" numFmtId="3" xfId="0" applyAlignment="1" applyFont="1" applyNumberFormat="1">
      <alignment horizontal="right" readingOrder="0" shrinkToFit="0" vertical="bottom" wrapText="0"/>
    </xf>
    <xf borderId="6" fillId="0" fontId="22" numFmtId="0" xfId="0" applyAlignment="1" applyBorder="1" applyFont="1">
      <alignment shrinkToFit="0" vertical="bottom" wrapText="0"/>
    </xf>
    <xf borderId="7" fillId="0" fontId="22" numFmtId="0" xfId="0" applyAlignment="1" applyBorder="1" applyFont="1">
      <alignment horizontal="right" readingOrder="0" shrinkToFit="0" vertical="bottom" wrapText="0"/>
    </xf>
    <xf borderId="8" fillId="0" fontId="25" numFmtId="3" xfId="0" applyAlignment="1" applyBorder="1" applyFont="1" applyNumberFormat="1">
      <alignment readingOrder="0" shrinkToFit="0" vertical="bottom" wrapText="0"/>
    </xf>
    <xf borderId="0" fillId="0" fontId="13" numFmtId="0" xfId="0" applyAlignment="1" applyFont="1">
      <alignment readingOrder="0" shrinkToFit="0" vertical="bottom" wrapText="0"/>
    </xf>
    <xf borderId="0" fillId="0" fontId="22" numFmtId="4" xfId="0" applyAlignment="1" applyFont="1" applyNumberFormat="1">
      <alignment shrinkToFit="0" vertical="bottom" wrapText="0"/>
    </xf>
    <xf borderId="0" fillId="0" fontId="13" numFmtId="9" xfId="0" applyAlignment="1" applyFont="1" applyNumberFormat="1">
      <alignment readingOrder="0" shrinkToFit="0" vertical="bottom" wrapText="0"/>
    </xf>
    <xf borderId="0" fillId="0" fontId="26" numFmtId="0" xfId="0" applyAlignment="1" applyFont="1">
      <alignment readingOrder="0" shrinkToFit="0" vertical="bottom" wrapText="0"/>
    </xf>
    <xf borderId="0" fillId="0" fontId="4" numFmtId="0" xfId="0" applyAlignment="1" applyFont="1">
      <alignment readingOrder="0"/>
    </xf>
    <xf borderId="0" fillId="0" fontId="27" numFmtId="0" xfId="0" applyFont="1"/>
    <xf borderId="0" fillId="0" fontId="6" numFmtId="164" xfId="0" applyFont="1" applyNumberFormat="1"/>
    <xf borderId="0" fillId="0" fontId="28" numFmtId="0" xfId="0" applyFont="1"/>
    <xf borderId="0" fillId="0" fontId="6" numFmtId="165" xfId="0" applyFont="1" applyNumberFormat="1"/>
    <xf borderId="0" fillId="0" fontId="6" numFmtId="2" xfId="0" applyFont="1" applyNumberFormat="1"/>
    <xf borderId="0" fillId="0" fontId="6" numFmtId="165" xfId="0" applyAlignment="1" applyFont="1" applyNumberFormat="1">
      <alignment horizontal="right"/>
    </xf>
    <xf borderId="0" fillId="0" fontId="6" numFmtId="1" xfId="0" applyFont="1" applyNumberFormat="1"/>
    <xf borderId="1" fillId="5" fontId="6" numFmtId="165" xfId="0" applyBorder="1" applyFill="1" applyFont="1" applyNumberFormat="1"/>
    <xf borderId="0" fillId="0" fontId="29" numFmtId="0" xfId="0" applyAlignment="1" applyFont="1">
      <alignment readingOrder="0"/>
    </xf>
    <xf borderId="0" fillId="0" fontId="22" numFmtId="0" xfId="0" applyAlignment="1" applyFont="1">
      <alignment readingOrder="0"/>
    </xf>
    <xf borderId="0" fillId="0" fontId="22" numFmtId="0" xfId="0" applyAlignment="1" applyFont="1">
      <alignment horizontal="right" shrinkToFit="0" vertical="bottom" wrapText="0"/>
    </xf>
    <xf borderId="0" fillId="0" fontId="22" numFmtId="0" xfId="0" applyAlignment="1" applyFont="1">
      <alignment shrinkToFit="0" vertical="bottom" wrapText="0"/>
    </xf>
    <xf borderId="0" fillId="0" fontId="22" numFmtId="167" xfId="0" applyAlignment="1" applyFont="1" applyNumberFormat="1">
      <alignment shrinkToFit="0" vertical="bottom" wrapText="0"/>
    </xf>
    <xf borderId="0" fillId="0" fontId="22" numFmtId="9" xfId="0" applyAlignment="1" applyFont="1" applyNumberFormat="1">
      <alignment horizontal="right" shrinkToFit="0" vertical="bottom" wrapText="0"/>
    </xf>
    <xf borderId="0" fillId="0" fontId="13" numFmtId="0" xfId="0" applyAlignment="1" applyFont="1">
      <alignment shrinkToFit="0" vertical="bottom" wrapText="0"/>
    </xf>
    <xf borderId="0" fillId="0" fontId="30" numFmtId="0" xfId="0" applyAlignment="1" applyFont="1">
      <alignment horizontal="left"/>
    </xf>
    <xf borderId="0" fillId="0" fontId="31" numFmtId="0" xfId="0" applyAlignment="1" applyFont="1">
      <alignment shrinkToFit="0" vertical="bottom" wrapText="0"/>
    </xf>
    <xf borderId="0" fillId="0" fontId="25" numFmtId="0" xfId="0" applyAlignment="1" applyFont="1">
      <alignment shrinkToFit="0" vertical="bottom" wrapText="0"/>
    </xf>
    <xf borderId="0" fillId="5" fontId="22" numFmtId="164" xfId="0" applyAlignment="1" applyFont="1" applyNumberFormat="1">
      <alignment shrinkToFit="0" vertical="bottom" wrapText="0"/>
    </xf>
    <xf borderId="0" fillId="0" fontId="22" numFmtId="0" xfId="0" applyAlignment="1" applyFont="1">
      <alignment horizontal="right" shrinkToFit="0" vertical="bottom" wrapText="0"/>
    </xf>
    <xf borderId="0" fillId="0" fontId="22" numFmtId="171" xfId="0" applyAlignment="1" applyFont="1" applyNumberFormat="1">
      <alignment shrinkToFit="0" vertical="bottom" wrapText="0"/>
    </xf>
    <xf borderId="0" fillId="0" fontId="13" numFmtId="169" xfId="0" applyAlignment="1" applyFont="1" applyNumberFormat="1">
      <alignment horizontal="center" shrinkToFit="0" vertical="bottom" wrapText="0"/>
    </xf>
    <xf borderId="0" fillId="5" fontId="22" numFmtId="169" xfId="0" applyAlignment="1" applyFont="1" applyNumberFormat="1">
      <alignment shrinkToFit="0" vertical="bottom" wrapText="0"/>
    </xf>
    <xf borderId="0" fillId="0" fontId="22" numFmtId="169" xfId="0" applyAlignment="1" applyFont="1" applyNumberFormat="1">
      <alignment horizontal="center" shrinkToFit="0" vertical="bottom" wrapText="0"/>
    </xf>
    <xf borderId="0" fillId="0" fontId="13" numFmtId="171" xfId="0" applyAlignment="1" applyFont="1" applyNumberFormat="1">
      <alignment shrinkToFit="0" vertical="bottom" wrapText="0"/>
    </xf>
    <xf borderId="0" fillId="0" fontId="27" numFmtId="171" xfId="0" applyFont="1" applyNumberFormat="1"/>
    <xf borderId="0" fillId="0" fontId="22" numFmtId="171" xfId="0" applyAlignment="1" applyFont="1" applyNumberFormat="1">
      <alignment horizontal="right" shrinkToFit="0" vertical="bottom" wrapText="0"/>
    </xf>
    <xf borderId="0" fillId="0" fontId="25" numFmtId="4" xfId="0" applyAlignment="1" applyFont="1" applyNumberFormat="1">
      <alignment horizontal="center" shrinkToFit="0" vertical="bottom" wrapText="0"/>
    </xf>
    <xf borderId="0" fillId="5" fontId="22" numFmtId="171" xfId="0" applyAlignment="1" applyFont="1" applyNumberFormat="1">
      <alignment shrinkToFit="0" vertical="bottom" wrapText="0"/>
    </xf>
    <xf borderId="0" fillId="0" fontId="32" numFmtId="0" xfId="0" applyAlignment="1" applyFont="1">
      <alignment horizontal="right" shrinkToFit="0" vertical="bottom" wrapText="0"/>
    </xf>
    <xf borderId="9" fillId="0" fontId="32" numFmtId="0" xfId="0" applyAlignment="1" applyBorder="1" applyFont="1">
      <alignment horizontal="center" shrinkToFit="0" vertical="bottom" wrapText="0"/>
    </xf>
    <xf borderId="0" fillId="0" fontId="27" numFmtId="164" xfId="0" applyFont="1" applyNumberFormat="1"/>
    <xf borderId="0" fillId="0" fontId="33" numFmtId="0" xfId="0" applyFont="1"/>
    <xf borderId="0" fillId="0" fontId="34" numFmtId="0" xfId="0" applyFont="1"/>
    <xf borderId="0" fillId="0" fontId="27" numFmtId="1" xfId="0" applyFont="1" applyNumberFormat="1"/>
    <xf borderId="0" fillId="0" fontId="4" numFmtId="1" xfId="0" applyFont="1" applyNumberFormat="1"/>
    <xf borderId="0" fillId="5" fontId="27" numFmtId="1" xfId="0" applyFont="1" applyNumberFormat="1"/>
    <xf borderId="0" fillId="5" fontId="4" numFmtId="1" xfId="0" applyFont="1" applyNumberFormat="1"/>
    <xf borderId="0" fillId="0" fontId="4" numFmtId="165" xfId="0" applyFont="1" applyNumberFormat="1"/>
    <xf borderId="0" fillId="0" fontId="4" numFmtId="9" xfId="0" applyFont="1" applyNumberFormat="1"/>
    <xf borderId="0" fillId="0" fontId="27" numFmtId="165" xfId="0" applyFont="1" applyNumberFormat="1"/>
    <xf borderId="0" fillId="0" fontId="6" numFmtId="169" xfId="0" applyFont="1" applyNumberFormat="1"/>
    <xf borderId="0" fillId="0" fontId="6" numFmtId="168" xfId="0" applyFont="1" applyNumberFormat="1"/>
    <xf borderId="10" fillId="0" fontId="6" numFmtId="169" xfId="0" applyBorder="1" applyFont="1" applyNumberFormat="1"/>
    <xf borderId="0" fillId="0" fontId="6" numFmtId="9" xfId="0" applyFont="1" applyNumberFormat="1"/>
    <xf borderId="0" fillId="0" fontId="35" numFmtId="0" xfId="0" applyFont="1"/>
    <xf borderId="0" fillId="0" fontId="35" numFmtId="169" xfId="0" applyFont="1" applyNumberFormat="1"/>
    <xf borderId="0" fillId="0" fontId="35" numFmtId="165" xfId="0" applyFont="1" applyNumberFormat="1"/>
    <xf borderId="0" fillId="0" fontId="5" numFmtId="0" xfId="0" applyFont="1"/>
    <xf borderId="0" fillId="0" fontId="5" numFmtId="169" xfId="0" applyFont="1" applyNumberFormat="1"/>
    <xf borderId="0" fillId="0" fontId="5" numFmtId="165" xfId="0" applyFont="1" applyNumberFormat="1"/>
    <xf borderId="0" fillId="0" fontId="6" numFmtId="0" xfId="0" applyAlignment="1" applyFont="1">
      <alignment horizontal="left" shrinkToFit="0" vertical="top" wrapText="1"/>
    </xf>
    <xf borderId="0" fillId="0" fontId="36" numFmtId="169" xfId="0" applyAlignment="1" applyFont="1" applyNumberFormat="1">
      <alignment horizontal="center" vertical="center"/>
    </xf>
    <xf borderId="0" fillId="0" fontId="6" numFmtId="0" xfId="0" applyAlignment="1" applyFont="1">
      <alignment horizontal="center" vertical="center"/>
    </xf>
    <xf borderId="0" fillId="0" fontId="6" numFmtId="166" xfId="0" applyFont="1" applyNumberFormat="1"/>
    <xf borderId="0" fillId="5" fontId="4" numFmtId="0" xfId="0" applyAlignment="1" applyFont="1">
      <alignment readingOrder="0"/>
    </xf>
    <xf borderId="0" fillId="5" fontId="6" numFmtId="164" xfId="0" applyFont="1" applyNumberFormat="1"/>
    <xf borderId="0" fillId="5" fontId="6" numFmtId="169" xfId="0" applyFont="1" applyNumberFormat="1"/>
    <xf borderId="0" fillId="5" fontId="27" numFmtId="0" xfId="0" applyFont="1"/>
    <xf borderId="11" fillId="5" fontId="22" numFmtId="0" xfId="0" applyAlignment="1" applyBorder="1" applyFont="1">
      <alignment shrinkToFit="0" vertical="bottom" wrapText="0"/>
    </xf>
    <xf borderId="12" fillId="0" fontId="10" numFmtId="0" xfId="0" applyBorder="1" applyFont="1"/>
    <xf borderId="13" fillId="0" fontId="10" numFmtId="0" xfId="0" applyBorder="1" applyFont="1"/>
    <xf borderId="14" fillId="5" fontId="22" numFmtId="167" xfId="0" applyAlignment="1" applyBorder="1" applyFont="1" applyNumberFormat="1">
      <alignment shrinkToFit="0" vertical="bottom" wrapText="0"/>
    </xf>
    <xf borderId="0" fillId="5" fontId="22" numFmtId="0" xfId="0" applyAlignment="1" applyFont="1">
      <alignment shrinkToFit="0" vertical="bottom" wrapText="0"/>
    </xf>
    <xf borderId="15" fillId="5" fontId="22" numFmtId="0" xfId="0" applyAlignment="1" applyBorder="1" applyFont="1">
      <alignment shrinkToFit="0" vertical="bottom" wrapText="0"/>
    </xf>
    <xf borderId="14" fillId="5" fontId="22" numFmtId="0" xfId="0" applyAlignment="1" applyBorder="1" applyFont="1">
      <alignment shrinkToFit="0" vertical="bottom" wrapText="0"/>
    </xf>
    <xf borderId="15" fillId="0" fontId="10" numFmtId="0" xfId="0" applyBorder="1" applyFont="1"/>
    <xf borderId="16" fillId="5" fontId="22" numFmtId="167" xfId="0" applyAlignment="1" applyBorder="1" applyFont="1" applyNumberFormat="1">
      <alignment shrinkToFit="0" vertical="bottom" wrapText="0"/>
    </xf>
    <xf borderId="10" fillId="5" fontId="22" numFmtId="0" xfId="0" applyAlignment="1" applyBorder="1" applyFont="1">
      <alignment shrinkToFit="0" vertical="bottom" wrapText="0"/>
    </xf>
    <xf borderId="17" fillId="5" fontId="22" numFmtId="0" xfId="0" applyAlignment="1" applyBorder="1" applyFont="1">
      <alignment shrinkToFit="0" vertical="bottom" wrapText="0"/>
    </xf>
    <xf borderId="0" fillId="0" fontId="4" numFmtId="0" xfId="0" applyAlignment="1" applyFont="1">
      <alignment horizontal="right" readingOrder="0"/>
    </xf>
    <xf borderId="0" fillId="0" fontId="6" numFmtId="172" xfId="0" applyFont="1" applyNumberFormat="1"/>
    <xf borderId="0" fillId="6" fontId="37" numFmtId="1" xfId="0" applyFill="1" applyFont="1" applyNumberFormat="1"/>
    <xf borderId="0" fillId="6" fontId="37" numFmtId="170" xfId="0" applyAlignment="1" applyFont="1" applyNumberFormat="1">
      <alignment vertical="center"/>
    </xf>
    <xf borderId="0" fillId="0" fontId="4" numFmtId="9" xfId="0" applyAlignment="1" applyFont="1" applyNumberFormat="1">
      <alignment horizontal="right" readingOrder="0"/>
    </xf>
    <xf borderId="0" fillId="0" fontId="37" numFmtId="1" xfId="0" applyFont="1" applyNumberFormat="1"/>
    <xf borderId="0" fillId="6" fontId="4" numFmtId="0" xfId="0" applyAlignment="1" applyFont="1">
      <alignment readingOrder="0"/>
    </xf>
    <xf borderId="0" fillId="0" fontId="6" numFmtId="173" xfId="0" applyFont="1" applyNumberFormat="1"/>
    <xf borderId="0" fillId="0" fontId="6" numFmtId="9" xfId="0" applyAlignment="1" applyFont="1" applyNumberFormat="1">
      <alignment horizontal="right"/>
    </xf>
    <xf borderId="0" fillId="5" fontId="4" numFmtId="0" xfId="0" applyFont="1"/>
    <xf borderId="0" fillId="0" fontId="7" numFmtId="169" xfId="0" applyFont="1" applyNumberFormat="1"/>
    <xf borderId="0" fillId="0" fontId="7" numFmtId="9" xfId="0" applyFont="1" applyNumberFormat="1"/>
    <xf borderId="0" fillId="0" fontId="7" numFmtId="0" xfId="0" applyFont="1"/>
    <xf borderId="0" fillId="0" fontId="7" numFmtId="170" xfId="0" applyFont="1" applyNumberFormat="1"/>
    <xf borderId="0" fillId="0" fontId="27" numFmtId="169"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externalLink" Target="externalLinks/externalLink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45</xdr:row>
      <xdr:rowOff>19050</xdr:rowOff>
    </xdr:from>
    <xdr:ext cx="1600200" cy="523875"/>
    <xdr:grpSp>
      <xdr:nvGrpSpPr>
        <xdr:cNvPr id="2" name="Shape 2"/>
        <xdr:cNvGrpSpPr/>
      </xdr:nvGrpSpPr>
      <xdr:grpSpPr>
        <a:xfrm>
          <a:off x="4545900" y="3518063"/>
          <a:ext cx="1600200" cy="523875"/>
          <a:chOff x="4545900" y="3518063"/>
          <a:chExt cx="1600200" cy="523875"/>
        </a:xfrm>
      </xdr:grpSpPr>
      <xdr:grpSp>
        <xdr:nvGrpSpPr>
          <xdr:cNvPr id="3" name="Shape 3"/>
          <xdr:cNvGrpSpPr/>
        </xdr:nvGrpSpPr>
        <xdr:grpSpPr>
          <a:xfrm>
            <a:off x="4545900" y="3518063"/>
            <a:ext cx="1600200" cy="523875"/>
            <a:chOff x="4545900" y="3518063"/>
            <a:chExt cx="1600200" cy="523875"/>
          </a:xfrm>
        </xdr:grpSpPr>
        <xdr:sp>
          <xdr:nvSpPr>
            <xdr:cNvPr id="4" name="Shape 4"/>
            <xdr:cNvSpPr/>
          </xdr:nvSpPr>
          <xdr:spPr>
            <a:xfrm>
              <a:off x="4545900" y="3518063"/>
              <a:ext cx="1600200" cy="523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545900" y="3518063"/>
              <a:ext cx="1600200" cy="523875"/>
              <a:chOff x="15878290" y="9507685"/>
              <a:chExt cx="2583026" cy="629357"/>
            </a:xfrm>
          </xdr:grpSpPr>
          <xdr:sp>
            <xdr:nvSpPr>
              <xdr:cNvPr id="6" name="Shape 6"/>
              <xdr:cNvSpPr/>
            </xdr:nvSpPr>
            <xdr:spPr>
              <a:xfrm>
                <a:off x="15878290" y="9507685"/>
                <a:ext cx="2583025" cy="629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descr="A black background with a black square&#10;&#10;Description automatically generated with medium confidence" id="7" name="Shape 7"/>
              <xdr:cNvPicPr preferRelativeResize="0"/>
            </xdr:nvPicPr>
            <xdr:blipFill rotWithShape="1">
              <a:blip r:embed="rId1">
                <a:alphaModFix/>
              </a:blip>
              <a:srcRect b="0" l="0" r="0" t="0"/>
              <a:stretch/>
            </xdr:blipFill>
            <xdr:spPr>
              <a:xfrm>
                <a:off x="15878290" y="9507685"/>
                <a:ext cx="382401" cy="512615"/>
              </a:xfrm>
              <a:prstGeom prst="rect">
                <a:avLst/>
              </a:prstGeom>
              <a:noFill/>
              <a:ln>
                <a:noFill/>
              </a:ln>
            </xdr:spPr>
          </xdr:pic>
          <xdr:sp>
            <xdr:nvSpPr>
              <xdr:cNvPr id="8" name="Shape 8"/>
              <xdr:cNvSpPr txBox="1"/>
            </xdr:nvSpPr>
            <xdr:spPr>
              <a:xfrm>
                <a:off x="16260691" y="9660180"/>
                <a:ext cx="2200625" cy="476862"/>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SzPts val="733"/>
                  <a:buFont typeface="Arial"/>
                  <a:buNone/>
                </a:pPr>
                <a:r>
                  <a:rPr lang="en-US" sz="733"/>
                  <a:t>Beacon Climate Innovations.  </a:t>
                </a:r>
                <a:endParaRPr sz="1400"/>
              </a:p>
              <a:p>
                <a:pPr indent="0" lvl="0" marL="0" rtl="0" algn="l">
                  <a:spcBef>
                    <a:spcPts val="0"/>
                  </a:spcBef>
                  <a:spcAft>
                    <a:spcPts val="0"/>
                  </a:spcAft>
                  <a:buSzPts val="733"/>
                  <a:buFont typeface="Arial"/>
                  <a:buNone/>
                </a:pPr>
                <a:r>
                  <a:rPr lang="en-US" sz="733"/>
                  <a:t>All Rights Reserved</a:t>
                </a:r>
                <a:endParaRPr sz="1400"/>
              </a:p>
            </xdr:txBody>
          </xdr:sp>
        </xdr:grpSp>
      </xdr:grpSp>
    </xdr:grpSp>
    <xdr:clientData fLocksWithSheet="0"/>
  </xdr:oneCellAnchor>
  <xdr:oneCellAnchor>
    <xdr:from>
      <xdr:col>3</xdr:col>
      <xdr:colOff>571500</xdr:colOff>
      <xdr:row>0</xdr:row>
      <xdr:rowOff>57150</xdr:rowOff>
    </xdr:from>
    <xdr:ext cx="1724025" cy="5619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104775</xdr:colOff>
      <xdr:row>0</xdr:row>
      <xdr:rowOff>0</xdr:rowOff>
    </xdr:from>
    <xdr:ext cx="838200" cy="7143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38100</xdr:rowOff>
    </xdr:from>
    <xdr:ext cx="76200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590550</xdr:colOff>
      <xdr:row>0</xdr:row>
      <xdr:rowOff>76200</xdr:rowOff>
    </xdr:from>
    <xdr:ext cx="1781175" cy="5715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xdr:colOff>
      <xdr:row>0</xdr:row>
      <xdr:rowOff>47625</xdr:rowOff>
    </xdr:from>
    <xdr:ext cx="76200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581025</xdr:colOff>
      <xdr:row>0</xdr:row>
      <xdr:rowOff>104775</xdr:rowOff>
    </xdr:from>
    <xdr:ext cx="1581150" cy="5715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76200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523875</xdr:colOff>
      <xdr:row>0</xdr:row>
      <xdr:rowOff>19050</xdr:rowOff>
    </xdr:from>
    <xdr:ext cx="1581150" cy="5715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76200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152400</xdr:colOff>
      <xdr:row>0</xdr:row>
      <xdr:rowOff>0</xdr:rowOff>
    </xdr:from>
    <xdr:ext cx="1590675" cy="57150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47625</xdr:colOff>
      <xdr:row>27</xdr:row>
      <xdr:rowOff>47625</xdr:rowOff>
    </xdr:from>
    <xdr:ext cx="7591425" cy="35147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382250" cy="67722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5b9fd38b8e0ccbb7/AzConsult/Projects/P049%20-%20Riverside%20Housing%20Complex%20Community%20Center%20THA/Facility%20Prelim%20Performance%20Estimate%20(BOE)%20-%20Riverside%20CCRH.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CCRH Summary"/>
      <sheetName val="About Facility"/>
      <sheetName val="Load Estimate"/>
      <sheetName val="DER Sizing"/>
      <sheetName val="Cost Estimate"/>
      <sheetName val="References"/>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eia.gov/consumption/commercial/data/2012/c&amp;e/cfm/pba4.php"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 Type="http://schemas.openxmlformats.org/officeDocument/2006/relationships/hyperlink" Target="https://electricschoolbusinitiative.org/electric-school-bus-market-study-and-electric-school-bus-us-buyers-guide" TargetMode="External"/><Relationship Id="rId10" Type="http://schemas.openxmlformats.org/officeDocument/2006/relationships/hyperlink" Target="https://electricschoolbusinitiative.org/frequently-asked-questions-faqs" TargetMode="External"/><Relationship Id="rId13" Type="http://schemas.openxmlformats.org/officeDocument/2006/relationships/hyperlink" Target="https://pvwatts.nrel.gov/pvwatts.php" TargetMode="External"/><Relationship Id="rId12" Type="http://schemas.openxmlformats.org/officeDocument/2006/relationships/hyperlink" Target="https://1drv.ms/x/s!ArfLDI6L059bgZBIL8OXyQ1Ccn4d4w?e=srab9V" TargetMode="External"/><Relationship Id="rId1" Type="http://schemas.openxmlformats.org/officeDocument/2006/relationships/hyperlink" Target="https://www.eia.gov/consumption/commercial/data/2012/c&amp;e/cfm/pba4.php" TargetMode="External"/><Relationship Id="rId2" Type="http://schemas.openxmlformats.org/officeDocument/2006/relationships/hyperlink" Target="https://1drv.ms/x/s!ArfLDI6L059bgZBGWmZDXsv7jpb9HQ?e=yZy6A6" TargetMode="External"/><Relationship Id="rId3" Type="http://schemas.openxmlformats.org/officeDocument/2006/relationships/hyperlink" Target="https://www.energysage.com/electricity/house-watts/how-many-watts-does-an-air-source-heat-pump-use/" TargetMode="External"/><Relationship Id="rId4" Type="http://schemas.openxmlformats.org/officeDocument/2006/relationships/hyperlink" Target="https://www.eia.gov/energyexplained/use-of-energy/homes.php" TargetMode="External"/><Relationship Id="rId9" Type="http://schemas.openxmlformats.org/officeDocument/2006/relationships/hyperlink" Target="https://arstechnica.com/cars/2023/10/this-electric-school-bus-has-a-range-of-up-to-300-miles/" TargetMode="External"/><Relationship Id="rId14" Type="http://schemas.openxmlformats.org/officeDocument/2006/relationships/drawing" Target="../drawings/drawing8.xml"/><Relationship Id="rId5" Type="http://schemas.openxmlformats.org/officeDocument/2006/relationships/hyperlink" Target="https://pvwatts.nrel.gov/pvwatts.php" TargetMode="External"/><Relationship Id="rId6" Type="http://schemas.openxmlformats.org/officeDocument/2006/relationships/hyperlink" Target="https://www.thebuscenter.com/how-much-does-a-school-bus-cost/" TargetMode="External"/><Relationship Id="rId7" Type="http://schemas.openxmlformats.org/officeDocument/2006/relationships/hyperlink" Target="https://www.eversource.com/content/residential/save-money-energy/energy-efficiency-programs/demand-response/battery-storage-demand-response" TargetMode="External"/><Relationship Id="rId8" Type="http://schemas.openxmlformats.org/officeDocument/2006/relationships/hyperlink" Target="https://motorask.com/school-bus-mileage/" TargetMode="External"/></Relationships>
</file>

<file path=xl/worksheets/_rels/sheet9.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edf.org/sites/default/files/documents/Economic%20and%20environmental%20benefits%20electric%20school%20bus%20-%20edited.pdf" TargetMode="External"/><Relationship Id="rId3" Type="http://schemas.openxmlformats.org/officeDocument/2006/relationships/drawing" Target="../drawings/drawing9.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sheetViews>
  <sheetFormatPr customHeight="1" defaultColWidth="12.63" defaultRowHeight="15.0"/>
  <cols>
    <col customWidth="1" min="1" max="1" width="10.38"/>
    <col customWidth="1" min="2" max="2" width="59.13"/>
    <col customWidth="1" min="3" max="3" width="12.38"/>
    <col customWidth="1" min="4" max="4" width="21.88"/>
    <col customWidth="1" min="5" max="5" width="10.5"/>
    <col customWidth="1" min="6" max="26" width="8.88"/>
  </cols>
  <sheetData>
    <row r="1" ht="18.75" customHeight="1">
      <c r="B1" s="1"/>
      <c r="C1" s="1"/>
      <c r="D1" s="1"/>
    </row>
    <row r="2" ht="18.75" customHeight="1">
      <c r="B2" s="1"/>
      <c r="C2" s="1"/>
      <c r="D2" s="1"/>
    </row>
    <row r="3" ht="18.75" customHeight="1">
      <c r="B3" s="1"/>
      <c r="C3" s="1"/>
      <c r="D3" s="1"/>
    </row>
    <row r="4" ht="18.75" customHeight="1">
      <c r="B4" s="2" t="s">
        <v>0</v>
      </c>
    </row>
    <row r="5" ht="18.75" customHeight="1">
      <c r="B5" s="3" t="s">
        <v>1</v>
      </c>
    </row>
    <row r="6" ht="18.75" customHeight="1">
      <c r="B6" s="4" t="s">
        <v>2</v>
      </c>
    </row>
    <row r="7" ht="12.0" customHeight="1">
      <c r="B7" s="2"/>
      <c r="C7" s="2"/>
      <c r="D7" s="2"/>
    </row>
    <row r="8" ht="18.75" customHeight="1">
      <c r="B8" s="5" t="s">
        <v>3</v>
      </c>
      <c r="C8" s="6"/>
      <c r="D8" s="6"/>
    </row>
    <row r="9" ht="18.75" customHeight="1">
      <c r="B9" s="1" t="s">
        <v>4</v>
      </c>
      <c r="C9" s="7">
        <v>6200.0</v>
      </c>
      <c r="D9" s="1" t="s">
        <v>5</v>
      </c>
    </row>
    <row r="10" ht="18.75" customHeight="1">
      <c r="B10" s="1" t="s">
        <v>6</v>
      </c>
      <c r="C10" s="1">
        <v>1.0</v>
      </c>
      <c r="D10" s="1"/>
    </row>
    <row r="11" ht="18.75" customHeight="1">
      <c r="B11" s="1" t="s">
        <v>7</v>
      </c>
      <c r="C11" s="7">
        <v>12.0</v>
      </c>
      <c r="D11" s="1" t="s">
        <v>8</v>
      </c>
    </row>
    <row r="12" ht="18.75" customHeight="1">
      <c r="B12" s="1"/>
      <c r="C12" s="1"/>
      <c r="D12" s="1"/>
    </row>
    <row r="13" ht="18.75" customHeight="1">
      <c r="B13" s="5" t="s">
        <v>9</v>
      </c>
      <c r="C13" s="6"/>
      <c r="D13" s="6"/>
    </row>
    <row r="14" ht="18.75" customHeight="1">
      <c r="B14" s="1" t="s">
        <v>10</v>
      </c>
      <c r="C14" s="7">
        <f>ROUNDUP('Load Estimate'!B6,-3)</f>
        <v>91000</v>
      </c>
      <c r="D14" s="1" t="s">
        <v>11</v>
      </c>
    </row>
    <row r="15" ht="18.75" customHeight="1">
      <c r="B15" s="1" t="s">
        <v>12</v>
      </c>
      <c r="C15" s="7">
        <f>'Load Estimate'!B11</f>
        <v>39.19212329</v>
      </c>
      <c r="D15" s="1" t="s">
        <v>13</v>
      </c>
    </row>
    <row r="16" ht="18.75" customHeight="1">
      <c r="B16" s="1" t="s">
        <v>14</v>
      </c>
      <c r="C16" s="7">
        <f>35+30+11</f>
        <v>76</v>
      </c>
      <c r="D16" s="1" t="s">
        <v>13</v>
      </c>
    </row>
    <row r="17" ht="18.75" customHeight="1">
      <c r="B17" s="5" t="s">
        <v>15</v>
      </c>
      <c r="C17" s="6"/>
      <c r="D17" s="6"/>
    </row>
    <row r="18" ht="18.75" customHeight="1">
      <c r="B18" s="1" t="s">
        <v>16</v>
      </c>
      <c r="C18" s="7">
        <v>60.0</v>
      </c>
      <c r="D18" s="1" t="s">
        <v>13</v>
      </c>
    </row>
    <row r="19" ht="18.75" customHeight="1">
      <c r="B19" s="1" t="s">
        <v>17</v>
      </c>
      <c r="C19" s="7">
        <v>129.0</v>
      </c>
      <c r="D19" s="1" t="s">
        <v>11</v>
      </c>
    </row>
    <row r="20" ht="18.75" customHeight="1">
      <c r="B20" s="1" t="s">
        <v>18</v>
      </c>
      <c r="C20" s="7">
        <v>100.0</v>
      </c>
      <c r="D20" s="1" t="s">
        <v>11</v>
      </c>
    </row>
    <row r="21" ht="18.75" customHeight="1">
      <c r="B21" s="1" t="s">
        <v>19</v>
      </c>
      <c r="C21" s="7">
        <v>10.0</v>
      </c>
      <c r="D21" s="1" t="s">
        <v>20</v>
      </c>
    </row>
    <row r="22" ht="18.75" customHeight="1">
      <c r="B22" s="8" t="s">
        <v>21</v>
      </c>
      <c r="C22" s="7"/>
      <c r="D22" s="1"/>
    </row>
    <row r="23" ht="18.75" customHeight="1">
      <c r="B23" s="1" t="s">
        <v>22</v>
      </c>
      <c r="C23" s="7">
        <v>30.0</v>
      </c>
      <c r="D23" s="1" t="s">
        <v>13</v>
      </c>
    </row>
    <row r="24" ht="18.75" customHeight="1">
      <c r="B24" s="1" t="s">
        <v>23</v>
      </c>
      <c r="C24" s="9" t="s">
        <v>24</v>
      </c>
      <c r="D24" s="1"/>
    </row>
    <row r="25" ht="18.75" customHeight="1">
      <c r="B25" s="1" t="s">
        <v>25</v>
      </c>
      <c r="C25" s="1">
        <f>ROUNDUP(References!W9*1.5,0)</f>
        <v>16</v>
      </c>
      <c r="D25" s="1" t="s">
        <v>26</v>
      </c>
    </row>
    <row r="26" ht="18.75" customHeight="1">
      <c r="B26" s="5" t="s">
        <v>27</v>
      </c>
      <c r="C26" s="6"/>
      <c r="D26" s="6"/>
    </row>
    <row r="27" ht="18.75" customHeight="1">
      <c r="B27" s="1" t="s">
        <v>28</v>
      </c>
      <c r="C27" s="7">
        <f>'DER Sizing'!B14</f>
        <v>75000</v>
      </c>
      <c r="D27" s="1" t="s">
        <v>29</v>
      </c>
    </row>
    <row r="28" ht="18.75" customHeight="1">
      <c r="B28" s="1" t="s">
        <v>30</v>
      </c>
      <c r="C28" s="10">
        <f>'DER Sizing'!B15</f>
        <v>0.8269703339</v>
      </c>
      <c r="D28" s="1"/>
    </row>
    <row r="29" ht="18.75" customHeight="1">
      <c r="B29" s="1" t="s">
        <v>31</v>
      </c>
      <c r="C29" s="7">
        <f>(C19+C20)/3</f>
        <v>76.33333333</v>
      </c>
      <c r="D29" s="1" t="s">
        <v>32</v>
      </c>
    </row>
    <row r="30" ht="18.75" customHeight="1">
      <c r="B30" s="1" t="s">
        <v>33</v>
      </c>
      <c r="C30" s="7">
        <f>0.8*C29</f>
        <v>61.06666667</v>
      </c>
      <c r="D30" s="1" t="s">
        <v>32</v>
      </c>
    </row>
    <row r="31" ht="18.75" customHeight="1">
      <c r="B31" s="1" t="s">
        <v>34</v>
      </c>
      <c r="C31" s="7">
        <f>C30-C23</f>
        <v>31.06666667</v>
      </c>
      <c r="D31" s="1"/>
    </row>
    <row r="32" ht="18.75" customHeight="1">
      <c r="B32" s="8" t="s">
        <v>35</v>
      </c>
      <c r="C32" s="7">
        <f>C27*E32</f>
        <v>9.75</v>
      </c>
      <c r="D32" s="8" t="s">
        <v>36</v>
      </c>
      <c r="E32" s="11">
        <v>1.3E-4</v>
      </c>
      <c r="F32" s="11" t="s">
        <v>37</v>
      </c>
    </row>
    <row r="33" ht="18.75" customHeight="1">
      <c r="B33" s="5" t="s">
        <v>38</v>
      </c>
      <c r="C33" s="5"/>
      <c r="D33" s="5"/>
    </row>
    <row r="34" ht="18.75" customHeight="1">
      <c r="B34" s="1" t="s">
        <v>39</v>
      </c>
      <c r="C34" s="12" t="str">
        <f>#REF!</f>
        <v>#REF!</v>
      </c>
      <c r="D34" s="1"/>
    </row>
    <row r="35" ht="18.75" customHeight="1">
      <c r="B35" s="13" t="s">
        <v>40</v>
      </c>
      <c r="C35" s="14" t="str">
        <f>C34*1.6</f>
        <v>#REF!</v>
      </c>
      <c r="D35" s="15" t="s">
        <v>41</v>
      </c>
    </row>
    <row r="36" ht="18.75" customHeight="1">
      <c r="B36" s="13" t="s">
        <v>42</v>
      </c>
      <c r="C36" s="14">
        <f>'DER Sizing'!B30</f>
        <v>74.56950254</v>
      </c>
      <c r="D36" s="15" t="s">
        <v>43</v>
      </c>
    </row>
    <row r="37" ht="15.0" customHeight="1">
      <c r="B37" s="13" t="s">
        <v>44</v>
      </c>
      <c r="C37" s="14">
        <f>'DER Sizing'!C30</f>
        <v>46.47074904</v>
      </c>
      <c r="D37" s="15" t="s">
        <v>43</v>
      </c>
    </row>
    <row r="38" ht="15.0" customHeight="1">
      <c r="B38" s="16" t="s">
        <v>45</v>
      </c>
      <c r="C38" s="17">
        <f>'DER Sizing'!D30</f>
        <v>61.96099872</v>
      </c>
      <c r="D38" s="18" t="s">
        <v>43</v>
      </c>
    </row>
    <row r="39" ht="15.0" customHeight="1">
      <c r="B39" s="16"/>
      <c r="C39" s="17"/>
      <c r="D39" s="18"/>
    </row>
    <row r="40" ht="15.0" customHeight="1">
      <c r="B40" s="13" t="s">
        <v>46</v>
      </c>
      <c r="C40" s="19">
        <f>'DER Sizing'!B33</f>
        <v>0.603171163</v>
      </c>
      <c r="D40" s="20" t="s">
        <v>47</v>
      </c>
    </row>
    <row r="41" ht="15.0" customHeight="1">
      <c r="B41" s="13" t="s">
        <v>48</v>
      </c>
      <c r="C41" s="19">
        <f>'DER Sizing'!C33</f>
        <v>0.3769819769</v>
      </c>
    </row>
    <row r="42" ht="15.0" customHeight="1">
      <c r="B42" s="16"/>
      <c r="C42" s="21"/>
      <c r="D42" s="20"/>
    </row>
    <row r="43" ht="18.75" customHeight="1">
      <c r="B43" s="22" t="s">
        <v>49</v>
      </c>
    </row>
    <row r="44" ht="18.75" customHeight="1"/>
    <row r="45" ht="18.75" customHeight="1">
      <c r="B45" s="22"/>
      <c r="C45" s="22"/>
      <c r="D45" s="22"/>
    </row>
    <row r="46" ht="18.75" customHeight="1">
      <c r="B46" s="22"/>
      <c r="C46" s="22"/>
      <c r="D46" s="22"/>
    </row>
    <row r="47" ht="18.75" customHeight="1">
      <c r="B47" s="1"/>
      <c r="C47" s="1"/>
      <c r="E47" s="23">
        <f>NOW()</f>
        <v>46063.60165</v>
      </c>
    </row>
    <row r="48" ht="18.75" customHeight="1">
      <c r="B48" s="1"/>
      <c r="C48" s="1"/>
      <c r="D48" s="1"/>
    </row>
    <row r="49" ht="18.75" customHeight="1">
      <c r="B49" s="1"/>
      <c r="C49" s="1"/>
      <c r="D49" s="1"/>
    </row>
    <row r="50" ht="18.75" customHeight="1">
      <c r="B50" s="1"/>
      <c r="C50" s="1"/>
      <c r="D50" s="1"/>
    </row>
    <row r="51" ht="18.75" customHeight="1">
      <c r="B51" s="1"/>
      <c r="C51" s="1"/>
      <c r="D51" s="1"/>
    </row>
    <row r="52" ht="18.75" customHeight="1">
      <c r="B52" s="1"/>
      <c r="C52" s="1"/>
      <c r="D52" s="1"/>
    </row>
    <row r="53" ht="18.75" customHeight="1">
      <c r="B53" s="1"/>
      <c r="C53" s="1"/>
      <c r="D53" s="1"/>
    </row>
    <row r="54" ht="18.75" customHeight="1">
      <c r="B54" s="1"/>
      <c r="C54" s="1"/>
      <c r="D54" s="1"/>
    </row>
    <row r="55" ht="18.75" customHeight="1">
      <c r="B55" s="1"/>
      <c r="C55" s="1"/>
      <c r="D55" s="1"/>
    </row>
    <row r="56" ht="18.75" customHeight="1">
      <c r="B56" s="1"/>
      <c r="C56" s="1"/>
      <c r="D56" s="1"/>
    </row>
    <row r="57" ht="18.75" customHeight="1">
      <c r="B57" s="1"/>
      <c r="C57" s="1"/>
      <c r="D57" s="1"/>
    </row>
    <row r="58" ht="18.75" customHeight="1">
      <c r="B58" s="1"/>
      <c r="C58" s="1"/>
      <c r="D58" s="1"/>
    </row>
    <row r="59" ht="18.75" customHeight="1">
      <c r="B59" s="1"/>
      <c r="C59" s="1"/>
      <c r="D59" s="1"/>
    </row>
    <row r="60" ht="18.75" customHeight="1">
      <c r="B60" s="1"/>
      <c r="C60" s="1"/>
      <c r="D60" s="1"/>
    </row>
    <row r="61" ht="18.75" customHeight="1">
      <c r="B61" s="1"/>
      <c r="C61" s="1"/>
      <c r="D61" s="1"/>
    </row>
    <row r="62" ht="18.75" customHeight="1">
      <c r="B62" s="1"/>
      <c r="C62" s="1"/>
      <c r="D62" s="1"/>
    </row>
    <row r="63" ht="18.75" customHeight="1">
      <c r="B63" s="1"/>
      <c r="C63" s="1"/>
      <c r="D63" s="1"/>
    </row>
    <row r="64" ht="18.75" customHeight="1">
      <c r="B64" s="1"/>
      <c r="C64" s="1"/>
      <c r="D64" s="1"/>
    </row>
    <row r="65" ht="18.75" customHeight="1">
      <c r="B65" s="1"/>
      <c r="C65" s="1"/>
      <c r="D65" s="1"/>
    </row>
    <row r="66" ht="18.75" customHeight="1">
      <c r="B66" s="1"/>
      <c r="C66" s="1"/>
      <c r="D66" s="1"/>
    </row>
    <row r="67" ht="18.75" customHeight="1">
      <c r="B67" s="1"/>
      <c r="C67" s="1"/>
      <c r="D67" s="1"/>
    </row>
    <row r="68" ht="18.75" customHeight="1">
      <c r="B68" s="1"/>
      <c r="C68" s="1"/>
      <c r="D68" s="1"/>
    </row>
    <row r="69" ht="18.75" customHeight="1">
      <c r="B69" s="1"/>
      <c r="C69" s="1"/>
      <c r="D69" s="1"/>
    </row>
    <row r="70" ht="18.75" customHeight="1">
      <c r="B70" s="1"/>
      <c r="C70" s="1"/>
      <c r="D70" s="1"/>
    </row>
    <row r="71" ht="18.75" customHeight="1">
      <c r="B71" s="1"/>
      <c r="C71" s="1"/>
      <c r="D71" s="1"/>
    </row>
    <row r="72" ht="18.75" customHeight="1">
      <c r="B72" s="1"/>
      <c r="C72" s="1"/>
      <c r="D72" s="1"/>
    </row>
    <row r="73" ht="18.75" customHeight="1">
      <c r="B73" s="1"/>
      <c r="C73" s="1"/>
      <c r="D73" s="1"/>
    </row>
    <row r="74" ht="18.75" customHeight="1">
      <c r="B74" s="1"/>
      <c r="C74" s="1"/>
      <c r="D74" s="1"/>
    </row>
    <row r="75" ht="18.75" customHeight="1">
      <c r="B75" s="1"/>
      <c r="C75" s="1"/>
      <c r="D75" s="1"/>
    </row>
    <row r="76" ht="18.75" customHeight="1">
      <c r="B76" s="1"/>
      <c r="C76" s="1"/>
      <c r="D76" s="1"/>
    </row>
    <row r="77" ht="18.75" customHeight="1">
      <c r="B77" s="1"/>
      <c r="C77" s="1"/>
      <c r="D77" s="1"/>
    </row>
    <row r="78" ht="18.75" customHeight="1">
      <c r="B78" s="1"/>
      <c r="C78" s="1"/>
      <c r="D78" s="1"/>
    </row>
    <row r="79" ht="18.75" customHeight="1">
      <c r="B79" s="1"/>
      <c r="C79" s="1"/>
      <c r="D79" s="1"/>
    </row>
    <row r="80" ht="18.75" customHeight="1">
      <c r="B80" s="1"/>
      <c r="C80" s="1"/>
      <c r="D80" s="1"/>
    </row>
    <row r="81" ht="18.75" customHeight="1">
      <c r="B81" s="1"/>
      <c r="C81" s="1"/>
      <c r="D81" s="1"/>
    </row>
    <row r="82" ht="18.75" customHeight="1">
      <c r="B82" s="1"/>
      <c r="C82" s="1"/>
      <c r="D82" s="1"/>
    </row>
    <row r="83" ht="18.75" customHeight="1">
      <c r="B83" s="1"/>
      <c r="C83" s="1"/>
      <c r="D83" s="1"/>
    </row>
    <row r="84" ht="18.75" customHeight="1">
      <c r="B84" s="1"/>
      <c r="C84" s="1"/>
      <c r="D84" s="1"/>
    </row>
    <row r="85" ht="18.75" customHeight="1">
      <c r="B85" s="1"/>
      <c r="C85" s="1"/>
      <c r="D85" s="1"/>
    </row>
    <row r="86" ht="18.75" customHeight="1">
      <c r="B86" s="1"/>
      <c r="C86" s="1"/>
      <c r="D86" s="1"/>
    </row>
    <row r="87" ht="18.75" customHeight="1">
      <c r="B87" s="1"/>
      <c r="C87" s="1"/>
      <c r="D87" s="1"/>
    </row>
    <row r="88" ht="18.75" customHeight="1">
      <c r="B88" s="1"/>
      <c r="C88" s="1"/>
      <c r="D88" s="1"/>
    </row>
    <row r="89" ht="18.75" customHeight="1">
      <c r="B89" s="1"/>
      <c r="C89" s="1"/>
      <c r="D89" s="1"/>
    </row>
    <row r="90" ht="18.75" customHeight="1">
      <c r="B90" s="1"/>
      <c r="C90" s="1"/>
      <c r="D90" s="1"/>
    </row>
    <row r="91" ht="18.75" customHeight="1">
      <c r="B91" s="1"/>
      <c r="C91" s="1"/>
      <c r="D91" s="1"/>
    </row>
    <row r="92" ht="18.75" customHeight="1">
      <c r="B92" s="1"/>
      <c r="C92" s="1"/>
      <c r="D92" s="1"/>
    </row>
    <row r="93" ht="18.75" customHeight="1">
      <c r="B93" s="1"/>
      <c r="C93" s="1"/>
      <c r="D93" s="1"/>
    </row>
    <row r="94" ht="18.75" customHeight="1">
      <c r="B94" s="1"/>
      <c r="C94" s="1"/>
      <c r="D94" s="1"/>
    </row>
    <row r="95" ht="18.75" customHeight="1">
      <c r="B95" s="1"/>
      <c r="C95" s="1"/>
      <c r="D95" s="1"/>
    </row>
    <row r="96" ht="18.75" customHeight="1">
      <c r="B96" s="1"/>
      <c r="C96" s="1"/>
      <c r="D96" s="1"/>
    </row>
    <row r="97" ht="18.75" customHeight="1">
      <c r="B97" s="1"/>
      <c r="C97" s="1"/>
      <c r="D97" s="1"/>
    </row>
    <row r="98" ht="18.75" customHeight="1">
      <c r="B98" s="1"/>
      <c r="C98" s="1"/>
      <c r="D98" s="1"/>
    </row>
    <row r="99" ht="18.75" customHeight="1">
      <c r="B99" s="1"/>
      <c r="C99" s="1"/>
      <c r="D99" s="1"/>
    </row>
    <row r="100" ht="18.75" customHeight="1">
      <c r="B100" s="1"/>
      <c r="C100" s="1"/>
      <c r="D100" s="1"/>
    </row>
    <row r="101" ht="18.75" customHeight="1">
      <c r="B101" s="1"/>
      <c r="C101" s="1"/>
      <c r="D101" s="1"/>
    </row>
    <row r="102" ht="18.75" customHeight="1">
      <c r="B102" s="1"/>
      <c r="C102" s="1"/>
      <c r="D102" s="1"/>
    </row>
    <row r="103" ht="18.75" customHeight="1">
      <c r="B103" s="1"/>
      <c r="C103" s="1"/>
      <c r="D103" s="1"/>
    </row>
    <row r="104" ht="18.75" customHeight="1">
      <c r="B104" s="1"/>
      <c r="C104" s="1"/>
      <c r="D104" s="1"/>
    </row>
    <row r="105" ht="18.75" customHeight="1">
      <c r="B105" s="1"/>
      <c r="C105" s="1"/>
      <c r="D105" s="1"/>
    </row>
    <row r="106" ht="18.75" customHeight="1">
      <c r="B106" s="1"/>
      <c r="C106" s="1"/>
      <c r="D106" s="1"/>
    </row>
    <row r="107" ht="18.75" customHeight="1">
      <c r="B107" s="1"/>
      <c r="C107" s="1"/>
      <c r="D107" s="1"/>
    </row>
    <row r="108" ht="18.75" customHeight="1">
      <c r="B108" s="1"/>
      <c r="C108" s="1"/>
      <c r="D108" s="1"/>
    </row>
    <row r="109" ht="18.75" customHeight="1">
      <c r="B109" s="1"/>
      <c r="C109" s="1"/>
      <c r="D109" s="1"/>
    </row>
    <row r="110" ht="18.75" customHeight="1">
      <c r="B110" s="1"/>
      <c r="C110" s="1"/>
      <c r="D110" s="1"/>
    </row>
    <row r="111" ht="18.75" customHeight="1">
      <c r="B111" s="1"/>
      <c r="C111" s="1"/>
      <c r="D111" s="1"/>
    </row>
    <row r="112" ht="18.75" customHeight="1">
      <c r="B112" s="1"/>
      <c r="C112" s="1"/>
      <c r="D112" s="1"/>
    </row>
    <row r="113" ht="18.75" customHeight="1">
      <c r="B113" s="1"/>
      <c r="C113" s="1"/>
      <c r="D113" s="1"/>
    </row>
    <row r="114" ht="18.75" customHeight="1">
      <c r="B114" s="1"/>
      <c r="C114" s="1"/>
      <c r="D114" s="1"/>
    </row>
    <row r="115" ht="18.75" customHeight="1">
      <c r="B115" s="1"/>
      <c r="C115" s="1"/>
      <c r="D115" s="1"/>
    </row>
    <row r="116" ht="18.75" customHeight="1">
      <c r="B116" s="1"/>
      <c r="C116" s="1"/>
      <c r="D116" s="1"/>
    </row>
    <row r="117" ht="18.75" customHeight="1">
      <c r="B117" s="1"/>
      <c r="C117" s="1"/>
      <c r="D117" s="1"/>
    </row>
    <row r="118" ht="18.75" customHeight="1">
      <c r="B118" s="1"/>
      <c r="C118" s="1"/>
      <c r="D118" s="1"/>
    </row>
    <row r="119" ht="18.75" customHeight="1">
      <c r="B119" s="1"/>
      <c r="C119" s="1"/>
      <c r="D119" s="1"/>
    </row>
    <row r="120" ht="18.75" customHeight="1">
      <c r="B120" s="1"/>
      <c r="C120" s="1"/>
      <c r="D120" s="1"/>
    </row>
    <row r="121" ht="18.75" customHeight="1">
      <c r="B121" s="1"/>
      <c r="C121" s="1"/>
      <c r="D121" s="1"/>
    </row>
    <row r="122" ht="18.75" customHeight="1">
      <c r="B122" s="1"/>
      <c r="C122" s="1"/>
      <c r="D122" s="1"/>
    </row>
    <row r="123" ht="18.75" customHeight="1">
      <c r="B123" s="1"/>
      <c r="C123" s="1"/>
      <c r="D123" s="1"/>
    </row>
    <row r="124" ht="18.75" customHeight="1">
      <c r="B124" s="1"/>
      <c r="C124" s="1"/>
      <c r="D124" s="1"/>
    </row>
    <row r="125" ht="18.75" customHeight="1">
      <c r="B125" s="1"/>
      <c r="C125" s="1"/>
      <c r="D125" s="1"/>
    </row>
    <row r="126" ht="18.75" customHeight="1">
      <c r="B126" s="1"/>
      <c r="C126" s="1"/>
      <c r="D126" s="1"/>
    </row>
    <row r="127" ht="18.75" customHeight="1">
      <c r="B127" s="1"/>
      <c r="C127" s="1"/>
      <c r="D127" s="1"/>
    </row>
    <row r="128" ht="18.75" customHeight="1">
      <c r="B128" s="1"/>
      <c r="C128" s="1"/>
      <c r="D128" s="1"/>
    </row>
    <row r="129" ht="18.75" customHeight="1">
      <c r="B129" s="1"/>
      <c r="C129" s="1"/>
      <c r="D129" s="1"/>
    </row>
    <row r="130" ht="18.75" customHeight="1">
      <c r="B130" s="1"/>
      <c r="C130" s="1"/>
      <c r="D130" s="1"/>
    </row>
    <row r="131" ht="18.75" customHeight="1">
      <c r="B131" s="1"/>
      <c r="C131" s="1"/>
      <c r="D131" s="1"/>
    </row>
    <row r="132" ht="18.75" customHeight="1">
      <c r="B132" s="1"/>
      <c r="C132" s="1"/>
      <c r="D132" s="1"/>
    </row>
    <row r="133" ht="18.75" customHeight="1">
      <c r="B133" s="1"/>
      <c r="C133" s="1"/>
      <c r="D133" s="1"/>
    </row>
    <row r="134" ht="18.75" customHeight="1">
      <c r="B134" s="1"/>
      <c r="C134" s="1"/>
      <c r="D134" s="1"/>
    </row>
    <row r="135" ht="18.75" customHeight="1">
      <c r="B135" s="1"/>
      <c r="C135" s="1"/>
      <c r="D135" s="1"/>
    </row>
    <row r="136" ht="18.75" customHeight="1">
      <c r="B136" s="1"/>
      <c r="C136" s="1"/>
      <c r="D136" s="1"/>
    </row>
    <row r="137" ht="18.75" customHeight="1">
      <c r="B137" s="1"/>
      <c r="C137" s="1"/>
      <c r="D137" s="1"/>
    </row>
    <row r="138" ht="18.75" customHeight="1">
      <c r="B138" s="1"/>
      <c r="C138" s="1"/>
      <c r="D138" s="1"/>
    </row>
    <row r="139" ht="18.75" customHeight="1">
      <c r="B139" s="1"/>
      <c r="C139" s="1"/>
      <c r="D139" s="1"/>
    </row>
    <row r="140" ht="18.75" customHeight="1">
      <c r="B140" s="1"/>
      <c r="C140" s="1"/>
      <c r="D140" s="1"/>
    </row>
    <row r="141" ht="18.75" customHeight="1">
      <c r="B141" s="1"/>
      <c r="C141" s="1"/>
      <c r="D141" s="1"/>
    </row>
    <row r="142" ht="18.75" customHeight="1">
      <c r="B142" s="1"/>
      <c r="C142" s="1"/>
      <c r="D142" s="1"/>
    </row>
    <row r="143" ht="18.75" customHeight="1">
      <c r="B143" s="1"/>
      <c r="C143" s="1"/>
      <c r="D143" s="1"/>
    </row>
    <row r="144" ht="18.75" customHeight="1">
      <c r="B144" s="1"/>
      <c r="C144" s="1"/>
      <c r="D144" s="1"/>
    </row>
    <row r="145" ht="18.75" customHeight="1">
      <c r="B145" s="1"/>
      <c r="C145" s="1"/>
      <c r="D145" s="1"/>
    </row>
    <row r="146" ht="18.75" customHeight="1">
      <c r="B146" s="1"/>
      <c r="C146" s="1"/>
      <c r="D146" s="1"/>
    </row>
    <row r="147" ht="18.75" customHeight="1">
      <c r="B147" s="1"/>
      <c r="C147" s="1"/>
      <c r="D147" s="1"/>
    </row>
    <row r="148" ht="18.75" customHeight="1">
      <c r="B148" s="1"/>
      <c r="C148" s="1"/>
      <c r="D148" s="1"/>
    </row>
    <row r="149" ht="18.75" customHeight="1">
      <c r="B149" s="1"/>
      <c r="C149" s="1"/>
      <c r="D149" s="1"/>
    </row>
    <row r="150" ht="18.75" customHeight="1">
      <c r="B150" s="1"/>
      <c r="C150" s="1"/>
      <c r="D150" s="1"/>
    </row>
    <row r="151" ht="18.75" customHeight="1">
      <c r="B151" s="1"/>
      <c r="C151" s="1"/>
      <c r="D151" s="1"/>
    </row>
    <row r="152" ht="18.75" customHeight="1">
      <c r="B152" s="1"/>
      <c r="C152" s="1"/>
      <c r="D152" s="1"/>
    </row>
    <row r="153" ht="18.75" customHeight="1">
      <c r="B153" s="1"/>
      <c r="C153" s="1"/>
      <c r="D153" s="1"/>
    </row>
    <row r="154" ht="18.75" customHeight="1">
      <c r="B154" s="1"/>
      <c r="C154" s="1"/>
      <c r="D154" s="1"/>
    </row>
    <row r="155" ht="18.75" customHeight="1">
      <c r="B155" s="1"/>
      <c r="C155" s="1"/>
      <c r="D155" s="1"/>
    </row>
    <row r="156" ht="18.75" customHeight="1">
      <c r="B156" s="1"/>
      <c r="C156" s="1"/>
      <c r="D156" s="1"/>
    </row>
    <row r="157" ht="18.75" customHeight="1">
      <c r="B157" s="1"/>
      <c r="C157" s="1"/>
      <c r="D157" s="1"/>
    </row>
    <row r="158" ht="18.75" customHeight="1">
      <c r="B158" s="1"/>
      <c r="C158" s="1"/>
      <c r="D158" s="1"/>
    </row>
    <row r="159" ht="18.75" customHeight="1">
      <c r="B159" s="1"/>
      <c r="C159" s="1"/>
      <c r="D159" s="1"/>
    </row>
    <row r="160" ht="18.75" customHeight="1">
      <c r="B160" s="1"/>
      <c r="C160" s="1"/>
      <c r="D160" s="1"/>
    </row>
    <row r="161" ht="18.75" customHeight="1">
      <c r="B161" s="1"/>
      <c r="C161" s="1"/>
      <c r="D161" s="1"/>
    </row>
    <row r="162" ht="18.75" customHeight="1">
      <c r="B162" s="1"/>
      <c r="C162" s="1"/>
      <c r="D162" s="1"/>
    </row>
    <row r="163" ht="18.75" customHeight="1">
      <c r="B163" s="1"/>
      <c r="C163" s="1"/>
      <c r="D163" s="1"/>
    </row>
    <row r="164" ht="18.75" customHeight="1">
      <c r="B164" s="1"/>
      <c r="C164" s="1"/>
      <c r="D164" s="1"/>
    </row>
    <row r="165" ht="18.75" customHeight="1">
      <c r="B165" s="1"/>
      <c r="C165" s="1"/>
      <c r="D165" s="1"/>
    </row>
    <row r="166" ht="18.75" customHeight="1">
      <c r="B166" s="1"/>
      <c r="C166" s="1"/>
      <c r="D166" s="1"/>
    </row>
    <row r="167" ht="18.75" customHeight="1">
      <c r="B167" s="1"/>
      <c r="C167" s="1"/>
      <c r="D167" s="1"/>
    </row>
    <row r="168" ht="18.75" customHeight="1">
      <c r="B168" s="1"/>
      <c r="C168" s="1"/>
      <c r="D168" s="1"/>
    </row>
    <row r="169" ht="18.75" customHeight="1">
      <c r="B169" s="1"/>
      <c r="C169" s="1"/>
      <c r="D169" s="1"/>
    </row>
    <row r="170" ht="18.75" customHeight="1">
      <c r="B170" s="1"/>
      <c r="C170" s="1"/>
      <c r="D170" s="1"/>
    </row>
    <row r="171" ht="18.75" customHeight="1">
      <c r="B171" s="1"/>
      <c r="C171" s="1"/>
      <c r="D171" s="1"/>
    </row>
    <row r="172" ht="18.75" customHeight="1">
      <c r="B172" s="1"/>
      <c r="C172" s="1"/>
      <c r="D172" s="1"/>
    </row>
    <row r="173" ht="18.75" customHeight="1">
      <c r="B173" s="1"/>
      <c r="C173" s="1"/>
      <c r="D173" s="1"/>
    </row>
    <row r="174" ht="18.75" customHeight="1">
      <c r="B174" s="1"/>
      <c r="C174" s="1"/>
      <c r="D174" s="1"/>
    </row>
    <row r="175" ht="18.75" customHeight="1">
      <c r="B175" s="1"/>
      <c r="C175" s="1"/>
      <c r="D175" s="1"/>
    </row>
    <row r="176" ht="18.75" customHeight="1">
      <c r="B176" s="1"/>
      <c r="C176" s="1"/>
      <c r="D176" s="1"/>
    </row>
    <row r="177" ht="18.75" customHeight="1">
      <c r="B177" s="1"/>
      <c r="C177" s="1"/>
      <c r="D177" s="1"/>
    </row>
    <row r="178" ht="18.75" customHeight="1">
      <c r="B178" s="1"/>
      <c r="C178" s="1"/>
      <c r="D178" s="1"/>
    </row>
    <row r="179" ht="18.75" customHeight="1">
      <c r="B179" s="1"/>
      <c r="C179" s="1"/>
      <c r="D179" s="1"/>
    </row>
    <row r="180" ht="18.75" customHeight="1">
      <c r="B180" s="1"/>
      <c r="C180" s="1"/>
      <c r="D180" s="1"/>
    </row>
    <row r="181" ht="18.75" customHeight="1">
      <c r="B181" s="1"/>
      <c r="C181" s="1"/>
      <c r="D181" s="1"/>
    </row>
    <row r="182" ht="18.75" customHeight="1">
      <c r="B182" s="1"/>
      <c r="C182" s="1"/>
      <c r="D182" s="1"/>
    </row>
    <row r="183" ht="18.75" customHeight="1">
      <c r="B183" s="1"/>
      <c r="C183" s="1"/>
      <c r="D183" s="1"/>
    </row>
    <row r="184" ht="18.75" customHeight="1">
      <c r="B184" s="1"/>
      <c r="C184" s="1"/>
      <c r="D184" s="1"/>
    </row>
    <row r="185" ht="18.75" customHeight="1">
      <c r="B185" s="1"/>
      <c r="C185" s="1"/>
      <c r="D185" s="1"/>
    </row>
    <row r="186" ht="18.75" customHeight="1">
      <c r="B186" s="1"/>
      <c r="C186" s="1"/>
      <c r="D186" s="1"/>
    </row>
    <row r="187" ht="18.75" customHeight="1">
      <c r="B187" s="1"/>
      <c r="C187" s="1"/>
      <c r="D187" s="1"/>
    </row>
    <row r="188" ht="18.75" customHeight="1">
      <c r="B188" s="1"/>
      <c r="C188" s="1"/>
      <c r="D188" s="1"/>
    </row>
    <row r="189" ht="18.75" customHeight="1">
      <c r="B189" s="1"/>
      <c r="C189" s="1"/>
      <c r="D189" s="1"/>
    </row>
    <row r="190" ht="18.75" customHeight="1">
      <c r="B190" s="1"/>
      <c r="C190" s="1"/>
      <c r="D190" s="1"/>
    </row>
    <row r="191" ht="18.75" customHeight="1">
      <c r="B191" s="1"/>
      <c r="C191" s="1"/>
      <c r="D191" s="1"/>
    </row>
    <row r="192" ht="18.75" customHeight="1">
      <c r="B192" s="1"/>
      <c r="C192" s="1"/>
      <c r="D192" s="1"/>
    </row>
    <row r="193" ht="18.75" customHeight="1">
      <c r="B193" s="1"/>
      <c r="C193" s="1"/>
      <c r="D193" s="1"/>
    </row>
    <row r="194" ht="18.75" customHeight="1">
      <c r="B194" s="1"/>
      <c r="C194" s="1"/>
      <c r="D194" s="1"/>
    </row>
    <row r="195" ht="18.75" customHeight="1">
      <c r="B195" s="1"/>
      <c r="C195" s="1"/>
      <c r="D195" s="1"/>
    </row>
    <row r="196" ht="18.75" customHeight="1">
      <c r="B196" s="1"/>
      <c r="C196" s="1"/>
      <c r="D196" s="1"/>
    </row>
    <row r="197" ht="18.75" customHeight="1">
      <c r="B197" s="1"/>
      <c r="C197" s="1"/>
      <c r="D197" s="1"/>
    </row>
    <row r="198" ht="18.75" customHeight="1">
      <c r="B198" s="1"/>
      <c r="C198" s="1"/>
      <c r="D198" s="1"/>
    </row>
    <row r="199" ht="18.75" customHeight="1">
      <c r="B199" s="1"/>
      <c r="C199" s="1"/>
      <c r="D199" s="1"/>
    </row>
    <row r="200" ht="18.75" customHeight="1">
      <c r="B200" s="1"/>
      <c r="C200" s="1"/>
      <c r="D200" s="1"/>
    </row>
    <row r="201" ht="18.75" customHeight="1">
      <c r="B201" s="1"/>
      <c r="C201" s="1"/>
      <c r="D201" s="1"/>
    </row>
    <row r="202" ht="18.75" customHeight="1">
      <c r="B202" s="1"/>
      <c r="C202" s="1"/>
      <c r="D202" s="1"/>
    </row>
    <row r="203" ht="18.75" customHeight="1">
      <c r="B203" s="1"/>
      <c r="C203" s="1"/>
      <c r="D203" s="1"/>
    </row>
    <row r="204" ht="18.75" customHeight="1">
      <c r="B204" s="1"/>
      <c r="C204" s="1"/>
      <c r="D204" s="1"/>
    </row>
    <row r="205" ht="18.75" customHeight="1">
      <c r="B205" s="1"/>
      <c r="C205" s="1"/>
      <c r="D205" s="1"/>
    </row>
    <row r="206" ht="18.75" customHeight="1">
      <c r="B206" s="1"/>
      <c r="C206" s="1"/>
      <c r="D206" s="1"/>
    </row>
    <row r="207" ht="18.75" customHeight="1">
      <c r="B207" s="1"/>
      <c r="C207" s="1"/>
      <c r="D207" s="1"/>
    </row>
    <row r="208" ht="18.75" customHeight="1">
      <c r="B208" s="1"/>
      <c r="C208" s="1"/>
      <c r="D208" s="1"/>
    </row>
    <row r="209" ht="18.75" customHeight="1">
      <c r="B209" s="1"/>
      <c r="C209" s="1"/>
      <c r="D209" s="1"/>
    </row>
    <row r="210" ht="18.75" customHeight="1">
      <c r="B210" s="1"/>
      <c r="C210" s="1"/>
      <c r="D210" s="1"/>
    </row>
    <row r="211" ht="18.75" customHeight="1">
      <c r="B211" s="1"/>
      <c r="C211" s="1"/>
      <c r="D211" s="1"/>
    </row>
    <row r="212" ht="18.75" customHeight="1">
      <c r="B212" s="1"/>
      <c r="C212" s="1"/>
      <c r="D212" s="1"/>
    </row>
    <row r="213" ht="18.75" customHeight="1">
      <c r="B213" s="1"/>
      <c r="C213" s="1"/>
      <c r="D213" s="1"/>
    </row>
    <row r="214" ht="18.75" customHeight="1">
      <c r="B214" s="1"/>
      <c r="C214" s="1"/>
      <c r="D214" s="1"/>
    </row>
    <row r="215" ht="18.75" customHeight="1">
      <c r="B215" s="1"/>
      <c r="C215" s="1"/>
      <c r="D215" s="1"/>
    </row>
    <row r="216" ht="18.75" customHeight="1">
      <c r="B216" s="1"/>
      <c r="C216" s="1"/>
      <c r="D216" s="1"/>
    </row>
    <row r="217" ht="18.75" customHeight="1">
      <c r="B217" s="1"/>
      <c r="C217" s="1"/>
      <c r="D217" s="1"/>
    </row>
    <row r="218" ht="18.75" customHeight="1">
      <c r="B218" s="1"/>
      <c r="C218" s="1"/>
      <c r="D218" s="1"/>
    </row>
    <row r="219" ht="18.75" customHeight="1">
      <c r="B219" s="1"/>
      <c r="C219" s="1"/>
      <c r="D219" s="1"/>
    </row>
    <row r="220" ht="18.75" customHeight="1">
      <c r="B220" s="1"/>
      <c r="C220" s="1"/>
      <c r="D220" s="1"/>
    </row>
    <row r="221" ht="18.75" customHeight="1">
      <c r="B221" s="1"/>
      <c r="C221" s="1"/>
      <c r="D221" s="1"/>
    </row>
    <row r="222" ht="18.75" customHeight="1">
      <c r="B222" s="1"/>
      <c r="C222" s="1"/>
      <c r="D222" s="1"/>
    </row>
    <row r="223" ht="18.75" customHeight="1">
      <c r="B223" s="1"/>
      <c r="C223" s="1"/>
      <c r="D223" s="1"/>
    </row>
    <row r="224" ht="18.75" customHeight="1">
      <c r="B224" s="1"/>
      <c r="C224" s="1"/>
      <c r="D224" s="1"/>
    </row>
    <row r="225" ht="18.75" customHeight="1">
      <c r="B225" s="1"/>
      <c r="C225" s="1"/>
      <c r="D225" s="1"/>
    </row>
    <row r="226" ht="18.75" customHeight="1">
      <c r="B226" s="1"/>
      <c r="C226" s="1"/>
      <c r="D226" s="1"/>
    </row>
    <row r="227" ht="18.75" customHeight="1">
      <c r="B227" s="1"/>
      <c r="C227" s="1"/>
      <c r="D227" s="1"/>
    </row>
    <row r="228" ht="18.75" customHeight="1">
      <c r="B228" s="1"/>
      <c r="C228" s="1"/>
      <c r="D228" s="1"/>
    </row>
    <row r="229" ht="18.75" customHeight="1">
      <c r="B229" s="1"/>
      <c r="C229" s="1"/>
      <c r="D229" s="1"/>
    </row>
    <row r="230" ht="18.75" customHeight="1">
      <c r="B230" s="1"/>
      <c r="C230" s="1"/>
      <c r="D230" s="1"/>
    </row>
    <row r="231" ht="18.75" customHeight="1">
      <c r="B231" s="1"/>
      <c r="C231" s="1"/>
      <c r="D231" s="1"/>
    </row>
    <row r="232" ht="18.75" customHeight="1">
      <c r="B232" s="1"/>
      <c r="C232" s="1"/>
      <c r="D232" s="1"/>
    </row>
    <row r="233" ht="18.75" customHeight="1">
      <c r="B233" s="1"/>
      <c r="C233" s="1"/>
      <c r="D233" s="1"/>
    </row>
    <row r="234" ht="18.75" customHeight="1">
      <c r="B234" s="1"/>
      <c r="C234" s="1"/>
      <c r="D234" s="1"/>
    </row>
    <row r="235" ht="18.75" customHeight="1">
      <c r="B235" s="1"/>
      <c r="C235" s="1"/>
      <c r="D235" s="1"/>
    </row>
    <row r="236" ht="18.75" customHeight="1">
      <c r="B236" s="1"/>
      <c r="C236" s="1"/>
      <c r="D236" s="1"/>
    </row>
    <row r="237" ht="18.75" customHeight="1">
      <c r="B237" s="1"/>
      <c r="C237" s="1"/>
      <c r="D237" s="1"/>
    </row>
    <row r="238" ht="18.75" customHeight="1">
      <c r="B238" s="1"/>
      <c r="C238" s="1"/>
      <c r="D238" s="1"/>
    </row>
    <row r="239" ht="18.75" customHeight="1">
      <c r="B239" s="1"/>
      <c r="C239" s="1"/>
      <c r="D239" s="1"/>
    </row>
    <row r="240" ht="18.75" customHeight="1">
      <c r="B240" s="1"/>
      <c r="C240" s="1"/>
      <c r="D240" s="1"/>
    </row>
    <row r="241" ht="18.75" customHeight="1">
      <c r="B241" s="1"/>
      <c r="C241" s="1"/>
      <c r="D241" s="1"/>
    </row>
    <row r="242" ht="18.75" customHeight="1">
      <c r="B242" s="1"/>
      <c r="C242" s="1"/>
      <c r="D242" s="1"/>
    </row>
    <row r="243" ht="18.75" customHeight="1">
      <c r="B243" s="1"/>
      <c r="C243" s="1"/>
      <c r="D243" s="1"/>
    </row>
    <row r="244" ht="18.75" customHeight="1">
      <c r="B244" s="1"/>
      <c r="C244" s="1"/>
      <c r="D244" s="1"/>
    </row>
    <row r="245" ht="18.75" customHeight="1">
      <c r="B245" s="1"/>
      <c r="C245" s="1"/>
      <c r="D245" s="1"/>
    </row>
    <row r="246" ht="18.75" customHeight="1">
      <c r="B246" s="1"/>
      <c r="C246" s="1"/>
      <c r="D246" s="1"/>
    </row>
    <row r="247" ht="18.75" customHeight="1">
      <c r="B247" s="1"/>
      <c r="C247" s="1"/>
      <c r="D247" s="1"/>
    </row>
    <row r="248" ht="18.75" customHeight="1">
      <c r="B248" s="1"/>
      <c r="C248" s="1"/>
      <c r="D248" s="1"/>
    </row>
    <row r="249" ht="18.75" customHeight="1">
      <c r="B249" s="1"/>
      <c r="C249" s="1"/>
      <c r="D249" s="1"/>
    </row>
    <row r="250" ht="18.75" customHeight="1">
      <c r="B250" s="1"/>
      <c r="C250" s="1"/>
      <c r="D250" s="1"/>
    </row>
    <row r="251" ht="18.75" customHeight="1">
      <c r="B251" s="1"/>
      <c r="C251" s="1"/>
      <c r="D251" s="1"/>
    </row>
    <row r="252" ht="18.75" customHeight="1">
      <c r="B252" s="1"/>
      <c r="C252" s="1"/>
      <c r="D252" s="1"/>
    </row>
    <row r="253" ht="18.75" customHeight="1">
      <c r="B253" s="1"/>
      <c r="C253" s="1"/>
      <c r="D253" s="1"/>
    </row>
    <row r="254" ht="18.75" customHeight="1">
      <c r="B254" s="1"/>
      <c r="C254" s="1"/>
      <c r="D254" s="1"/>
    </row>
    <row r="255" ht="18.75" customHeight="1">
      <c r="B255" s="1"/>
      <c r="C255" s="1"/>
      <c r="D255" s="1"/>
    </row>
    <row r="256" ht="18.75" customHeight="1">
      <c r="B256" s="1"/>
      <c r="C256" s="1"/>
      <c r="D256" s="1"/>
    </row>
    <row r="257" ht="18.75" customHeight="1">
      <c r="B257" s="1"/>
      <c r="C257" s="1"/>
      <c r="D257" s="1"/>
    </row>
    <row r="258" ht="18.75" customHeight="1">
      <c r="B258" s="1"/>
      <c r="C258" s="1"/>
      <c r="D258" s="1"/>
    </row>
    <row r="259" ht="18.75" customHeight="1">
      <c r="B259" s="1"/>
      <c r="C259" s="1"/>
      <c r="D259" s="1"/>
    </row>
    <row r="260" ht="18.75" customHeight="1">
      <c r="B260" s="1"/>
      <c r="C260" s="1"/>
      <c r="D260" s="1"/>
    </row>
    <row r="261" ht="18.75" customHeight="1">
      <c r="B261" s="1"/>
      <c r="C261" s="1"/>
      <c r="D261" s="1"/>
    </row>
    <row r="262" ht="18.75" customHeight="1">
      <c r="B262" s="1"/>
      <c r="C262" s="1"/>
      <c r="D262" s="1"/>
    </row>
    <row r="263" ht="18.75" customHeight="1">
      <c r="B263" s="1"/>
      <c r="C263" s="1"/>
      <c r="D263" s="1"/>
    </row>
    <row r="264" ht="18.75" customHeight="1">
      <c r="B264" s="1"/>
      <c r="C264" s="1"/>
      <c r="D264" s="1"/>
    </row>
    <row r="265" ht="18.75" customHeight="1">
      <c r="B265" s="1"/>
      <c r="C265" s="1"/>
      <c r="D265" s="1"/>
    </row>
    <row r="266" ht="18.75" customHeight="1">
      <c r="B266" s="1"/>
      <c r="C266" s="1"/>
      <c r="D266" s="1"/>
    </row>
    <row r="267" ht="18.75" customHeight="1">
      <c r="B267" s="1"/>
      <c r="C267" s="1"/>
      <c r="D267" s="1"/>
    </row>
    <row r="268" ht="18.75" customHeight="1">
      <c r="B268" s="1"/>
      <c r="C268" s="1"/>
      <c r="D268" s="1"/>
    </row>
    <row r="269" ht="18.75" customHeight="1">
      <c r="B269" s="1"/>
      <c r="C269" s="1"/>
      <c r="D269" s="1"/>
    </row>
    <row r="270" ht="18.75" customHeight="1">
      <c r="B270" s="1"/>
      <c r="C270" s="1"/>
      <c r="D270" s="1"/>
    </row>
    <row r="271" ht="18.75" customHeight="1">
      <c r="B271" s="1"/>
      <c r="C271" s="1"/>
      <c r="D271" s="1"/>
    </row>
    <row r="272" ht="18.75" customHeight="1">
      <c r="B272" s="1"/>
      <c r="C272" s="1"/>
      <c r="D272" s="1"/>
    </row>
    <row r="273" ht="18.75" customHeight="1">
      <c r="B273" s="1"/>
      <c r="C273" s="1"/>
      <c r="D273" s="1"/>
    </row>
    <row r="274" ht="18.75" customHeight="1">
      <c r="B274" s="1"/>
      <c r="C274" s="1"/>
      <c r="D274" s="1"/>
    </row>
    <row r="275" ht="18.75" customHeight="1">
      <c r="B275" s="1"/>
      <c r="C275" s="1"/>
      <c r="D275" s="1"/>
    </row>
    <row r="276" ht="18.75" customHeight="1">
      <c r="B276" s="1"/>
      <c r="C276" s="1"/>
      <c r="D276" s="1"/>
    </row>
    <row r="277" ht="18.75" customHeight="1">
      <c r="B277" s="1"/>
      <c r="C277" s="1"/>
      <c r="D277" s="1"/>
    </row>
    <row r="278" ht="18.75" customHeight="1">
      <c r="B278" s="1"/>
      <c r="C278" s="1"/>
      <c r="D278" s="1"/>
    </row>
    <row r="279" ht="18.75" customHeight="1">
      <c r="B279" s="1"/>
      <c r="C279" s="1"/>
      <c r="D279" s="1"/>
    </row>
    <row r="280" ht="18.75" customHeight="1">
      <c r="B280" s="1"/>
      <c r="C280" s="1"/>
      <c r="D280" s="1"/>
    </row>
    <row r="281" ht="18.75" customHeight="1">
      <c r="B281" s="1"/>
      <c r="C281" s="1"/>
      <c r="D281" s="1"/>
    </row>
    <row r="282" ht="18.75" customHeight="1">
      <c r="B282" s="1"/>
      <c r="C282" s="1"/>
      <c r="D282" s="1"/>
    </row>
    <row r="283" ht="18.75" customHeight="1">
      <c r="B283" s="1"/>
      <c r="C283" s="1"/>
      <c r="D283" s="1"/>
    </row>
    <row r="284" ht="18.75" customHeight="1">
      <c r="B284" s="1"/>
      <c r="C284" s="1"/>
      <c r="D284" s="1"/>
    </row>
    <row r="285" ht="18.75" customHeight="1">
      <c r="B285" s="1"/>
      <c r="C285" s="1"/>
      <c r="D285" s="1"/>
    </row>
    <row r="286" ht="18.75" customHeight="1">
      <c r="B286" s="1"/>
      <c r="C286" s="1"/>
      <c r="D286" s="1"/>
    </row>
    <row r="287" ht="18.75" customHeight="1">
      <c r="B287" s="1"/>
      <c r="C287" s="1"/>
      <c r="D287" s="1"/>
    </row>
    <row r="288" ht="18.75" customHeight="1">
      <c r="B288" s="1"/>
      <c r="C288" s="1"/>
      <c r="D288" s="1"/>
    </row>
    <row r="289" ht="18.75" customHeight="1">
      <c r="B289" s="1"/>
      <c r="C289" s="1"/>
      <c r="D289" s="1"/>
    </row>
    <row r="290" ht="18.75" customHeight="1">
      <c r="B290" s="1"/>
      <c r="C290" s="1"/>
      <c r="D290" s="1"/>
    </row>
    <row r="291" ht="18.75" customHeight="1">
      <c r="B291" s="1"/>
      <c r="C291" s="1"/>
      <c r="D291" s="1"/>
    </row>
    <row r="292" ht="18.75" customHeight="1">
      <c r="B292" s="1"/>
      <c r="C292" s="1"/>
      <c r="D292" s="1"/>
    </row>
    <row r="293" ht="18.75" customHeight="1">
      <c r="B293" s="1"/>
      <c r="C293" s="1"/>
      <c r="D293" s="1"/>
    </row>
    <row r="294" ht="18.75" customHeight="1">
      <c r="B294" s="1"/>
      <c r="C294" s="1"/>
      <c r="D294" s="1"/>
    </row>
    <row r="295" ht="18.75" customHeight="1">
      <c r="B295" s="1"/>
      <c r="C295" s="1"/>
      <c r="D295" s="1"/>
    </row>
    <row r="296" ht="18.75" customHeight="1">
      <c r="B296" s="1"/>
      <c r="C296" s="1"/>
      <c r="D296" s="1"/>
    </row>
    <row r="297" ht="18.75" customHeight="1">
      <c r="B297" s="1"/>
      <c r="C297" s="1"/>
      <c r="D297" s="1"/>
    </row>
    <row r="298" ht="18.75" customHeight="1">
      <c r="B298" s="1"/>
      <c r="C298" s="1"/>
      <c r="D298" s="1"/>
    </row>
    <row r="299" ht="18.75" customHeight="1">
      <c r="B299" s="1"/>
      <c r="C299" s="1"/>
      <c r="D299" s="1"/>
    </row>
    <row r="300" ht="18.75" customHeight="1">
      <c r="B300" s="1"/>
      <c r="C300" s="1"/>
      <c r="D300" s="1"/>
    </row>
    <row r="301" ht="18.75" customHeight="1">
      <c r="B301" s="1"/>
      <c r="C301" s="1"/>
      <c r="D301" s="1"/>
    </row>
    <row r="302" ht="18.75" customHeight="1">
      <c r="B302" s="1"/>
      <c r="C302" s="1"/>
      <c r="D302" s="1"/>
    </row>
    <row r="303" ht="18.75" customHeight="1">
      <c r="B303" s="1"/>
      <c r="C303" s="1"/>
      <c r="D303" s="1"/>
    </row>
    <row r="304" ht="18.75" customHeight="1">
      <c r="B304" s="1"/>
      <c r="C304" s="1"/>
      <c r="D304" s="1"/>
    </row>
    <row r="305" ht="18.75" customHeight="1">
      <c r="B305" s="1"/>
      <c r="C305" s="1"/>
      <c r="D305" s="1"/>
    </row>
    <row r="306" ht="18.75" customHeight="1">
      <c r="B306" s="1"/>
      <c r="C306" s="1"/>
      <c r="D306" s="1"/>
    </row>
    <row r="307" ht="18.75" customHeight="1">
      <c r="B307" s="1"/>
      <c r="C307" s="1"/>
      <c r="D307" s="1"/>
    </row>
    <row r="308" ht="18.75" customHeight="1">
      <c r="B308" s="1"/>
      <c r="C308" s="1"/>
      <c r="D308" s="1"/>
    </row>
    <row r="309" ht="18.75" customHeight="1">
      <c r="B309" s="1"/>
      <c r="C309" s="1"/>
      <c r="D309" s="1"/>
    </row>
    <row r="310" ht="18.75" customHeight="1">
      <c r="B310" s="1"/>
      <c r="C310" s="1"/>
      <c r="D310" s="1"/>
    </row>
    <row r="311" ht="18.75" customHeight="1">
      <c r="B311" s="1"/>
      <c r="C311" s="1"/>
      <c r="D311" s="1"/>
    </row>
    <row r="312" ht="18.75" customHeight="1">
      <c r="B312" s="1"/>
      <c r="C312" s="1"/>
      <c r="D312" s="1"/>
    </row>
    <row r="313" ht="18.75" customHeight="1">
      <c r="B313" s="1"/>
      <c r="C313" s="1"/>
      <c r="D313" s="1"/>
    </row>
    <row r="314" ht="18.75" customHeight="1">
      <c r="B314" s="1"/>
      <c r="C314" s="1"/>
      <c r="D314" s="1"/>
    </row>
    <row r="315" ht="18.75" customHeight="1">
      <c r="B315" s="1"/>
      <c r="C315" s="1"/>
      <c r="D315" s="1"/>
    </row>
    <row r="316" ht="18.75" customHeight="1">
      <c r="B316" s="1"/>
      <c r="C316" s="1"/>
      <c r="D316" s="1"/>
    </row>
    <row r="317" ht="18.75" customHeight="1">
      <c r="B317" s="1"/>
      <c r="C317" s="1"/>
      <c r="D317" s="1"/>
    </row>
    <row r="318" ht="18.75" customHeight="1">
      <c r="B318" s="1"/>
      <c r="C318" s="1"/>
      <c r="D318" s="1"/>
    </row>
    <row r="319" ht="18.75" customHeight="1">
      <c r="B319" s="1"/>
      <c r="C319" s="1"/>
      <c r="D319" s="1"/>
    </row>
    <row r="320" ht="18.75" customHeight="1">
      <c r="B320" s="1"/>
      <c r="C320" s="1"/>
      <c r="D320" s="1"/>
    </row>
    <row r="321" ht="18.75" customHeight="1">
      <c r="B321" s="1"/>
      <c r="C321" s="1"/>
      <c r="D321" s="1"/>
    </row>
    <row r="322" ht="18.75" customHeight="1">
      <c r="B322" s="1"/>
      <c r="C322" s="1"/>
      <c r="D322" s="1"/>
    </row>
    <row r="323" ht="18.75" customHeight="1">
      <c r="B323" s="1"/>
      <c r="C323" s="1"/>
      <c r="D323" s="1"/>
    </row>
    <row r="324" ht="18.75" customHeight="1">
      <c r="B324" s="1"/>
      <c r="C324" s="1"/>
      <c r="D324" s="1"/>
    </row>
    <row r="325" ht="18.75" customHeight="1">
      <c r="B325" s="1"/>
      <c r="C325" s="1"/>
      <c r="D325" s="1"/>
    </row>
    <row r="326" ht="18.75" customHeight="1">
      <c r="B326" s="1"/>
      <c r="C326" s="1"/>
      <c r="D326" s="1"/>
    </row>
    <row r="327" ht="18.75" customHeight="1">
      <c r="B327" s="1"/>
      <c r="C327" s="1"/>
      <c r="D327" s="1"/>
    </row>
    <row r="328" ht="18.75" customHeight="1">
      <c r="B328" s="1"/>
      <c r="C328" s="1"/>
      <c r="D328" s="1"/>
    </row>
    <row r="329" ht="18.75" customHeight="1">
      <c r="B329" s="1"/>
      <c r="C329" s="1"/>
      <c r="D329" s="1"/>
    </row>
    <row r="330" ht="18.75" customHeight="1">
      <c r="B330" s="1"/>
      <c r="C330" s="1"/>
      <c r="D330" s="1"/>
    </row>
    <row r="331" ht="18.75" customHeight="1">
      <c r="B331" s="1"/>
      <c r="C331" s="1"/>
      <c r="D331" s="1"/>
    </row>
    <row r="332" ht="18.75" customHeight="1">
      <c r="B332" s="1"/>
      <c r="C332" s="1"/>
      <c r="D332" s="1"/>
    </row>
    <row r="333" ht="18.75" customHeight="1">
      <c r="B333" s="1"/>
      <c r="C333" s="1"/>
      <c r="D333" s="1"/>
    </row>
    <row r="334" ht="18.75" customHeight="1">
      <c r="B334" s="1"/>
      <c r="C334" s="1"/>
      <c r="D334" s="1"/>
    </row>
    <row r="335" ht="18.75" customHeight="1">
      <c r="B335" s="1"/>
      <c r="C335" s="1"/>
      <c r="D335" s="1"/>
    </row>
    <row r="336" ht="18.75" customHeight="1">
      <c r="B336" s="1"/>
      <c r="C336" s="1"/>
      <c r="D336" s="1"/>
    </row>
    <row r="337" ht="18.75" customHeight="1">
      <c r="B337" s="1"/>
      <c r="C337" s="1"/>
      <c r="D337" s="1"/>
    </row>
    <row r="338" ht="18.75" customHeight="1">
      <c r="B338" s="1"/>
      <c r="C338" s="1"/>
      <c r="D338" s="1"/>
    </row>
    <row r="339" ht="18.75" customHeight="1">
      <c r="B339" s="1"/>
      <c r="C339" s="1"/>
      <c r="D339" s="1"/>
    </row>
    <row r="340" ht="18.75" customHeight="1">
      <c r="B340" s="1"/>
      <c r="C340" s="1"/>
      <c r="D340" s="1"/>
    </row>
    <row r="341" ht="18.75" customHeight="1">
      <c r="B341" s="1"/>
      <c r="C341" s="1"/>
      <c r="D341" s="1"/>
    </row>
    <row r="342" ht="18.75" customHeight="1">
      <c r="B342" s="1"/>
      <c r="C342" s="1"/>
      <c r="D342" s="1"/>
    </row>
    <row r="343" ht="18.75" customHeight="1">
      <c r="B343" s="1"/>
      <c r="C343" s="1"/>
      <c r="D343" s="1"/>
    </row>
    <row r="344" ht="18.75" customHeight="1">
      <c r="B344" s="1"/>
      <c r="C344" s="1"/>
      <c r="D344" s="1"/>
    </row>
    <row r="345" ht="18.75" customHeight="1">
      <c r="B345" s="1"/>
      <c r="C345" s="1"/>
      <c r="D345" s="1"/>
    </row>
    <row r="346" ht="18.75" customHeight="1">
      <c r="B346" s="1"/>
      <c r="C346" s="1"/>
      <c r="D346" s="1"/>
    </row>
    <row r="347" ht="18.75" customHeight="1">
      <c r="B347" s="1"/>
      <c r="C347" s="1"/>
      <c r="D347" s="1"/>
    </row>
    <row r="348" ht="18.75" customHeight="1">
      <c r="B348" s="1"/>
      <c r="C348" s="1"/>
      <c r="D348" s="1"/>
    </row>
    <row r="349" ht="18.75" customHeight="1">
      <c r="B349" s="1"/>
      <c r="C349" s="1"/>
      <c r="D349" s="1"/>
    </row>
    <row r="350" ht="18.75" customHeight="1">
      <c r="B350" s="1"/>
      <c r="C350" s="1"/>
      <c r="D350" s="1"/>
    </row>
    <row r="351" ht="18.75" customHeight="1">
      <c r="B351" s="1"/>
      <c r="C351" s="1"/>
      <c r="D351" s="1"/>
    </row>
    <row r="352" ht="18.75" customHeight="1">
      <c r="B352" s="1"/>
      <c r="C352" s="1"/>
      <c r="D352" s="1"/>
    </row>
    <row r="353" ht="18.75" customHeight="1">
      <c r="B353" s="1"/>
      <c r="C353" s="1"/>
      <c r="D353" s="1"/>
    </row>
    <row r="354" ht="18.75" customHeight="1">
      <c r="B354" s="1"/>
      <c r="C354" s="1"/>
      <c r="D354" s="1"/>
    </row>
    <row r="355" ht="18.75" customHeight="1">
      <c r="B355" s="1"/>
      <c r="C355" s="1"/>
      <c r="D355" s="1"/>
    </row>
    <row r="356" ht="18.75" customHeight="1">
      <c r="B356" s="1"/>
      <c r="C356" s="1"/>
      <c r="D356" s="1"/>
    </row>
    <row r="357" ht="18.75" customHeight="1">
      <c r="B357" s="1"/>
      <c r="C357" s="1"/>
      <c r="D357" s="1"/>
    </row>
    <row r="358" ht="18.75" customHeight="1">
      <c r="B358" s="1"/>
      <c r="C358" s="1"/>
      <c r="D358" s="1"/>
    </row>
    <row r="359" ht="18.75" customHeight="1">
      <c r="B359" s="1"/>
      <c r="C359" s="1"/>
      <c r="D359" s="1"/>
    </row>
    <row r="360" ht="18.75" customHeight="1">
      <c r="B360" s="1"/>
      <c r="C360" s="1"/>
      <c r="D360" s="1"/>
    </row>
    <row r="361" ht="18.75" customHeight="1">
      <c r="B361" s="1"/>
      <c r="C361" s="1"/>
      <c r="D361" s="1"/>
    </row>
    <row r="362" ht="18.75" customHeight="1">
      <c r="B362" s="1"/>
      <c r="C362" s="1"/>
      <c r="D362" s="1"/>
    </row>
    <row r="363" ht="18.75" customHeight="1">
      <c r="B363" s="1"/>
      <c r="C363" s="1"/>
      <c r="D363" s="1"/>
    </row>
    <row r="364" ht="18.75" customHeight="1">
      <c r="B364" s="1"/>
      <c r="C364" s="1"/>
      <c r="D364" s="1"/>
    </row>
    <row r="365" ht="18.75" customHeight="1">
      <c r="B365" s="1"/>
      <c r="C365" s="1"/>
      <c r="D365" s="1"/>
    </row>
    <row r="366" ht="18.75" customHeight="1">
      <c r="B366" s="1"/>
      <c r="C366" s="1"/>
      <c r="D366" s="1"/>
    </row>
    <row r="367" ht="18.75" customHeight="1">
      <c r="B367" s="1"/>
      <c r="C367" s="1"/>
      <c r="D367" s="1"/>
    </row>
    <row r="368" ht="18.75" customHeight="1">
      <c r="B368" s="1"/>
      <c r="C368" s="1"/>
      <c r="D368" s="1"/>
    </row>
    <row r="369" ht="18.75" customHeight="1">
      <c r="B369" s="1"/>
      <c r="C369" s="1"/>
      <c r="D369" s="1"/>
    </row>
    <row r="370" ht="18.75" customHeight="1">
      <c r="B370" s="1"/>
      <c r="C370" s="1"/>
      <c r="D370" s="1"/>
    </row>
    <row r="371" ht="18.75" customHeight="1">
      <c r="B371" s="1"/>
      <c r="C371" s="1"/>
      <c r="D371" s="1"/>
    </row>
    <row r="372" ht="18.75" customHeight="1">
      <c r="B372" s="1"/>
      <c r="C372" s="1"/>
      <c r="D372" s="1"/>
    </row>
    <row r="373" ht="18.75" customHeight="1">
      <c r="B373" s="1"/>
      <c r="C373" s="1"/>
      <c r="D373" s="1"/>
    </row>
    <row r="374" ht="18.75" customHeight="1">
      <c r="B374" s="1"/>
      <c r="C374" s="1"/>
      <c r="D374" s="1"/>
    </row>
    <row r="375" ht="18.75" customHeight="1">
      <c r="B375" s="1"/>
      <c r="C375" s="1"/>
      <c r="D375" s="1"/>
    </row>
    <row r="376" ht="18.75" customHeight="1">
      <c r="B376" s="1"/>
      <c r="C376" s="1"/>
      <c r="D376" s="1"/>
    </row>
    <row r="377" ht="18.75" customHeight="1">
      <c r="B377" s="1"/>
      <c r="C377" s="1"/>
      <c r="D377" s="1"/>
    </row>
    <row r="378" ht="18.75" customHeight="1">
      <c r="B378" s="1"/>
      <c r="C378" s="1"/>
      <c r="D378" s="1"/>
    </row>
    <row r="379" ht="18.75" customHeight="1">
      <c r="B379" s="1"/>
      <c r="C379" s="1"/>
      <c r="D379" s="1"/>
    </row>
    <row r="380" ht="18.75" customHeight="1">
      <c r="B380" s="1"/>
      <c r="C380" s="1"/>
      <c r="D380" s="1"/>
    </row>
    <row r="381" ht="18.75" customHeight="1">
      <c r="B381" s="1"/>
      <c r="C381" s="1"/>
      <c r="D381" s="1"/>
    </row>
    <row r="382" ht="18.75" customHeight="1">
      <c r="B382" s="1"/>
      <c r="C382" s="1"/>
      <c r="D382" s="1"/>
    </row>
    <row r="383" ht="18.75" customHeight="1">
      <c r="B383" s="1"/>
      <c r="C383" s="1"/>
      <c r="D383" s="1"/>
    </row>
    <row r="384" ht="18.75" customHeight="1">
      <c r="B384" s="1"/>
      <c r="C384" s="1"/>
      <c r="D384" s="1"/>
    </row>
    <row r="385" ht="18.75" customHeight="1">
      <c r="B385" s="1"/>
      <c r="C385" s="1"/>
      <c r="D385" s="1"/>
    </row>
    <row r="386" ht="18.75" customHeight="1">
      <c r="B386" s="1"/>
      <c r="C386" s="1"/>
      <c r="D386" s="1"/>
    </row>
    <row r="387" ht="18.75" customHeight="1">
      <c r="B387" s="1"/>
      <c r="C387" s="1"/>
      <c r="D387" s="1"/>
    </row>
    <row r="388" ht="18.75" customHeight="1">
      <c r="B388" s="1"/>
      <c r="C388" s="1"/>
      <c r="D388" s="1"/>
    </row>
    <row r="389" ht="18.75" customHeight="1">
      <c r="B389" s="1"/>
      <c r="C389" s="1"/>
      <c r="D389" s="1"/>
    </row>
    <row r="390" ht="18.75" customHeight="1">
      <c r="B390" s="1"/>
      <c r="C390" s="1"/>
      <c r="D390" s="1"/>
    </row>
    <row r="391" ht="18.75" customHeight="1">
      <c r="B391" s="1"/>
      <c r="C391" s="1"/>
      <c r="D391" s="1"/>
    </row>
    <row r="392" ht="18.75" customHeight="1">
      <c r="B392" s="1"/>
      <c r="C392" s="1"/>
      <c r="D392" s="1"/>
    </row>
    <row r="393" ht="18.75" customHeight="1">
      <c r="B393" s="1"/>
      <c r="C393" s="1"/>
      <c r="D393" s="1"/>
    </row>
    <row r="394" ht="18.75" customHeight="1">
      <c r="B394" s="1"/>
      <c r="C394" s="1"/>
      <c r="D394" s="1"/>
    </row>
    <row r="395" ht="18.75" customHeight="1">
      <c r="B395" s="1"/>
      <c r="C395" s="1"/>
      <c r="D395" s="1"/>
    </row>
    <row r="396" ht="18.75" customHeight="1">
      <c r="B396" s="1"/>
      <c r="C396" s="1"/>
      <c r="D396" s="1"/>
    </row>
    <row r="397" ht="18.75" customHeight="1">
      <c r="B397" s="1"/>
      <c r="C397" s="1"/>
      <c r="D397" s="1"/>
    </row>
    <row r="398" ht="18.75" customHeight="1">
      <c r="B398" s="1"/>
      <c r="C398" s="1"/>
      <c r="D398" s="1"/>
    </row>
    <row r="399" ht="18.75" customHeight="1">
      <c r="B399" s="1"/>
      <c r="C399" s="1"/>
      <c r="D399" s="1"/>
    </row>
    <row r="400" ht="18.75" customHeight="1">
      <c r="B400" s="1"/>
      <c r="C400" s="1"/>
      <c r="D400" s="1"/>
    </row>
    <row r="401" ht="18.75" customHeight="1">
      <c r="B401" s="1"/>
      <c r="C401" s="1"/>
      <c r="D401" s="1"/>
    </row>
    <row r="402" ht="18.75" customHeight="1">
      <c r="B402" s="1"/>
      <c r="C402" s="1"/>
      <c r="D402" s="1"/>
    </row>
    <row r="403" ht="18.75" customHeight="1">
      <c r="B403" s="1"/>
      <c r="C403" s="1"/>
      <c r="D403" s="1"/>
    </row>
    <row r="404" ht="18.75" customHeight="1">
      <c r="B404" s="1"/>
      <c r="C404" s="1"/>
      <c r="D404" s="1"/>
    </row>
    <row r="405" ht="18.75" customHeight="1">
      <c r="B405" s="1"/>
      <c r="C405" s="1"/>
      <c r="D405" s="1"/>
    </row>
    <row r="406" ht="18.75" customHeight="1">
      <c r="B406" s="1"/>
      <c r="C406" s="1"/>
      <c r="D406" s="1"/>
    </row>
    <row r="407" ht="18.75" customHeight="1">
      <c r="B407" s="1"/>
      <c r="C407" s="1"/>
      <c r="D407" s="1"/>
    </row>
    <row r="408" ht="18.75" customHeight="1">
      <c r="B408" s="1"/>
      <c r="C408" s="1"/>
      <c r="D408" s="1"/>
    </row>
    <row r="409" ht="18.75" customHeight="1">
      <c r="B409" s="1"/>
      <c r="C409" s="1"/>
      <c r="D409" s="1"/>
    </row>
    <row r="410" ht="18.75" customHeight="1">
      <c r="B410" s="1"/>
      <c r="C410" s="1"/>
      <c r="D410" s="1"/>
    </row>
    <row r="411" ht="18.75" customHeight="1">
      <c r="B411" s="1"/>
      <c r="C411" s="1"/>
      <c r="D411" s="1"/>
    </row>
    <row r="412" ht="18.75" customHeight="1">
      <c r="B412" s="1"/>
      <c r="C412" s="1"/>
      <c r="D412" s="1"/>
    </row>
    <row r="413" ht="18.75" customHeight="1">
      <c r="B413" s="1"/>
      <c r="C413" s="1"/>
      <c r="D413" s="1"/>
    </row>
    <row r="414" ht="18.75" customHeight="1">
      <c r="B414" s="1"/>
      <c r="C414" s="1"/>
      <c r="D414" s="1"/>
    </row>
    <row r="415" ht="18.75" customHeight="1">
      <c r="B415" s="1"/>
      <c r="C415" s="1"/>
      <c r="D415" s="1"/>
    </row>
    <row r="416" ht="18.75" customHeight="1">
      <c r="B416" s="1"/>
      <c r="C416" s="1"/>
      <c r="D416" s="1"/>
    </row>
    <row r="417" ht="18.75" customHeight="1">
      <c r="B417" s="1"/>
      <c r="C417" s="1"/>
      <c r="D417" s="1"/>
    </row>
    <row r="418" ht="18.75" customHeight="1">
      <c r="B418" s="1"/>
      <c r="C418" s="1"/>
      <c r="D418" s="1"/>
    </row>
    <row r="419" ht="18.75" customHeight="1">
      <c r="B419" s="1"/>
      <c r="C419" s="1"/>
      <c r="D419" s="1"/>
    </row>
    <row r="420" ht="18.75" customHeight="1">
      <c r="B420" s="1"/>
      <c r="C420" s="1"/>
      <c r="D420" s="1"/>
    </row>
    <row r="421" ht="18.75" customHeight="1">
      <c r="B421" s="1"/>
      <c r="C421" s="1"/>
      <c r="D421" s="1"/>
    </row>
    <row r="422" ht="18.75" customHeight="1">
      <c r="B422" s="1"/>
      <c r="C422" s="1"/>
      <c r="D422" s="1"/>
    </row>
    <row r="423" ht="18.75" customHeight="1">
      <c r="B423" s="1"/>
      <c r="C423" s="1"/>
      <c r="D423" s="1"/>
    </row>
    <row r="424" ht="18.75" customHeight="1">
      <c r="B424" s="1"/>
      <c r="C424" s="1"/>
      <c r="D424" s="1"/>
    </row>
    <row r="425" ht="18.75" customHeight="1">
      <c r="B425" s="1"/>
      <c r="C425" s="1"/>
      <c r="D425" s="1"/>
    </row>
    <row r="426" ht="18.75" customHeight="1">
      <c r="B426" s="1"/>
      <c r="C426" s="1"/>
      <c r="D426" s="1"/>
    </row>
    <row r="427" ht="18.75" customHeight="1">
      <c r="B427" s="1"/>
      <c r="C427" s="1"/>
      <c r="D427" s="1"/>
    </row>
    <row r="428" ht="18.75" customHeight="1">
      <c r="B428" s="1"/>
      <c r="C428" s="1"/>
      <c r="D428" s="1"/>
    </row>
    <row r="429" ht="18.75" customHeight="1">
      <c r="B429" s="1"/>
      <c r="C429" s="1"/>
      <c r="D429" s="1"/>
    </row>
    <row r="430" ht="18.75" customHeight="1">
      <c r="B430" s="1"/>
      <c r="C430" s="1"/>
      <c r="D430" s="1"/>
    </row>
    <row r="431" ht="18.75" customHeight="1">
      <c r="B431" s="1"/>
      <c r="C431" s="1"/>
      <c r="D431" s="1"/>
    </row>
    <row r="432" ht="18.75" customHeight="1">
      <c r="B432" s="1"/>
      <c r="C432" s="1"/>
      <c r="D432" s="1"/>
    </row>
    <row r="433" ht="18.75" customHeight="1">
      <c r="B433" s="1"/>
      <c r="C433" s="1"/>
      <c r="D433" s="1"/>
    </row>
    <row r="434" ht="18.75" customHeight="1">
      <c r="B434" s="1"/>
      <c r="C434" s="1"/>
      <c r="D434" s="1"/>
    </row>
    <row r="435" ht="18.75" customHeight="1">
      <c r="B435" s="1"/>
      <c r="C435" s="1"/>
      <c r="D435" s="1"/>
    </row>
    <row r="436" ht="18.75" customHeight="1">
      <c r="B436" s="1"/>
      <c r="C436" s="1"/>
      <c r="D436" s="1"/>
    </row>
    <row r="437" ht="18.75" customHeight="1">
      <c r="B437" s="1"/>
      <c r="C437" s="1"/>
      <c r="D437" s="1"/>
    </row>
    <row r="438" ht="18.75" customHeight="1">
      <c r="B438" s="1"/>
      <c r="C438" s="1"/>
      <c r="D438" s="1"/>
    </row>
    <row r="439" ht="18.75" customHeight="1">
      <c r="B439" s="1"/>
      <c r="C439" s="1"/>
      <c r="D439" s="1"/>
    </row>
    <row r="440" ht="18.75" customHeight="1">
      <c r="B440" s="1"/>
      <c r="C440" s="1"/>
      <c r="D440" s="1"/>
    </row>
    <row r="441" ht="18.75" customHeight="1">
      <c r="B441" s="1"/>
      <c r="C441" s="1"/>
      <c r="D441" s="1"/>
    </row>
    <row r="442" ht="18.75" customHeight="1">
      <c r="B442" s="1"/>
      <c r="C442" s="1"/>
      <c r="D442" s="1"/>
    </row>
    <row r="443" ht="18.75" customHeight="1">
      <c r="B443" s="1"/>
      <c r="C443" s="1"/>
      <c r="D443" s="1"/>
    </row>
    <row r="444" ht="18.75" customHeight="1">
      <c r="B444" s="1"/>
      <c r="C444" s="1"/>
      <c r="D444" s="1"/>
    </row>
    <row r="445" ht="18.75" customHeight="1">
      <c r="B445" s="1"/>
      <c r="C445" s="1"/>
      <c r="D445" s="1"/>
    </row>
    <row r="446" ht="18.75" customHeight="1">
      <c r="B446" s="1"/>
      <c r="C446" s="1"/>
      <c r="D446" s="1"/>
    </row>
    <row r="447" ht="18.75" customHeight="1">
      <c r="B447" s="1"/>
      <c r="C447" s="1"/>
      <c r="D447" s="1"/>
    </row>
    <row r="448" ht="18.75" customHeight="1">
      <c r="B448" s="1"/>
      <c r="C448" s="1"/>
      <c r="D448" s="1"/>
    </row>
    <row r="449" ht="18.75" customHeight="1">
      <c r="B449" s="1"/>
      <c r="C449" s="1"/>
      <c r="D449" s="1"/>
    </row>
    <row r="450" ht="18.75" customHeight="1">
      <c r="B450" s="1"/>
      <c r="C450" s="1"/>
      <c r="D450" s="1"/>
    </row>
    <row r="451" ht="18.75" customHeight="1">
      <c r="B451" s="1"/>
      <c r="C451" s="1"/>
      <c r="D451" s="1"/>
    </row>
    <row r="452" ht="18.75" customHeight="1">
      <c r="B452" s="1"/>
      <c r="C452" s="1"/>
      <c r="D452" s="1"/>
    </row>
    <row r="453" ht="18.75" customHeight="1">
      <c r="B453" s="1"/>
      <c r="C453" s="1"/>
      <c r="D453" s="1"/>
    </row>
    <row r="454" ht="18.75" customHeight="1">
      <c r="B454" s="1"/>
      <c r="C454" s="1"/>
      <c r="D454" s="1"/>
    </row>
    <row r="455" ht="18.75" customHeight="1">
      <c r="B455" s="1"/>
      <c r="C455" s="1"/>
      <c r="D455" s="1"/>
    </row>
    <row r="456" ht="18.75" customHeight="1">
      <c r="B456" s="1"/>
      <c r="C456" s="1"/>
      <c r="D456" s="1"/>
    </row>
    <row r="457" ht="18.75" customHeight="1">
      <c r="B457" s="1"/>
      <c r="C457" s="1"/>
      <c r="D457" s="1"/>
    </row>
    <row r="458" ht="18.75" customHeight="1">
      <c r="B458" s="1"/>
      <c r="C458" s="1"/>
      <c r="D458" s="1"/>
    </row>
    <row r="459" ht="18.75" customHeight="1">
      <c r="B459" s="1"/>
      <c r="C459" s="1"/>
      <c r="D459" s="1"/>
    </row>
    <row r="460" ht="18.75" customHeight="1">
      <c r="B460" s="1"/>
      <c r="C460" s="1"/>
      <c r="D460" s="1"/>
    </row>
    <row r="461" ht="18.75" customHeight="1">
      <c r="B461" s="1"/>
      <c r="C461" s="1"/>
      <c r="D461" s="1"/>
    </row>
    <row r="462" ht="18.75" customHeight="1">
      <c r="B462" s="1"/>
      <c r="C462" s="1"/>
      <c r="D462" s="1"/>
    </row>
    <row r="463" ht="18.75" customHeight="1">
      <c r="B463" s="1"/>
      <c r="C463" s="1"/>
      <c r="D463" s="1"/>
    </row>
    <row r="464" ht="18.75" customHeight="1">
      <c r="B464" s="1"/>
      <c r="C464" s="1"/>
      <c r="D464" s="1"/>
    </row>
    <row r="465" ht="18.75" customHeight="1">
      <c r="B465" s="1"/>
      <c r="C465" s="1"/>
      <c r="D465" s="1"/>
    </row>
    <row r="466" ht="18.75" customHeight="1">
      <c r="B466" s="1"/>
      <c r="C466" s="1"/>
      <c r="D466" s="1"/>
    </row>
    <row r="467" ht="18.75" customHeight="1">
      <c r="B467" s="1"/>
      <c r="C467" s="1"/>
      <c r="D467" s="1"/>
    </row>
    <row r="468" ht="18.75" customHeight="1">
      <c r="B468" s="1"/>
      <c r="C468" s="1"/>
      <c r="D468" s="1"/>
    </row>
    <row r="469" ht="18.75" customHeight="1">
      <c r="B469" s="1"/>
      <c r="C469" s="1"/>
      <c r="D469" s="1"/>
    </row>
    <row r="470" ht="18.75" customHeight="1">
      <c r="B470" s="1"/>
      <c r="C470" s="1"/>
      <c r="D470" s="1"/>
    </row>
    <row r="471" ht="18.75" customHeight="1">
      <c r="B471" s="1"/>
      <c r="C471" s="1"/>
      <c r="D471" s="1"/>
    </row>
    <row r="472" ht="18.75" customHeight="1">
      <c r="B472" s="1"/>
      <c r="C472" s="1"/>
      <c r="D472" s="1"/>
    </row>
    <row r="473" ht="18.75" customHeight="1">
      <c r="B473" s="1"/>
      <c r="C473" s="1"/>
      <c r="D473" s="1"/>
    </row>
    <row r="474" ht="18.75" customHeight="1">
      <c r="B474" s="1"/>
      <c r="C474" s="1"/>
      <c r="D474" s="1"/>
    </row>
    <row r="475" ht="18.75" customHeight="1">
      <c r="B475" s="1"/>
      <c r="C475" s="1"/>
      <c r="D475" s="1"/>
    </row>
    <row r="476" ht="18.75" customHeight="1">
      <c r="B476" s="1"/>
      <c r="C476" s="1"/>
      <c r="D476" s="1"/>
    </row>
    <row r="477" ht="18.75" customHeight="1">
      <c r="B477" s="1"/>
      <c r="C477" s="1"/>
      <c r="D477" s="1"/>
    </row>
    <row r="478" ht="18.75" customHeight="1">
      <c r="B478" s="1"/>
      <c r="C478" s="1"/>
      <c r="D478" s="1"/>
    </row>
    <row r="479" ht="18.75" customHeight="1">
      <c r="B479" s="1"/>
      <c r="C479" s="1"/>
      <c r="D479" s="1"/>
    </row>
    <row r="480" ht="18.75" customHeight="1">
      <c r="B480" s="1"/>
      <c r="C480" s="1"/>
      <c r="D480" s="1"/>
    </row>
    <row r="481" ht="18.75" customHeight="1">
      <c r="B481" s="1"/>
      <c r="C481" s="1"/>
      <c r="D481" s="1"/>
    </row>
    <row r="482" ht="18.75" customHeight="1">
      <c r="B482" s="1"/>
      <c r="C482" s="1"/>
      <c r="D482" s="1"/>
    </row>
    <row r="483" ht="18.75" customHeight="1">
      <c r="B483" s="1"/>
      <c r="C483" s="1"/>
      <c r="D483" s="1"/>
    </row>
    <row r="484" ht="18.75" customHeight="1">
      <c r="B484" s="1"/>
      <c r="C484" s="1"/>
      <c r="D484" s="1"/>
    </row>
    <row r="485" ht="18.75" customHeight="1">
      <c r="B485" s="1"/>
      <c r="C485" s="1"/>
      <c r="D485" s="1"/>
    </row>
    <row r="486" ht="18.75" customHeight="1">
      <c r="B486" s="1"/>
      <c r="C486" s="1"/>
      <c r="D486" s="1"/>
    </row>
    <row r="487" ht="18.75" customHeight="1">
      <c r="B487" s="1"/>
      <c r="C487" s="1"/>
      <c r="D487" s="1"/>
    </row>
    <row r="488" ht="18.75" customHeight="1">
      <c r="B488" s="1"/>
      <c r="C488" s="1"/>
      <c r="D488" s="1"/>
    </row>
    <row r="489" ht="18.75" customHeight="1">
      <c r="B489" s="1"/>
      <c r="C489" s="1"/>
      <c r="D489" s="1"/>
    </row>
    <row r="490" ht="18.75" customHeight="1">
      <c r="B490" s="1"/>
      <c r="C490" s="1"/>
      <c r="D490" s="1"/>
    </row>
    <row r="491" ht="18.75" customHeight="1">
      <c r="B491" s="1"/>
      <c r="C491" s="1"/>
      <c r="D491" s="1"/>
    </row>
    <row r="492" ht="18.75" customHeight="1">
      <c r="B492" s="1"/>
      <c r="C492" s="1"/>
      <c r="D492" s="1"/>
    </row>
    <row r="493" ht="18.75" customHeight="1">
      <c r="B493" s="1"/>
      <c r="C493" s="1"/>
      <c r="D493" s="1"/>
    </row>
    <row r="494" ht="18.75" customHeight="1">
      <c r="B494" s="1"/>
      <c r="C494" s="1"/>
      <c r="D494" s="1"/>
    </row>
    <row r="495" ht="18.75" customHeight="1">
      <c r="B495" s="1"/>
      <c r="C495" s="1"/>
      <c r="D495" s="1"/>
    </row>
    <row r="496" ht="18.75" customHeight="1">
      <c r="B496" s="1"/>
      <c r="C496" s="1"/>
      <c r="D496" s="1"/>
    </row>
    <row r="497" ht="18.75" customHeight="1">
      <c r="B497" s="1"/>
      <c r="C497" s="1"/>
      <c r="D497" s="1"/>
    </row>
    <row r="498" ht="18.75" customHeight="1">
      <c r="B498" s="1"/>
      <c r="C498" s="1"/>
      <c r="D498" s="1"/>
    </row>
    <row r="499" ht="18.75" customHeight="1">
      <c r="B499" s="1"/>
      <c r="C499" s="1"/>
      <c r="D499" s="1"/>
    </row>
    <row r="500" ht="18.75" customHeight="1">
      <c r="B500" s="1"/>
      <c r="C500" s="1"/>
      <c r="D500" s="1"/>
    </row>
    <row r="501" ht="18.75" customHeight="1">
      <c r="B501" s="1"/>
      <c r="C501" s="1"/>
      <c r="D501" s="1"/>
    </row>
    <row r="502" ht="18.75" customHeight="1">
      <c r="B502" s="1"/>
      <c r="C502" s="1"/>
      <c r="D502" s="1"/>
    </row>
    <row r="503" ht="18.75" customHeight="1">
      <c r="B503" s="1"/>
      <c r="C503" s="1"/>
      <c r="D503" s="1"/>
    </row>
    <row r="504" ht="18.75" customHeight="1">
      <c r="B504" s="1"/>
      <c r="C504" s="1"/>
      <c r="D504" s="1"/>
    </row>
    <row r="505" ht="18.75" customHeight="1">
      <c r="B505" s="1"/>
      <c r="C505" s="1"/>
      <c r="D505" s="1"/>
    </row>
    <row r="506" ht="18.75" customHeight="1">
      <c r="B506" s="1"/>
      <c r="C506" s="1"/>
      <c r="D506" s="1"/>
    </row>
    <row r="507" ht="18.75" customHeight="1">
      <c r="B507" s="1"/>
      <c r="C507" s="1"/>
      <c r="D507" s="1"/>
    </row>
    <row r="508" ht="18.75" customHeight="1">
      <c r="B508" s="1"/>
      <c r="C508" s="1"/>
      <c r="D508" s="1"/>
    </row>
    <row r="509" ht="18.75" customHeight="1">
      <c r="B509" s="1"/>
      <c r="C509" s="1"/>
      <c r="D509" s="1"/>
    </row>
    <row r="510" ht="18.75" customHeight="1">
      <c r="B510" s="1"/>
      <c r="C510" s="1"/>
      <c r="D510" s="1"/>
    </row>
    <row r="511" ht="18.75" customHeight="1">
      <c r="B511" s="1"/>
      <c r="C511" s="1"/>
      <c r="D511" s="1"/>
    </row>
    <row r="512" ht="18.75" customHeight="1">
      <c r="B512" s="1"/>
      <c r="C512" s="1"/>
      <c r="D512" s="1"/>
    </row>
    <row r="513" ht="18.75" customHeight="1">
      <c r="B513" s="1"/>
      <c r="C513" s="1"/>
      <c r="D513" s="1"/>
    </row>
    <row r="514" ht="18.75" customHeight="1">
      <c r="B514" s="1"/>
      <c r="C514" s="1"/>
      <c r="D514" s="1"/>
    </row>
    <row r="515" ht="18.75" customHeight="1">
      <c r="B515" s="1"/>
      <c r="C515" s="1"/>
      <c r="D515" s="1"/>
    </row>
    <row r="516" ht="18.75" customHeight="1">
      <c r="B516" s="1"/>
      <c r="C516" s="1"/>
      <c r="D516" s="1"/>
    </row>
    <row r="517" ht="18.75" customHeight="1">
      <c r="B517" s="1"/>
      <c r="C517" s="1"/>
      <c r="D517" s="1"/>
    </row>
    <row r="518" ht="18.75" customHeight="1">
      <c r="B518" s="1"/>
      <c r="C518" s="1"/>
      <c r="D518" s="1"/>
    </row>
    <row r="519" ht="18.75" customHeight="1">
      <c r="B519" s="1"/>
      <c r="C519" s="1"/>
      <c r="D519" s="1"/>
    </row>
    <row r="520" ht="18.75" customHeight="1">
      <c r="B520" s="1"/>
      <c r="C520" s="1"/>
      <c r="D520" s="1"/>
    </row>
    <row r="521" ht="18.75" customHeight="1">
      <c r="B521" s="1"/>
      <c r="C521" s="1"/>
      <c r="D521" s="1"/>
    </row>
    <row r="522" ht="18.75" customHeight="1">
      <c r="B522" s="1"/>
      <c r="C522" s="1"/>
      <c r="D522" s="1"/>
    </row>
    <row r="523" ht="18.75" customHeight="1">
      <c r="B523" s="1"/>
      <c r="C523" s="1"/>
      <c r="D523" s="1"/>
    </row>
    <row r="524" ht="18.75" customHeight="1">
      <c r="B524" s="1"/>
      <c r="C524" s="1"/>
      <c r="D524" s="1"/>
    </row>
    <row r="525" ht="18.75" customHeight="1">
      <c r="B525" s="1"/>
      <c r="C525" s="1"/>
      <c r="D525" s="1"/>
    </row>
    <row r="526" ht="18.75" customHeight="1">
      <c r="B526" s="1"/>
      <c r="C526" s="1"/>
      <c r="D526" s="1"/>
    </row>
    <row r="527" ht="18.75" customHeight="1">
      <c r="B527" s="1"/>
      <c r="C527" s="1"/>
      <c r="D527" s="1"/>
    </row>
    <row r="528" ht="18.75" customHeight="1">
      <c r="B528" s="1"/>
      <c r="C528" s="1"/>
      <c r="D528" s="1"/>
    </row>
    <row r="529" ht="18.75" customHeight="1">
      <c r="B529" s="1"/>
      <c r="C529" s="1"/>
      <c r="D529" s="1"/>
    </row>
    <row r="530" ht="18.75" customHeight="1">
      <c r="B530" s="1"/>
      <c r="C530" s="1"/>
      <c r="D530" s="1"/>
    </row>
    <row r="531" ht="18.75" customHeight="1">
      <c r="B531" s="1"/>
      <c r="C531" s="1"/>
      <c r="D531" s="1"/>
    </row>
    <row r="532" ht="18.75" customHeight="1">
      <c r="B532" s="1"/>
      <c r="C532" s="1"/>
      <c r="D532" s="1"/>
    </row>
    <row r="533" ht="18.75" customHeight="1">
      <c r="B533" s="1"/>
      <c r="C533" s="1"/>
      <c r="D533" s="1"/>
    </row>
    <row r="534" ht="18.75" customHeight="1">
      <c r="B534" s="1"/>
      <c r="C534" s="1"/>
      <c r="D534" s="1"/>
    </row>
    <row r="535" ht="18.75" customHeight="1">
      <c r="B535" s="1"/>
      <c r="C535" s="1"/>
      <c r="D535" s="1"/>
    </row>
    <row r="536" ht="18.75" customHeight="1">
      <c r="B536" s="1"/>
      <c r="C536" s="1"/>
      <c r="D536" s="1"/>
    </row>
    <row r="537" ht="18.75" customHeight="1">
      <c r="B537" s="1"/>
      <c r="C537" s="1"/>
      <c r="D537" s="1"/>
    </row>
    <row r="538" ht="18.75" customHeight="1">
      <c r="B538" s="1"/>
      <c r="C538" s="1"/>
      <c r="D538" s="1"/>
    </row>
    <row r="539" ht="18.75" customHeight="1">
      <c r="B539" s="1"/>
      <c r="C539" s="1"/>
      <c r="D539" s="1"/>
    </row>
    <row r="540" ht="18.75" customHeight="1">
      <c r="B540" s="1"/>
      <c r="C540" s="1"/>
      <c r="D540" s="1"/>
    </row>
    <row r="541" ht="18.75" customHeight="1">
      <c r="B541" s="1"/>
      <c r="C541" s="1"/>
      <c r="D541" s="1"/>
    </row>
    <row r="542" ht="18.75" customHeight="1">
      <c r="B542" s="1"/>
      <c r="C542" s="1"/>
      <c r="D542" s="1"/>
    </row>
    <row r="543" ht="18.75" customHeight="1">
      <c r="B543" s="1"/>
      <c r="C543" s="1"/>
      <c r="D543" s="1"/>
    </row>
    <row r="544" ht="18.75" customHeight="1">
      <c r="B544" s="1"/>
      <c r="C544" s="1"/>
      <c r="D544" s="1"/>
    </row>
    <row r="545" ht="18.75" customHeight="1">
      <c r="B545" s="1"/>
      <c r="C545" s="1"/>
      <c r="D545" s="1"/>
    </row>
    <row r="546" ht="18.75" customHeight="1">
      <c r="B546" s="1"/>
      <c r="C546" s="1"/>
      <c r="D546" s="1"/>
    </row>
    <row r="547" ht="18.75" customHeight="1">
      <c r="B547" s="1"/>
      <c r="C547" s="1"/>
      <c r="D547" s="1"/>
    </row>
    <row r="548" ht="18.75" customHeight="1">
      <c r="B548" s="1"/>
      <c r="C548" s="1"/>
      <c r="D548" s="1"/>
    </row>
    <row r="549" ht="18.75" customHeight="1">
      <c r="B549" s="1"/>
      <c r="C549" s="1"/>
      <c r="D549" s="1"/>
    </row>
    <row r="550" ht="18.75" customHeight="1">
      <c r="B550" s="1"/>
      <c r="C550" s="1"/>
      <c r="D550" s="1"/>
    </row>
    <row r="551" ht="18.75" customHeight="1">
      <c r="B551" s="1"/>
      <c r="C551" s="1"/>
      <c r="D551" s="1"/>
    </row>
    <row r="552" ht="18.75" customHeight="1">
      <c r="B552" s="1"/>
      <c r="C552" s="1"/>
      <c r="D552" s="1"/>
    </row>
    <row r="553" ht="18.75" customHeight="1">
      <c r="B553" s="1"/>
      <c r="C553" s="1"/>
      <c r="D553" s="1"/>
    </row>
    <row r="554" ht="18.75" customHeight="1">
      <c r="B554" s="1"/>
      <c r="C554" s="1"/>
      <c r="D554" s="1"/>
    </row>
    <row r="555" ht="18.75" customHeight="1">
      <c r="B555" s="1"/>
      <c r="C555" s="1"/>
      <c r="D555" s="1"/>
    </row>
    <row r="556" ht="18.75" customHeight="1">
      <c r="B556" s="1"/>
      <c r="C556" s="1"/>
      <c r="D556" s="1"/>
    </row>
    <row r="557" ht="18.75" customHeight="1">
      <c r="B557" s="1"/>
      <c r="C557" s="1"/>
      <c r="D557" s="1"/>
    </row>
    <row r="558" ht="18.75" customHeight="1">
      <c r="B558" s="1"/>
      <c r="C558" s="1"/>
      <c r="D558" s="1"/>
    </row>
    <row r="559" ht="18.75" customHeight="1">
      <c r="B559" s="1"/>
      <c r="C559" s="1"/>
      <c r="D559" s="1"/>
    </row>
    <row r="560" ht="18.75" customHeight="1">
      <c r="B560" s="1"/>
      <c r="C560" s="1"/>
      <c r="D560" s="1"/>
    </row>
    <row r="561" ht="18.75" customHeight="1">
      <c r="B561" s="1"/>
      <c r="C561" s="1"/>
      <c r="D561" s="1"/>
    </row>
    <row r="562" ht="18.75" customHeight="1">
      <c r="B562" s="1"/>
      <c r="C562" s="1"/>
      <c r="D562" s="1"/>
    </row>
    <row r="563" ht="18.75" customHeight="1">
      <c r="B563" s="1"/>
      <c r="C563" s="1"/>
      <c r="D563" s="1"/>
    </row>
    <row r="564" ht="18.75" customHeight="1">
      <c r="B564" s="1"/>
      <c r="C564" s="1"/>
      <c r="D564" s="1"/>
    </row>
    <row r="565" ht="18.75" customHeight="1">
      <c r="B565" s="1"/>
      <c r="C565" s="1"/>
      <c r="D565" s="1"/>
    </row>
    <row r="566" ht="18.75" customHeight="1">
      <c r="B566" s="1"/>
      <c r="C566" s="1"/>
      <c r="D566" s="1"/>
    </row>
    <row r="567" ht="18.75" customHeight="1">
      <c r="B567" s="1"/>
      <c r="C567" s="1"/>
      <c r="D567" s="1"/>
    </row>
    <row r="568" ht="18.75" customHeight="1">
      <c r="B568" s="1"/>
      <c r="C568" s="1"/>
      <c r="D568" s="1"/>
    </row>
    <row r="569" ht="18.75" customHeight="1">
      <c r="B569" s="1"/>
      <c r="C569" s="1"/>
      <c r="D569" s="1"/>
    </row>
    <row r="570" ht="18.75" customHeight="1">
      <c r="B570" s="1"/>
      <c r="C570" s="1"/>
      <c r="D570" s="1"/>
    </row>
    <row r="571" ht="18.75" customHeight="1">
      <c r="B571" s="1"/>
      <c r="C571" s="1"/>
      <c r="D571" s="1"/>
    </row>
    <row r="572" ht="18.75" customHeight="1">
      <c r="B572" s="1"/>
      <c r="C572" s="1"/>
      <c r="D572" s="1"/>
    </row>
    <row r="573" ht="18.75" customHeight="1">
      <c r="B573" s="1"/>
      <c r="C573" s="1"/>
      <c r="D573" s="1"/>
    </row>
    <row r="574" ht="18.75" customHeight="1">
      <c r="B574" s="1"/>
      <c r="C574" s="1"/>
      <c r="D574" s="1"/>
    </row>
    <row r="575" ht="18.75" customHeight="1">
      <c r="B575" s="1"/>
      <c r="C575" s="1"/>
      <c r="D575" s="1"/>
    </row>
    <row r="576" ht="18.75" customHeight="1">
      <c r="B576" s="1"/>
      <c r="C576" s="1"/>
      <c r="D576" s="1"/>
    </row>
    <row r="577" ht="18.75" customHeight="1">
      <c r="B577" s="1"/>
      <c r="C577" s="1"/>
      <c r="D577" s="1"/>
    </row>
    <row r="578" ht="18.75" customHeight="1">
      <c r="B578" s="1"/>
      <c r="C578" s="1"/>
      <c r="D578" s="1"/>
    </row>
    <row r="579" ht="18.75" customHeight="1">
      <c r="B579" s="1"/>
      <c r="C579" s="1"/>
      <c r="D579" s="1"/>
    </row>
    <row r="580" ht="18.75" customHeight="1">
      <c r="B580" s="1"/>
      <c r="C580" s="1"/>
      <c r="D580" s="1"/>
    </row>
    <row r="581" ht="18.75" customHeight="1">
      <c r="B581" s="1"/>
      <c r="C581" s="1"/>
      <c r="D581" s="1"/>
    </row>
    <row r="582" ht="18.75" customHeight="1">
      <c r="B582" s="1"/>
      <c r="C582" s="1"/>
      <c r="D582" s="1"/>
    </row>
    <row r="583" ht="18.75" customHeight="1">
      <c r="B583" s="1"/>
      <c r="C583" s="1"/>
      <c r="D583" s="1"/>
    </row>
    <row r="584" ht="18.75" customHeight="1">
      <c r="B584" s="1"/>
      <c r="C584" s="1"/>
      <c r="D584" s="1"/>
    </row>
    <row r="585" ht="18.75" customHeight="1">
      <c r="B585" s="1"/>
      <c r="C585" s="1"/>
      <c r="D585" s="1"/>
    </row>
    <row r="586" ht="18.75" customHeight="1">
      <c r="B586" s="1"/>
      <c r="C586" s="1"/>
      <c r="D586" s="1"/>
    </row>
    <row r="587" ht="18.75" customHeight="1">
      <c r="B587" s="1"/>
      <c r="C587" s="1"/>
      <c r="D587" s="1"/>
    </row>
    <row r="588" ht="18.75" customHeight="1">
      <c r="B588" s="1"/>
      <c r="C588" s="1"/>
      <c r="D588" s="1"/>
    </row>
    <row r="589" ht="18.75" customHeight="1">
      <c r="B589" s="1"/>
      <c r="C589" s="1"/>
      <c r="D589" s="1"/>
    </row>
    <row r="590" ht="18.75" customHeight="1">
      <c r="B590" s="1"/>
      <c r="C590" s="1"/>
      <c r="D590" s="1"/>
    </row>
    <row r="591" ht="18.75" customHeight="1">
      <c r="B591" s="1"/>
      <c r="C591" s="1"/>
      <c r="D591" s="1"/>
    </row>
    <row r="592" ht="18.75" customHeight="1">
      <c r="B592" s="1"/>
      <c r="C592" s="1"/>
      <c r="D592" s="1"/>
    </row>
    <row r="593" ht="18.75" customHeight="1">
      <c r="B593" s="1"/>
      <c r="C593" s="1"/>
      <c r="D593" s="1"/>
    </row>
    <row r="594" ht="18.75" customHeight="1">
      <c r="B594" s="1"/>
      <c r="C594" s="1"/>
      <c r="D594" s="1"/>
    </row>
    <row r="595" ht="18.75" customHeight="1">
      <c r="B595" s="1"/>
      <c r="C595" s="1"/>
      <c r="D595" s="1"/>
    </row>
    <row r="596" ht="18.75" customHeight="1">
      <c r="B596" s="1"/>
      <c r="C596" s="1"/>
      <c r="D596" s="1"/>
    </row>
    <row r="597" ht="18.75" customHeight="1">
      <c r="B597" s="1"/>
      <c r="C597" s="1"/>
      <c r="D597" s="1"/>
    </row>
    <row r="598" ht="18.75" customHeight="1">
      <c r="B598" s="1"/>
      <c r="C598" s="1"/>
      <c r="D598" s="1"/>
    </row>
    <row r="599" ht="18.75" customHeight="1">
      <c r="B599" s="1"/>
      <c r="C599" s="1"/>
      <c r="D599" s="1"/>
    </row>
    <row r="600" ht="18.75" customHeight="1">
      <c r="B600" s="1"/>
      <c r="C600" s="1"/>
      <c r="D600" s="1"/>
    </row>
    <row r="601" ht="18.75" customHeight="1">
      <c r="B601" s="1"/>
      <c r="C601" s="1"/>
      <c r="D601" s="1"/>
    </row>
    <row r="602" ht="18.75" customHeight="1">
      <c r="B602" s="1"/>
      <c r="C602" s="1"/>
      <c r="D602" s="1"/>
    </row>
    <row r="603" ht="18.75" customHeight="1">
      <c r="B603" s="1"/>
      <c r="C603" s="1"/>
      <c r="D603" s="1"/>
    </row>
    <row r="604" ht="18.75" customHeight="1">
      <c r="B604" s="1"/>
      <c r="C604" s="1"/>
      <c r="D604" s="1"/>
    </row>
    <row r="605" ht="18.75" customHeight="1">
      <c r="B605" s="1"/>
      <c r="C605" s="1"/>
      <c r="D605" s="1"/>
    </row>
    <row r="606" ht="18.75" customHeight="1">
      <c r="B606" s="1"/>
      <c r="C606" s="1"/>
      <c r="D606" s="1"/>
    </row>
    <row r="607" ht="18.75" customHeight="1">
      <c r="B607" s="1"/>
      <c r="C607" s="1"/>
      <c r="D607" s="1"/>
    </row>
    <row r="608" ht="18.75" customHeight="1">
      <c r="B608" s="1"/>
      <c r="C608" s="1"/>
      <c r="D608" s="1"/>
    </row>
    <row r="609" ht="18.75" customHeight="1">
      <c r="B609" s="1"/>
      <c r="C609" s="1"/>
      <c r="D609" s="1"/>
    </row>
    <row r="610" ht="18.75" customHeight="1">
      <c r="B610" s="1"/>
      <c r="C610" s="1"/>
      <c r="D610" s="1"/>
    </row>
    <row r="611" ht="18.75" customHeight="1">
      <c r="B611" s="1"/>
      <c r="C611" s="1"/>
      <c r="D611" s="1"/>
    </row>
    <row r="612" ht="18.75" customHeight="1">
      <c r="B612" s="1"/>
      <c r="C612" s="1"/>
      <c r="D612" s="1"/>
    </row>
    <row r="613" ht="18.75" customHeight="1">
      <c r="B613" s="1"/>
      <c r="C613" s="1"/>
      <c r="D613" s="1"/>
    </row>
    <row r="614" ht="18.75" customHeight="1">
      <c r="B614" s="1"/>
      <c r="C614" s="1"/>
      <c r="D614" s="1"/>
    </row>
    <row r="615" ht="18.75" customHeight="1">
      <c r="B615" s="1"/>
      <c r="C615" s="1"/>
      <c r="D615" s="1"/>
    </row>
    <row r="616" ht="18.75" customHeight="1">
      <c r="B616" s="1"/>
      <c r="C616" s="1"/>
      <c r="D616" s="1"/>
    </row>
    <row r="617" ht="18.75" customHeight="1">
      <c r="B617" s="1"/>
      <c r="C617" s="1"/>
      <c r="D617" s="1"/>
    </row>
    <row r="618" ht="18.75" customHeight="1">
      <c r="B618" s="1"/>
      <c r="C618" s="1"/>
      <c r="D618" s="1"/>
    </row>
    <row r="619" ht="18.75" customHeight="1">
      <c r="B619" s="1"/>
      <c r="C619" s="1"/>
      <c r="D619" s="1"/>
    </row>
    <row r="620" ht="18.75" customHeight="1">
      <c r="B620" s="1"/>
      <c r="C620" s="1"/>
      <c r="D620" s="1"/>
    </row>
    <row r="621" ht="18.75" customHeight="1">
      <c r="B621" s="1"/>
      <c r="C621" s="1"/>
      <c r="D621" s="1"/>
    </row>
    <row r="622" ht="18.75" customHeight="1">
      <c r="B622" s="1"/>
      <c r="C622" s="1"/>
      <c r="D622" s="1"/>
    </row>
    <row r="623" ht="18.75" customHeight="1">
      <c r="B623" s="1"/>
      <c r="C623" s="1"/>
      <c r="D623" s="1"/>
    </row>
    <row r="624" ht="18.75" customHeight="1">
      <c r="B624" s="1"/>
      <c r="C624" s="1"/>
      <c r="D624" s="1"/>
    </row>
    <row r="625" ht="18.75" customHeight="1">
      <c r="B625" s="1"/>
      <c r="C625" s="1"/>
      <c r="D625" s="1"/>
    </row>
    <row r="626" ht="18.75" customHeight="1">
      <c r="B626" s="1"/>
      <c r="C626" s="1"/>
      <c r="D626" s="1"/>
    </row>
    <row r="627" ht="18.75" customHeight="1">
      <c r="B627" s="1"/>
      <c r="C627" s="1"/>
      <c r="D627" s="1"/>
    </row>
    <row r="628" ht="18.75" customHeight="1">
      <c r="B628" s="1"/>
      <c r="C628" s="1"/>
      <c r="D628" s="1"/>
    </row>
    <row r="629" ht="18.75" customHeight="1">
      <c r="B629" s="1"/>
      <c r="C629" s="1"/>
      <c r="D629" s="1"/>
    </row>
    <row r="630" ht="18.75" customHeight="1">
      <c r="B630" s="1"/>
      <c r="C630" s="1"/>
      <c r="D630" s="1"/>
    </row>
    <row r="631" ht="18.75" customHeight="1">
      <c r="B631" s="1"/>
      <c r="C631" s="1"/>
      <c r="D631" s="1"/>
    </row>
    <row r="632" ht="18.75" customHeight="1">
      <c r="B632" s="1"/>
      <c r="C632" s="1"/>
      <c r="D632" s="1"/>
    </row>
    <row r="633" ht="18.75" customHeight="1">
      <c r="B633" s="1"/>
      <c r="C633" s="1"/>
      <c r="D633" s="1"/>
    </row>
    <row r="634" ht="18.75" customHeight="1">
      <c r="B634" s="1"/>
      <c r="C634" s="1"/>
      <c r="D634" s="1"/>
    </row>
    <row r="635" ht="18.75" customHeight="1">
      <c r="B635" s="1"/>
      <c r="C635" s="1"/>
      <c r="D635" s="1"/>
    </row>
    <row r="636" ht="18.75" customHeight="1">
      <c r="B636" s="1"/>
      <c r="C636" s="1"/>
      <c r="D636" s="1"/>
    </row>
    <row r="637" ht="18.75" customHeight="1">
      <c r="B637" s="1"/>
      <c r="C637" s="1"/>
      <c r="D637" s="1"/>
    </row>
    <row r="638" ht="18.75" customHeight="1">
      <c r="B638" s="1"/>
      <c r="C638" s="1"/>
      <c r="D638" s="1"/>
    </row>
    <row r="639" ht="18.75" customHeight="1">
      <c r="B639" s="1"/>
      <c r="C639" s="1"/>
      <c r="D639" s="1"/>
    </row>
    <row r="640" ht="18.75" customHeight="1">
      <c r="B640" s="1"/>
      <c r="C640" s="1"/>
      <c r="D640" s="1"/>
    </row>
    <row r="641" ht="18.75" customHeight="1">
      <c r="B641" s="1"/>
      <c r="C641" s="1"/>
      <c r="D641" s="1"/>
    </row>
    <row r="642" ht="18.75" customHeight="1">
      <c r="B642" s="1"/>
      <c r="C642" s="1"/>
      <c r="D642" s="1"/>
    </row>
    <row r="643" ht="18.75" customHeight="1">
      <c r="B643" s="1"/>
      <c r="C643" s="1"/>
      <c r="D643" s="1"/>
    </row>
    <row r="644" ht="18.75" customHeight="1">
      <c r="B644" s="1"/>
      <c r="C644" s="1"/>
      <c r="D644" s="1"/>
    </row>
    <row r="645" ht="18.75" customHeight="1">
      <c r="B645" s="1"/>
      <c r="C645" s="1"/>
      <c r="D645" s="1"/>
    </row>
    <row r="646" ht="18.75" customHeight="1">
      <c r="B646" s="1"/>
      <c r="C646" s="1"/>
      <c r="D646" s="1"/>
    </row>
    <row r="647" ht="18.75" customHeight="1">
      <c r="B647" s="1"/>
      <c r="C647" s="1"/>
      <c r="D647" s="1"/>
    </row>
    <row r="648" ht="18.75" customHeight="1">
      <c r="B648" s="1"/>
      <c r="C648" s="1"/>
      <c r="D648" s="1"/>
    </row>
    <row r="649" ht="18.75" customHeight="1">
      <c r="B649" s="1"/>
      <c r="C649" s="1"/>
      <c r="D649" s="1"/>
    </row>
    <row r="650" ht="18.75" customHeight="1">
      <c r="B650" s="1"/>
      <c r="C650" s="1"/>
      <c r="D650" s="1"/>
    </row>
    <row r="651" ht="18.75" customHeight="1">
      <c r="B651" s="1"/>
      <c r="C651" s="1"/>
      <c r="D651" s="1"/>
    </row>
    <row r="652" ht="18.75" customHeight="1">
      <c r="B652" s="1"/>
      <c r="C652" s="1"/>
      <c r="D652" s="1"/>
    </row>
    <row r="653" ht="18.75" customHeight="1">
      <c r="B653" s="1"/>
      <c r="C653" s="1"/>
      <c r="D653" s="1"/>
    </row>
    <row r="654" ht="18.75" customHeight="1">
      <c r="B654" s="1"/>
      <c r="C654" s="1"/>
      <c r="D654" s="1"/>
    </row>
    <row r="655" ht="18.75" customHeight="1">
      <c r="B655" s="1"/>
      <c r="C655" s="1"/>
      <c r="D655" s="1"/>
    </row>
    <row r="656" ht="18.75" customHeight="1">
      <c r="B656" s="1"/>
      <c r="C656" s="1"/>
      <c r="D656" s="1"/>
    </row>
    <row r="657" ht="18.75" customHeight="1">
      <c r="B657" s="1"/>
      <c r="C657" s="1"/>
      <c r="D657" s="1"/>
    </row>
    <row r="658" ht="18.75" customHeight="1">
      <c r="B658" s="1"/>
      <c r="C658" s="1"/>
      <c r="D658" s="1"/>
    </row>
    <row r="659" ht="18.75" customHeight="1">
      <c r="B659" s="1"/>
      <c r="C659" s="1"/>
      <c r="D659" s="1"/>
    </row>
    <row r="660" ht="18.75" customHeight="1">
      <c r="B660" s="1"/>
      <c r="C660" s="1"/>
      <c r="D660" s="1"/>
    </row>
    <row r="661" ht="18.75" customHeight="1">
      <c r="B661" s="1"/>
      <c r="C661" s="1"/>
      <c r="D661" s="1"/>
    </row>
    <row r="662" ht="18.75" customHeight="1">
      <c r="B662" s="1"/>
      <c r="C662" s="1"/>
      <c r="D662" s="1"/>
    </row>
    <row r="663" ht="18.75" customHeight="1">
      <c r="B663" s="1"/>
      <c r="C663" s="1"/>
      <c r="D663" s="1"/>
    </row>
    <row r="664" ht="18.75" customHeight="1">
      <c r="B664" s="1"/>
      <c r="C664" s="1"/>
      <c r="D664" s="1"/>
    </row>
    <row r="665" ht="18.75" customHeight="1">
      <c r="B665" s="1"/>
      <c r="C665" s="1"/>
      <c r="D665" s="1"/>
    </row>
    <row r="666" ht="18.75" customHeight="1">
      <c r="B666" s="1"/>
      <c r="C666" s="1"/>
      <c r="D666" s="1"/>
    </row>
    <row r="667" ht="18.75" customHeight="1">
      <c r="B667" s="1"/>
      <c r="C667" s="1"/>
      <c r="D667" s="1"/>
    </row>
    <row r="668" ht="18.75" customHeight="1">
      <c r="B668" s="1"/>
      <c r="C668" s="1"/>
      <c r="D668" s="1"/>
    </row>
    <row r="669" ht="18.75" customHeight="1">
      <c r="B669" s="1"/>
      <c r="C669" s="1"/>
      <c r="D669" s="1"/>
    </row>
    <row r="670" ht="18.75" customHeight="1">
      <c r="B670" s="1"/>
      <c r="C670" s="1"/>
      <c r="D670" s="1"/>
    </row>
    <row r="671" ht="18.75" customHeight="1">
      <c r="B671" s="1"/>
      <c r="C671" s="1"/>
      <c r="D671" s="1"/>
    </row>
    <row r="672" ht="18.75" customHeight="1">
      <c r="B672" s="1"/>
      <c r="C672" s="1"/>
      <c r="D672" s="1"/>
    </row>
    <row r="673" ht="18.75" customHeight="1">
      <c r="B673" s="1"/>
      <c r="C673" s="1"/>
      <c r="D673" s="1"/>
    </row>
    <row r="674" ht="18.75" customHeight="1">
      <c r="B674" s="1"/>
      <c r="C674" s="1"/>
      <c r="D674" s="1"/>
    </row>
    <row r="675" ht="18.75" customHeight="1">
      <c r="B675" s="1"/>
      <c r="C675" s="1"/>
      <c r="D675" s="1"/>
    </row>
    <row r="676" ht="18.75" customHeight="1">
      <c r="B676" s="1"/>
      <c r="C676" s="1"/>
      <c r="D676" s="1"/>
    </row>
    <row r="677" ht="18.75" customHeight="1">
      <c r="B677" s="1"/>
      <c r="C677" s="1"/>
      <c r="D677" s="1"/>
    </row>
    <row r="678" ht="18.75" customHeight="1">
      <c r="B678" s="1"/>
      <c r="C678" s="1"/>
      <c r="D678" s="1"/>
    </row>
    <row r="679" ht="18.75" customHeight="1">
      <c r="B679" s="1"/>
      <c r="C679" s="1"/>
      <c r="D679" s="1"/>
    </row>
    <row r="680" ht="18.75" customHeight="1">
      <c r="B680" s="1"/>
      <c r="C680" s="1"/>
      <c r="D680" s="1"/>
    </row>
    <row r="681" ht="18.75" customHeight="1">
      <c r="B681" s="1"/>
      <c r="C681" s="1"/>
      <c r="D681" s="1"/>
    </row>
    <row r="682" ht="18.75" customHeight="1">
      <c r="B682" s="1"/>
      <c r="C682" s="1"/>
      <c r="D682" s="1"/>
    </row>
    <row r="683" ht="18.75" customHeight="1">
      <c r="B683" s="1"/>
      <c r="C683" s="1"/>
      <c r="D683" s="1"/>
    </row>
    <row r="684" ht="18.75" customHeight="1">
      <c r="B684" s="1"/>
      <c r="C684" s="1"/>
      <c r="D684" s="1"/>
    </row>
    <row r="685" ht="18.75" customHeight="1">
      <c r="B685" s="1"/>
      <c r="C685" s="1"/>
      <c r="D685" s="1"/>
    </row>
    <row r="686" ht="18.75" customHeight="1">
      <c r="B686" s="1"/>
      <c r="C686" s="1"/>
      <c r="D686" s="1"/>
    </row>
    <row r="687" ht="18.75" customHeight="1">
      <c r="B687" s="1"/>
      <c r="C687" s="1"/>
      <c r="D687" s="1"/>
    </row>
    <row r="688" ht="18.75" customHeight="1">
      <c r="B688" s="1"/>
      <c r="C688" s="1"/>
      <c r="D688" s="1"/>
    </row>
    <row r="689" ht="18.75" customHeight="1">
      <c r="B689" s="1"/>
      <c r="C689" s="1"/>
      <c r="D689" s="1"/>
    </row>
    <row r="690" ht="18.75" customHeight="1">
      <c r="B690" s="1"/>
      <c r="C690" s="1"/>
      <c r="D690" s="1"/>
    </row>
    <row r="691" ht="18.75" customHeight="1">
      <c r="B691" s="1"/>
      <c r="C691" s="1"/>
      <c r="D691" s="1"/>
    </row>
    <row r="692" ht="18.75" customHeight="1">
      <c r="B692" s="1"/>
      <c r="C692" s="1"/>
      <c r="D692" s="1"/>
    </row>
    <row r="693" ht="18.75" customHeight="1">
      <c r="B693" s="1"/>
      <c r="C693" s="1"/>
      <c r="D693" s="1"/>
    </row>
    <row r="694" ht="18.75" customHeight="1">
      <c r="B694" s="1"/>
      <c r="C694" s="1"/>
      <c r="D694" s="1"/>
    </row>
    <row r="695" ht="18.75" customHeight="1">
      <c r="B695" s="1"/>
      <c r="C695" s="1"/>
      <c r="D695" s="1"/>
    </row>
    <row r="696" ht="18.75" customHeight="1">
      <c r="B696" s="1"/>
      <c r="C696" s="1"/>
      <c r="D696" s="1"/>
    </row>
    <row r="697" ht="18.75" customHeight="1">
      <c r="B697" s="1"/>
      <c r="C697" s="1"/>
      <c r="D697" s="1"/>
    </row>
    <row r="698" ht="18.75" customHeight="1">
      <c r="B698" s="1"/>
      <c r="C698" s="1"/>
      <c r="D698" s="1"/>
    </row>
    <row r="699" ht="18.75" customHeight="1">
      <c r="B699" s="1"/>
      <c r="C699" s="1"/>
      <c r="D699" s="1"/>
    </row>
    <row r="700" ht="18.75" customHeight="1">
      <c r="B700" s="1"/>
      <c r="C700" s="1"/>
      <c r="D700" s="1"/>
    </row>
    <row r="701" ht="18.75" customHeight="1">
      <c r="B701" s="1"/>
      <c r="C701" s="1"/>
      <c r="D701" s="1"/>
    </row>
    <row r="702" ht="18.75" customHeight="1">
      <c r="B702" s="1"/>
      <c r="C702" s="1"/>
      <c r="D702" s="1"/>
    </row>
    <row r="703" ht="18.75" customHeight="1">
      <c r="B703" s="1"/>
      <c r="C703" s="1"/>
      <c r="D703" s="1"/>
    </row>
    <row r="704" ht="18.75" customHeight="1">
      <c r="B704" s="1"/>
      <c r="C704" s="1"/>
      <c r="D704" s="1"/>
    </row>
    <row r="705" ht="18.75" customHeight="1">
      <c r="B705" s="1"/>
      <c r="C705" s="1"/>
      <c r="D705" s="1"/>
    </row>
    <row r="706" ht="18.75" customHeight="1">
      <c r="B706" s="1"/>
      <c r="C706" s="1"/>
      <c r="D706" s="1"/>
    </row>
    <row r="707" ht="18.75" customHeight="1">
      <c r="B707" s="1"/>
      <c r="C707" s="1"/>
      <c r="D707" s="1"/>
    </row>
    <row r="708" ht="18.75" customHeight="1">
      <c r="B708" s="1"/>
      <c r="C708" s="1"/>
      <c r="D708" s="1"/>
    </row>
    <row r="709" ht="18.75" customHeight="1">
      <c r="B709" s="1"/>
      <c r="C709" s="1"/>
      <c r="D709" s="1"/>
    </row>
    <row r="710" ht="18.75" customHeight="1">
      <c r="B710" s="1"/>
      <c r="C710" s="1"/>
      <c r="D710" s="1"/>
    </row>
    <row r="711" ht="18.75" customHeight="1">
      <c r="B711" s="1"/>
      <c r="C711" s="1"/>
      <c r="D711" s="1"/>
    </row>
    <row r="712" ht="18.75" customHeight="1">
      <c r="B712" s="1"/>
      <c r="C712" s="1"/>
      <c r="D712" s="1"/>
    </row>
    <row r="713" ht="18.75" customHeight="1">
      <c r="B713" s="1"/>
      <c r="C713" s="1"/>
      <c r="D713" s="1"/>
    </row>
    <row r="714" ht="18.75" customHeight="1">
      <c r="B714" s="1"/>
      <c r="C714" s="1"/>
      <c r="D714" s="1"/>
    </row>
    <row r="715" ht="18.75" customHeight="1">
      <c r="B715" s="1"/>
      <c r="C715" s="1"/>
      <c r="D715" s="1"/>
    </row>
    <row r="716" ht="18.75" customHeight="1">
      <c r="B716" s="1"/>
      <c r="C716" s="1"/>
      <c r="D716" s="1"/>
    </row>
    <row r="717" ht="18.75" customHeight="1">
      <c r="B717" s="1"/>
      <c r="C717" s="1"/>
      <c r="D717" s="1"/>
    </row>
    <row r="718" ht="18.75" customHeight="1">
      <c r="B718" s="1"/>
      <c r="C718" s="1"/>
      <c r="D718" s="1"/>
    </row>
    <row r="719" ht="18.75" customHeight="1">
      <c r="B719" s="1"/>
      <c r="C719" s="1"/>
      <c r="D719" s="1"/>
    </row>
    <row r="720" ht="18.75" customHeight="1">
      <c r="B720" s="1"/>
      <c r="C720" s="1"/>
      <c r="D720" s="1"/>
    </row>
    <row r="721" ht="18.75" customHeight="1">
      <c r="B721" s="1"/>
      <c r="C721" s="1"/>
      <c r="D721" s="1"/>
    </row>
    <row r="722" ht="18.75" customHeight="1">
      <c r="B722" s="1"/>
      <c r="C722" s="1"/>
      <c r="D722" s="1"/>
    </row>
    <row r="723" ht="18.75" customHeight="1">
      <c r="B723" s="1"/>
      <c r="C723" s="1"/>
      <c r="D723" s="1"/>
    </row>
    <row r="724" ht="18.75" customHeight="1">
      <c r="B724" s="1"/>
      <c r="C724" s="1"/>
      <c r="D724" s="1"/>
    </row>
    <row r="725" ht="18.75" customHeight="1">
      <c r="B725" s="1"/>
      <c r="C725" s="1"/>
      <c r="D725" s="1"/>
    </row>
    <row r="726" ht="18.75" customHeight="1">
      <c r="B726" s="1"/>
      <c r="C726" s="1"/>
      <c r="D726" s="1"/>
    </row>
    <row r="727" ht="18.75" customHeight="1">
      <c r="B727" s="1"/>
      <c r="C727" s="1"/>
      <c r="D727" s="1"/>
    </row>
    <row r="728" ht="18.75" customHeight="1">
      <c r="B728" s="1"/>
      <c r="C728" s="1"/>
      <c r="D728" s="1"/>
    </row>
    <row r="729" ht="18.75" customHeight="1">
      <c r="B729" s="1"/>
      <c r="C729" s="1"/>
      <c r="D729" s="1"/>
    </row>
    <row r="730" ht="18.75" customHeight="1">
      <c r="B730" s="1"/>
      <c r="C730" s="1"/>
      <c r="D730" s="1"/>
    </row>
    <row r="731" ht="18.75" customHeight="1">
      <c r="B731" s="1"/>
      <c r="C731" s="1"/>
      <c r="D731" s="1"/>
    </row>
    <row r="732" ht="18.75" customHeight="1">
      <c r="B732" s="1"/>
      <c r="C732" s="1"/>
      <c r="D732" s="1"/>
    </row>
    <row r="733" ht="18.75" customHeight="1">
      <c r="B733" s="1"/>
      <c r="C733" s="1"/>
      <c r="D733" s="1"/>
    </row>
    <row r="734" ht="18.75" customHeight="1">
      <c r="B734" s="1"/>
      <c r="C734" s="1"/>
      <c r="D734" s="1"/>
    </row>
    <row r="735" ht="18.75" customHeight="1">
      <c r="B735" s="1"/>
      <c r="C735" s="1"/>
      <c r="D735" s="1"/>
    </row>
    <row r="736" ht="18.75" customHeight="1">
      <c r="B736" s="1"/>
      <c r="C736" s="1"/>
      <c r="D736" s="1"/>
    </row>
    <row r="737" ht="18.75" customHeight="1">
      <c r="B737" s="1"/>
      <c r="C737" s="1"/>
      <c r="D737" s="1"/>
    </row>
    <row r="738" ht="18.75" customHeight="1">
      <c r="B738" s="1"/>
      <c r="C738" s="1"/>
      <c r="D738" s="1"/>
    </row>
    <row r="739" ht="18.75" customHeight="1">
      <c r="B739" s="1"/>
      <c r="C739" s="1"/>
      <c r="D739" s="1"/>
    </row>
    <row r="740" ht="18.75" customHeight="1">
      <c r="B740" s="1"/>
      <c r="C740" s="1"/>
      <c r="D740" s="1"/>
    </row>
    <row r="741" ht="18.75" customHeight="1">
      <c r="B741" s="1"/>
      <c r="C741" s="1"/>
      <c r="D741" s="1"/>
    </row>
    <row r="742" ht="18.75" customHeight="1">
      <c r="B742" s="1"/>
      <c r="C742" s="1"/>
      <c r="D742" s="1"/>
    </row>
    <row r="743" ht="18.75" customHeight="1">
      <c r="B743" s="1"/>
      <c r="C743" s="1"/>
      <c r="D743" s="1"/>
    </row>
    <row r="744" ht="18.75" customHeight="1">
      <c r="B744" s="1"/>
      <c r="C744" s="1"/>
      <c r="D744" s="1"/>
    </row>
    <row r="745" ht="18.75" customHeight="1">
      <c r="B745" s="1"/>
      <c r="C745" s="1"/>
      <c r="D745" s="1"/>
    </row>
    <row r="746" ht="18.75" customHeight="1">
      <c r="B746" s="1"/>
      <c r="C746" s="1"/>
      <c r="D746" s="1"/>
    </row>
    <row r="747" ht="18.75" customHeight="1">
      <c r="B747" s="1"/>
      <c r="C747" s="1"/>
      <c r="D747" s="1"/>
    </row>
    <row r="748" ht="18.75" customHeight="1">
      <c r="B748" s="1"/>
      <c r="C748" s="1"/>
      <c r="D748" s="1"/>
    </row>
    <row r="749" ht="18.75" customHeight="1">
      <c r="B749" s="1"/>
      <c r="C749" s="1"/>
      <c r="D749" s="1"/>
    </row>
    <row r="750" ht="18.75" customHeight="1">
      <c r="B750" s="1"/>
      <c r="C750" s="1"/>
      <c r="D750" s="1"/>
    </row>
    <row r="751" ht="18.75" customHeight="1">
      <c r="B751" s="1"/>
      <c r="C751" s="1"/>
      <c r="D751" s="1"/>
    </row>
    <row r="752" ht="18.75" customHeight="1">
      <c r="B752" s="1"/>
      <c r="C752" s="1"/>
      <c r="D752" s="1"/>
    </row>
    <row r="753" ht="18.75" customHeight="1">
      <c r="B753" s="1"/>
      <c r="C753" s="1"/>
      <c r="D753" s="1"/>
    </row>
    <row r="754" ht="18.75" customHeight="1">
      <c r="B754" s="1"/>
      <c r="C754" s="1"/>
      <c r="D754" s="1"/>
    </row>
    <row r="755" ht="18.75" customHeight="1">
      <c r="B755" s="1"/>
      <c r="C755" s="1"/>
      <c r="D755" s="1"/>
    </row>
    <row r="756" ht="18.75" customHeight="1">
      <c r="B756" s="1"/>
      <c r="C756" s="1"/>
      <c r="D756" s="1"/>
    </row>
    <row r="757" ht="18.75" customHeight="1">
      <c r="B757" s="1"/>
      <c r="C757" s="1"/>
      <c r="D757" s="1"/>
    </row>
    <row r="758" ht="18.75" customHeight="1">
      <c r="B758" s="1"/>
      <c r="C758" s="1"/>
      <c r="D758" s="1"/>
    </row>
    <row r="759" ht="18.75" customHeight="1">
      <c r="B759" s="1"/>
      <c r="C759" s="1"/>
      <c r="D759" s="1"/>
    </row>
    <row r="760" ht="18.75" customHeight="1">
      <c r="B760" s="1"/>
      <c r="C760" s="1"/>
      <c r="D760" s="1"/>
    </row>
    <row r="761" ht="18.75" customHeight="1">
      <c r="B761" s="1"/>
      <c r="C761" s="1"/>
      <c r="D761" s="1"/>
    </row>
    <row r="762" ht="18.75" customHeight="1">
      <c r="B762" s="1"/>
      <c r="C762" s="1"/>
      <c r="D762" s="1"/>
    </row>
    <row r="763" ht="18.75" customHeight="1">
      <c r="B763" s="1"/>
      <c r="C763" s="1"/>
      <c r="D763" s="1"/>
    </row>
    <row r="764" ht="18.75" customHeight="1">
      <c r="B764" s="1"/>
      <c r="C764" s="1"/>
      <c r="D764" s="1"/>
    </row>
    <row r="765" ht="18.75" customHeight="1">
      <c r="B765" s="1"/>
      <c r="C765" s="1"/>
      <c r="D765" s="1"/>
    </row>
    <row r="766" ht="18.75" customHeight="1">
      <c r="B766" s="1"/>
      <c r="C766" s="1"/>
      <c r="D766" s="1"/>
    </row>
    <row r="767" ht="18.75" customHeight="1">
      <c r="B767" s="1"/>
      <c r="C767" s="1"/>
      <c r="D767" s="1"/>
    </row>
    <row r="768" ht="18.75" customHeight="1">
      <c r="B768" s="1"/>
      <c r="C768" s="1"/>
      <c r="D768" s="1"/>
    </row>
    <row r="769" ht="18.75" customHeight="1">
      <c r="B769" s="1"/>
      <c r="C769" s="1"/>
      <c r="D769" s="1"/>
    </row>
    <row r="770" ht="18.75" customHeight="1">
      <c r="B770" s="1"/>
      <c r="C770" s="1"/>
      <c r="D770" s="1"/>
    </row>
    <row r="771" ht="18.75" customHeight="1">
      <c r="B771" s="1"/>
      <c r="C771" s="1"/>
      <c r="D771" s="1"/>
    </row>
    <row r="772" ht="18.75" customHeight="1">
      <c r="B772" s="1"/>
      <c r="C772" s="1"/>
      <c r="D772" s="1"/>
    </row>
    <row r="773" ht="18.75" customHeight="1">
      <c r="B773" s="1"/>
      <c r="C773" s="1"/>
      <c r="D773" s="1"/>
    </row>
    <row r="774" ht="18.75" customHeight="1">
      <c r="B774" s="1"/>
      <c r="C774" s="1"/>
      <c r="D774" s="1"/>
    </row>
    <row r="775" ht="18.75" customHeight="1">
      <c r="B775" s="1"/>
      <c r="C775" s="1"/>
      <c r="D775" s="1"/>
    </row>
    <row r="776" ht="18.75" customHeight="1">
      <c r="B776" s="1"/>
      <c r="C776" s="1"/>
      <c r="D776" s="1"/>
    </row>
    <row r="777" ht="18.75" customHeight="1">
      <c r="B777" s="1"/>
      <c r="C777" s="1"/>
      <c r="D777" s="1"/>
    </row>
    <row r="778" ht="18.75" customHeight="1">
      <c r="B778" s="1"/>
      <c r="C778" s="1"/>
      <c r="D778" s="1"/>
    </row>
    <row r="779" ht="18.75" customHeight="1">
      <c r="B779" s="1"/>
      <c r="C779" s="1"/>
      <c r="D779" s="1"/>
    </row>
    <row r="780" ht="18.75" customHeight="1">
      <c r="B780" s="1"/>
      <c r="C780" s="1"/>
      <c r="D780" s="1"/>
    </row>
    <row r="781" ht="18.75" customHeight="1">
      <c r="B781" s="1"/>
      <c r="C781" s="1"/>
      <c r="D781" s="1"/>
    </row>
    <row r="782" ht="18.75" customHeight="1">
      <c r="B782" s="1"/>
      <c r="C782" s="1"/>
      <c r="D782" s="1"/>
    </row>
    <row r="783" ht="18.75" customHeight="1">
      <c r="B783" s="1"/>
      <c r="C783" s="1"/>
      <c r="D783" s="1"/>
    </row>
    <row r="784" ht="18.75" customHeight="1">
      <c r="B784" s="1"/>
      <c r="C784" s="1"/>
      <c r="D784" s="1"/>
    </row>
    <row r="785" ht="18.75" customHeight="1">
      <c r="B785" s="1"/>
      <c r="C785" s="1"/>
      <c r="D785" s="1"/>
    </row>
    <row r="786" ht="18.75" customHeight="1">
      <c r="B786" s="1"/>
      <c r="C786" s="1"/>
      <c r="D786" s="1"/>
    </row>
    <row r="787" ht="18.75" customHeight="1">
      <c r="B787" s="1"/>
      <c r="C787" s="1"/>
      <c r="D787" s="1"/>
    </row>
    <row r="788" ht="18.75" customHeight="1">
      <c r="B788" s="1"/>
      <c r="C788" s="1"/>
      <c r="D788" s="1"/>
    </row>
    <row r="789" ht="18.75" customHeight="1">
      <c r="B789" s="1"/>
      <c r="C789" s="1"/>
      <c r="D789" s="1"/>
    </row>
    <row r="790" ht="18.75" customHeight="1">
      <c r="B790" s="1"/>
      <c r="C790" s="1"/>
      <c r="D790" s="1"/>
    </row>
    <row r="791" ht="18.75" customHeight="1">
      <c r="B791" s="1"/>
      <c r="C791" s="1"/>
      <c r="D791" s="1"/>
    </row>
    <row r="792" ht="18.75" customHeight="1">
      <c r="B792" s="1"/>
      <c r="C792" s="1"/>
      <c r="D792" s="1"/>
    </row>
    <row r="793" ht="18.75" customHeight="1">
      <c r="B793" s="1"/>
      <c r="C793" s="1"/>
      <c r="D793" s="1"/>
    </row>
    <row r="794" ht="18.75" customHeight="1">
      <c r="B794" s="1"/>
      <c r="C794" s="1"/>
      <c r="D794" s="1"/>
    </row>
    <row r="795" ht="18.75" customHeight="1">
      <c r="B795" s="1"/>
      <c r="C795" s="1"/>
      <c r="D795" s="1"/>
    </row>
    <row r="796" ht="18.75" customHeight="1">
      <c r="B796" s="1"/>
      <c r="C796" s="1"/>
      <c r="D796" s="1"/>
    </row>
    <row r="797" ht="18.75" customHeight="1">
      <c r="B797" s="1"/>
      <c r="C797" s="1"/>
      <c r="D797" s="1"/>
    </row>
    <row r="798" ht="18.75" customHeight="1">
      <c r="B798" s="1"/>
      <c r="C798" s="1"/>
      <c r="D798" s="1"/>
    </row>
    <row r="799" ht="18.75" customHeight="1">
      <c r="B799" s="1"/>
      <c r="C799" s="1"/>
      <c r="D799" s="1"/>
    </row>
    <row r="800" ht="18.75" customHeight="1">
      <c r="B800" s="1"/>
      <c r="C800" s="1"/>
      <c r="D800" s="1"/>
    </row>
    <row r="801" ht="18.75" customHeight="1">
      <c r="B801" s="1"/>
      <c r="C801" s="1"/>
      <c r="D801" s="1"/>
    </row>
    <row r="802" ht="18.75" customHeight="1">
      <c r="B802" s="1"/>
      <c r="C802" s="1"/>
      <c r="D802" s="1"/>
    </row>
    <row r="803" ht="18.75" customHeight="1">
      <c r="B803" s="1"/>
      <c r="C803" s="1"/>
      <c r="D803" s="1"/>
    </row>
    <row r="804" ht="18.75" customHeight="1">
      <c r="B804" s="1"/>
      <c r="C804" s="1"/>
      <c r="D804" s="1"/>
    </row>
    <row r="805" ht="18.75" customHeight="1">
      <c r="B805" s="1"/>
      <c r="C805" s="1"/>
      <c r="D805" s="1"/>
    </row>
    <row r="806" ht="18.75" customHeight="1">
      <c r="B806" s="1"/>
      <c r="C806" s="1"/>
      <c r="D806" s="1"/>
    </row>
    <row r="807" ht="18.75" customHeight="1">
      <c r="B807" s="1"/>
      <c r="C807" s="1"/>
      <c r="D807" s="1"/>
    </row>
    <row r="808" ht="18.75" customHeight="1">
      <c r="B808" s="1"/>
      <c r="C808" s="1"/>
      <c r="D808" s="1"/>
    </row>
    <row r="809" ht="18.75" customHeight="1">
      <c r="B809" s="1"/>
      <c r="C809" s="1"/>
      <c r="D809" s="1"/>
    </row>
    <row r="810" ht="18.75" customHeight="1">
      <c r="B810" s="1"/>
      <c r="C810" s="1"/>
      <c r="D810" s="1"/>
    </row>
    <row r="811" ht="18.75" customHeight="1">
      <c r="B811" s="1"/>
      <c r="C811" s="1"/>
      <c r="D811" s="1"/>
    </row>
    <row r="812" ht="18.75" customHeight="1">
      <c r="B812" s="1"/>
      <c r="C812" s="1"/>
      <c r="D812" s="1"/>
    </row>
    <row r="813" ht="18.75" customHeight="1">
      <c r="B813" s="1"/>
      <c r="C813" s="1"/>
      <c r="D813" s="1"/>
    </row>
    <row r="814" ht="18.75" customHeight="1">
      <c r="B814" s="1"/>
      <c r="C814" s="1"/>
      <c r="D814" s="1"/>
    </row>
    <row r="815" ht="18.75" customHeight="1">
      <c r="B815" s="1"/>
      <c r="C815" s="1"/>
      <c r="D815" s="1"/>
    </row>
    <row r="816" ht="18.75" customHeight="1">
      <c r="B816" s="1"/>
      <c r="C816" s="1"/>
      <c r="D816" s="1"/>
    </row>
    <row r="817" ht="18.75" customHeight="1">
      <c r="B817" s="1"/>
      <c r="C817" s="1"/>
      <c r="D817" s="1"/>
    </row>
    <row r="818" ht="18.75" customHeight="1">
      <c r="B818" s="1"/>
      <c r="C818" s="1"/>
      <c r="D818" s="1"/>
    </row>
    <row r="819" ht="18.75" customHeight="1">
      <c r="B819" s="1"/>
      <c r="C819" s="1"/>
      <c r="D819" s="1"/>
    </row>
    <row r="820" ht="18.75" customHeight="1">
      <c r="B820" s="1"/>
      <c r="C820" s="1"/>
      <c r="D820" s="1"/>
    </row>
    <row r="821" ht="18.75" customHeight="1">
      <c r="B821" s="1"/>
      <c r="C821" s="1"/>
      <c r="D821" s="1"/>
    </row>
    <row r="822" ht="18.75" customHeight="1">
      <c r="B822" s="1"/>
      <c r="C822" s="1"/>
      <c r="D822" s="1"/>
    </row>
    <row r="823" ht="18.75" customHeight="1">
      <c r="B823" s="1"/>
      <c r="C823" s="1"/>
      <c r="D823" s="1"/>
    </row>
    <row r="824" ht="18.75" customHeight="1">
      <c r="B824" s="1"/>
      <c r="C824" s="1"/>
      <c r="D824" s="1"/>
    </row>
    <row r="825" ht="18.75" customHeight="1">
      <c r="B825" s="1"/>
      <c r="C825" s="1"/>
      <c r="D825" s="1"/>
    </row>
    <row r="826" ht="18.75" customHeight="1">
      <c r="B826" s="1"/>
      <c r="C826" s="1"/>
      <c r="D826" s="1"/>
    </row>
    <row r="827" ht="18.75" customHeight="1">
      <c r="B827" s="1"/>
      <c r="C827" s="1"/>
      <c r="D827" s="1"/>
    </row>
    <row r="828" ht="18.75" customHeight="1">
      <c r="B828" s="1"/>
      <c r="C828" s="1"/>
      <c r="D828" s="1"/>
    </row>
    <row r="829" ht="18.75" customHeight="1">
      <c r="B829" s="1"/>
      <c r="C829" s="1"/>
      <c r="D829" s="1"/>
    </row>
    <row r="830" ht="18.75" customHeight="1">
      <c r="B830" s="1"/>
      <c r="C830" s="1"/>
      <c r="D830" s="1"/>
    </row>
    <row r="831" ht="18.75" customHeight="1">
      <c r="B831" s="1"/>
      <c r="C831" s="1"/>
      <c r="D831" s="1"/>
    </row>
    <row r="832" ht="18.75" customHeight="1">
      <c r="B832" s="1"/>
      <c r="C832" s="1"/>
      <c r="D832" s="1"/>
    </row>
    <row r="833" ht="18.75" customHeight="1">
      <c r="B833" s="1"/>
      <c r="C833" s="1"/>
      <c r="D833" s="1"/>
    </row>
    <row r="834" ht="18.75" customHeight="1">
      <c r="B834" s="1"/>
      <c r="C834" s="1"/>
      <c r="D834" s="1"/>
    </row>
    <row r="835" ht="18.75" customHeight="1">
      <c r="B835" s="1"/>
      <c r="C835" s="1"/>
      <c r="D835" s="1"/>
    </row>
    <row r="836" ht="18.75" customHeight="1">
      <c r="B836" s="1"/>
      <c r="C836" s="1"/>
      <c r="D836" s="1"/>
    </row>
    <row r="837" ht="18.75" customHeight="1">
      <c r="B837" s="1"/>
      <c r="C837" s="1"/>
      <c r="D837" s="1"/>
    </row>
    <row r="838" ht="18.75" customHeight="1">
      <c r="B838" s="1"/>
      <c r="C838" s="1"/>
      <c r="D838" s="1"/>
    </row>
    <row r="839" ht="18.75" customHeight="1">
      <c r="B839" s="1"/>
      <c r="C839" s="1"/>
      <c r="D839" s="1"/>
    </row>
    <row r="840" ht="18.75" customHeight="1">
      <c r="B840" s="1"/>
      <c r="C840" s="1"/>
      <c r="D840" s="1"/>
    </row>
    <row r="841" ht="18.75" customHeight="1">
      <c r="B841" s="1"/>
      <c r="C841" s="1"/>
      <c r="D841" s="1"/>
    </row>
    <row r="842" ht="18.75" customHeight="1">
      <c r="B842" s="1"/>
      <c r="C842" s="1"/>
      <c r="D842" s="1"/>
    </row>
    <row r="843" ht="18.75" customHeight="1">
      <c r="B843" s="1"/>
      <c r="C843" s="1"/>
      <c r="D843" s="1"/>
    </row>
    <row r="844" ht="18.75" customHeight="1">
      <c r="B844" s="1"/>
      <c r="C844" s="1"/>
      <c r="D844" s="1"/>
    </row>
    <row r="845" ht="18.75" customHeight="1">
      <c r="B845" s="1"/>
      <c r="C845" s="1"/>
      <c r="D845" s="1"/>
    </row>
    <row r="846" ht="18.75" customHeight="1">
      <c r="B846" s="1"/>
      <c r="C846" s="1"/>
      <c r="D846" s="1"/>
    </row>
    <row r="847" ht="18.75" customHeight="1">
      <c r="B847" s="1"/>
      <c r="C847" s="1"/>
      <c r="D847" s="1"/>
    </row>
    <row r="848" ht="18.75" customHeight="1">
      <c r="B848" s="1"/>
      <c r="C848" s="1"/>
      <c r="D848" s="1"/>
    </row>
    <row r="849" ht="18.75" customHeight="1">
      <c r="B849" s="1"/>
      <c r="C849" s="1"/>
      <c r="D849" s="1"/>
    </row>
    <row r="850" ht="18.75" customHeight="1">
      <c r="B850" s="1"/>
      <c r="C850" s="1"/>
      <c r="D850" s="1"/>
    </row>
    <row r="851" ht="18.75" customHeight="1">
      <c r="B851" s="1"/>
      <c r="C851" s="1"/>
      <c r="D851" s="1"/>
    </row>
    <row r="852" ht="18.75" customHeight="1">
      <c r="B852" s="1"/>
      <c r="C852" s="1"/>
      <c r="D852" s="1"/>
    </row>
    <row r="853" ht="18.75" customHeight="1">
      <c r="B853" s="1"/>
      <c r="C853" s="1"/>
      <c r="D853" s="1"/>
    </row>
    <row r="854" ht="18.75" customHeight="1">
      <c r="B854" s="1"/>
      <c r="C854" s="1"/>
      <c r="D854" s="1"/>
    </row>
    <row r="855" ht="18.75" customHeight="1">
      <c r="B855" s="1"/>
      <c r="C855" s="1"/>
      <c r="D855" s="1"/>
    </row>
    <row r="856" ht="18.75" customHeight="1">
      <c r="B856" s="1"/>
      <c r="C856" s="1"/>
      <c r="D856" s="1"/>
    </row>
    <row r="857" ht="18.75" customHeight="1">
      <c r="B857" s="1"/>
      <c r="C857" s="1"/>
      <c r="D857" s="1"/>
    </row>
    <row r="858" ht="18.75" customHeight="1">
      <c r="B858" s="1"/>
      <c r="C858" s="1"/>
      <c r="D858" s="1"/>
    </row>
    <row r="859" ht="18.75" customHeight="1">
      <c r="B859" s="1"/>
      <c r="C859" s="1"/>
      <c r="D859" s="1"/>
    </row>
    <row r="860" ht="18.75" customHeight="1">
      <c r="B860" s="1"/>
      <c r="C860" s="1"/>
      <c r="D860" s="1"/>
    </row>
    <row r="861" ht="18.75" customHeight="1">
      <c r="B861" s="1"/>
      <c r="C861" s="1"/>
      <c r="D861" s="1"/>
    </row>
    <row r="862" ht="18.75" customHeight="1">
      <c r="B862" s="1"/>
      <c r="C862" s="1"/>
      <c r="D862" s="1"/>
    </row>
    <row r="863" ht="18.75" customHeight="1">
      <c r="B863" s="1"/>
      <c r="C863" s="1"/>
      <c r="D863" s="1"/>
    </row>
    <row r="864" ht="18.75" customHeight="1">
      <c r="B864" s="1"/>
      <c r="C864" s="1"/>
      <c r="D864" s="1"/>
    </row>
    <row r="865" ht="18.75" customHeight="1">
      <c r="B865" s="1"/>
      <c r="C865" s="1"/>
      <c r="D865" s="1"/>
    </row>
    <row r="866" ht="18.75" customHeight="1">
      <c r="B866" s="1"/>
      <c r="C866" s="1"/>
      <c r="D866" s="1"/>
    </row>
    <row r="867" ht="18.75" customHeight="1">
      <c r="B867" s="1"/>
      <c r="C867" s="1"/>
      <c r="D867" s="1"/>
    </row>
    <row r="868" ht="18.75" customHeight="1">
      <c r="B868" s="1"/>
      <c r="C868" s="1"/>
      <c r="D868" s="1"/>
    </row>
    <row r="869" ht="18.75" customHeight="1">
      <c r="B869" s="1"/>
      <c r="C869" s="1"/>
      <c r="D869" s="1"/>
    </row>
    <row r="870" ht="18.75" customHeight="1">
      <c r="B870" s="1"/>
      <c r="C870" s="1"/>
      <c r="D870" s="1"/>
    </row>
    <row r="871" ht="18.75" customHeight="1">
      <c r="B871" s="1"/>
      <c r="C871" s="1"/>
      <c r="D871" s="1"/>
    </row>
    <row r="872" ht="18.75" customHeight="1">
      <c r="B872" s="1"/>
      <c r="C872" s="1"/>
      <c r="D872" s="1"/>
    </row>
    <row r="873" ht="18.75" customHeight="1">
      <c r="B873" s="1"/>
      <c r="C873" s="1"/>
      <c r="D873" s="1"/>
    </row>
    <row r="874" ht="18.75" customHeight="1">
      <c r="B874" s="1"/>
      <c r="C874" s="1"/>
      <c r="D874" s="1"/>
    </row>
    <row r="875" ht="18.75" customHeight="1">
      <c r="B875" s="1"/>
      <c r="C875" s="1"/>
      <c r="D875" s="1"/>
    </row>
    <row r="876" ht="18.75" customHeight="1">
      <c r="B876" s="1"/>
      <c r="C876" s="1"/>
      <c r="D876" s="1"/>
    </row>
    <row r="877" ht="18.75" customHeight="1">
      <c r="B877" s="1"/>
      <c r="C877" s="1"/>
      <c r="D877" s="1"/>
    </row>
    <row r="878" ht="18.75" customHeight="1">
      <c r="B878" s="1"/>
      <c r="C878" s="1"/>
      <c r="D878" s="1"/>
    </row>
    <row r="879" ht="18.75" customHeight="1">
      <c r="B879" s="1"/>
      <c r="C879" s="1"/>
      <c r="D879" s="1"/>
    </row>
    <row r="880" ht="18.75" customHeight="1">
      <c r="B880" s="1"/>
      <c r="C880" s="1"/>
      <c r="D880" s="1"/>
    </row>
    <row r="881" ht="18.75" customHeight="1">
      <c r="B881" s="1"/>
      <c r="C881" s="1"/>
      <c r="D881" s="1"/>
    </row>
    <row r="882" ht="18.75" customHeight="1">
      <c r="B882" s="1"/>
      <c r="C882" s="1"/>
      <c r="D882" s="1"/>
    </row>
    <row r="883" ht="18.75" customHeight="1">
      <c r="B883" s="1"/>
      <c r="C883" s="1"/>
      <c r="D883" s="1"/>
    </row>
    <row r="884" ht="18.75" customHeight="1">
      <c r="B884" s="1"/>
      <c r="C884" s="1"/>
      <c r="D884" s="1"/>
    </row>
    <row r="885" ht="18.75" customHeight="1">
      <c r="B885" s="1"/>
      <c r="C885" s="1"/>
      <c r="D885" s="1"/>
    </row>
    <row r="886" ht="18.75" customHeight="1">
      <c r="B886" s="1"/>
      <c r="C886" s="1"/>
      <c r="D886" s="1"/>
    </row>
    <row r="887" ht="18.75" customHeight="1">
      <c r="B887" s="1"/>
      <c r="C887" s="1"/>
      <c r="D887" s="1"/>
    </row>
    <row r="888" ht="18.75" customHeight="1">
      <c r="B888" s="1"/>
      <c r="C888" s="1"/>
      <c r="D888" s="1"/>
    </row>
    <row r="889" ht="18.75" customHeight="1">
      <c r="B889" s="1"/>
      <c r="C889" s="1"/>
      <c r="D889" s="1"/>
    </row>
    <row r="890" ht="18.75" customHeight="1">
      <c r="B890" s="1"/>
      <c r="C890" s="1"/>
      <c r="D890" s="1"/>
    </row>
    <row r="891" ht="18.75" customHeight="1">
      <c r="B891" s="1"/>
      <c r="C891" s="1"/>
      <c r="D891" s="1"/>
    </row>
    <row r="892" ht="18.75" customHeight="1">
      <c r="B892" s="1"/>
      <c r="C892" s="1"/>
      <c r="D892" s="1"/>
    </row>
    <row r="893" ht="18.75" customHeight="1">
      <c r="B893" s="1"/>
      <c r="C893" s="1"/>
      <c r="D893" s="1"/>
    </row>
    <row r="894" ht="18.75" customHeight="1">
      <c r="B894" s="1"/>
      <c r="C894" s="1"/>
      <c r="D894" s="1"/>
    </row>
    <row r="895" ht="18.75" customHeight="1">
      <c r="B895" s="1"/>
      <c r="C895" s="1"/>
      <c r="D895" s="1"/>
    </row>
    <row r="896" ht="18.75" customHeight="1">
      <c r="B896" s="1"/>
      <c r="C896" s="1"/>
      <c r="D896" s="1"/>
    </row>
    <row r="897" ht="18.75" customHeight="1">
      <c r="B897" s="1"/>
      <c r="C897" s="1"/>
      <c r="D897" s="1"/>
    </row>
    <row r="898" ht="18.75" customHeight="1">
      <c r="B898" s="1"/>
      <c r="C898" s="1"/>
      <c r="D898" s="1"/>
    </row>
    <row r="899" ht="18.75" customHeight="1">
      <c r="B899" s="1"/>
      <c r="C899" s="1"/>
      <c r="D899" s="1"/>
    </row>
    <row r="900" ht="18.75" customHeight="1">
      <c r="B900" s="1"/>
      <c r="C900" s="1"/>
      <c r="D900" s="1"/>
    </row>
    <row r="901" ht="18.75" customHeight="1">
      <c r="B901" s="1"/>
      <c r="C901" s="1"/>
      <c r="D901" s="1"/>
    </row>
    <row r="902" ht="18.75" customHeight="1">
      <c r="B902" s="1"/>
      <c r="C902" s="1"/>
      <c r="D902" s="1"/>
    </row>
    <row r="903" ht="18.75" customHeight="1">
      <c r="B903" s="1"/>
      <c r="C903" s="1"/>
      <c r="D903" s="1"/>
    </row>
    <row r="904" ht="18.75" customHeight="1">
      <c r="B904" s="1"/>
      <c r="C904" s="1"/>
      <c r="D904" s="1"/>
    </row>
    <row r="905" ht="18.75" customHeight="1">
      <c r="B905" s="1"/>
      <c r="C905" s="1"/>
      <c r="D905" s="1"/>
    </row>
    <row r="906" ht="18.75" customHeight="1">
      <c r="B906" s="1"/>
      <c r="C906" s="1"/>
      <c r="D906" s="1"/>
    </row>
    <row r="907" ht="18.75" customHeight="1">
      <c r="B907" s="1"/>
      <c r="C907" s="1"/>
      <c r="D907" s="1"/>
    </row>
    <row r="908" ht="18.75" customHeight="1">
      <c r="B908" s="1"/>
      <c r="C908" s="1"/>
      <c r="D908" s="1"/>
    </row>
    <row r="909" ht="18.75" customHeight="1">
      <c r="B909" s="1"/>
      <c r="C909" s="1"/>
      <c r="D909" s="1"/>
    </row>
    <row r="910" ht="18.75" customHeight="1">
      <c r="B910" s="1"/>
      <c r="C910" s="1"/>
      <c r="D910" s="1"/>
    </row>
    <row r="911" ht="18.75" customHeight="1">
      <c r="B911" s="1"/>
      <c r="C911" s="1"/>
      <c r="D911" s="1"/>
    </row>
    <row r="912" ht="18.75" customHeight="1">
      <c r="B912" s="1"/>
      <c r="C912" s="1"/>
      <c r="D912" s="1"/>
    </row>
    <row r="913" ht="18.75" customHeight="1">
      <c r="B913" s="1"/>
      <c r="C913" s="1"/>
      <c r="D913" s="1"/>
    </row>
    <row r="914" ht="18.75" customHeight="1">
      <c r="B914" s="1"/>
      <c r="C914" s="1"/>
      <c r="D914" s="1"/>
    </row>
    <row r="915" ht="18.75" customHeight="1">
      <c r="B915" s="1"/>
      <c r="C915" s="1"/>
      <c r="D915" s="1"/>
    </row>
    <row r="916" ht="18.75" customHeight="1">
      <c r="B916" s="1"/>
      <c r="C916" s="1"/>
      <c r="D916" s="1"/>
    </row>
    <row r="917" ht="18.75" customHeight="1">
      <c r="B917" s="1"/>
      <c r="C917" s="1"/>
      <c r="D917" s="1"/>
    </row>
    <row r="918" ht="18.75" customHeight="1">
      <c r="B918" s="1"/>
      <c r="C918" s="1"/>
      <c r="D918" s="1"/>
    </row>
    <row r="919" ht="18.75" customHeight="1">
      <c r="B919" s="1"/>
      <c r="C919" s="1"/>
      <c r="D919" s="1"/>
    </row>
    <row r="920" ht="18.75" customHeight="1">
      <c r="B920" s="1"/>
      <c r="C920" s="1"/>
      <c r="D920" s="1"/>
    </row>
    <row r="921" ht="18.75" customHeight="1">
      <c r="B921" s="1"/>
      <c r="C921" s="1"/>
      <c r="D921" s="1"/>
    </row>
    <row r="922" ht="18.75" customHeight="1">
      <c r="B922" s="1"/>
      <c r="C922" s="1"/>
      <c r="D922" s="1"/>
    </row>
    <row r="923" ht="18.75" customHeight="1">
      <c r="B923" s="1"/>
      <c r="C923" s="1"/>
      <c r="D923" s="1"/>
    </row>
    <row r="924" ht="18.75" customHeight="1">
      <c r="B924" s="1"/>
      <c r="C924" s="1"/>
      <c r="D924" s="1"/>
    </row>
    <row r="925" ht="18.75" customHeight="1">
      <c r="B925" s="1"/>
      <c r="C925" s="1"/>
      <c r="D925" s="1"/>
    </row>
    <row r="926" ht="18.75" customHeight="1">
      <c r="B926" s="1"/>
      <c r="C926" s="1"/>
      <c r="D926" s="1"/>
    </row>
    <row r="927" ht="18.75" customHeight="1">
      <c r="B927" s="1"/>
      <c r="C927" s="1"/>
      <c r="D927" s="1"/>
    </row>
    <row r="928" ht="18.75" customHeight="1">
      <c r="B928" s="1"/>
      <c r="C928" s="1"/>
      <c r="D928" s="1"/>
    </row>
    <row r="929" ht="18.75" customHeight="1">
      <c r="B929" s="1"/>
      <c r="C929" s="1"/>
      <c r="D929" s="1"/>
    </row>
    <row r="930" ht="18.75" customHeight="1">
      <c r="B930" s="1"/>
      <c r="C930" s="1"/>
      <c r="D930" s="1"/>
    </row>
    <row r="931" ht="18.75" customHeight="1">
      <c r="B931" s="1"/>
      <c r="C931" s="1"/>
      <c r="D931" s="1"/>
    </row>
    <row r="932" ht="18.75" customHeight="1">
      <c r="B932" s="1"/>
      <c r="C932" s="1"/>
      <c r="D932" s="1"/>
    </row>
    <row r="933" ht="18.75" customHeight="1">
      <c r="B933" s="1"/>
      <c r="C933" s="1"/>
      <c r="D933" s="1"/>
    </row>
    <row r="934" ht="18.75" customHeight="1">
      <c r="B934" s="1"/>
      <c r="C934" s="1"/>
      <c r="D934" s="1"/>
    </row>
    <row r="935" ht="18.75" customHeight="1">
      <c r="B935" s="1"/>
      <c r="C935" s="1"/>
      <c r="D935" s="1"/>
    </row>
    <row r="936" ht="18.75" customHeight="1">
      <c r="B936" s="1"/>
      <c r="C936" s="1"/>
      <c r="D936" s="1"/>
    </row>
    <row r="937" ht="18.75" customHeight="1">
      <c r="B937" s="1"/>
      <c r="C937" s="1"/>
      <c r="D937" s="1"/>
    </row>
    <row r="938" ht="18.75" customHeight="1">
      <c r="B938" s="1"/>
      <c r="C938" s="1"/>
      <c r="D938" s="1"/>
    </row>
    <row r="939" ht="18.75" customHeight="1">
      <c r="B939" s="1"/>
      <c r="C939" s="1"/>
      <c r="D939" s="1"/>
    </row>
    <row r="940" ht="18.75" customHeight="1">
      <c r="B940" s="1"/>
      <c r="C940" s="1"/>
      <c r="D940" s="1"/>
    </row>
    <row r="941" ht="18.75" customHeight="1">
      <c r="B941" s="1"/>
      <c r="C941" s="1"/>
      <c r="D941" s="1"/>
    </row>
    <row r="942" ht="18.75" customHeight="1">
      <c r="B942" s="1"/>
      <c r="C942" s="1"/>
      <c r="D942" s="1"/>
    </row>
    <row r="943" ht="18.75" customHeight="1">
      <c r="B943" s="1"/>
      <c r="C943" s="1"/>
      <c r="D943" s="1"/>
    </row>
    <row r="944" ht="18.75" customHeight="1">
      <c r="B944" s="1"/>
      <c r="C944" s="1"/>
      <c r="D944" s="1"/>
    </row>
    <row r="945" ht="18.75" customHeight="1">
      <c r="B945" s="1"/>
      <c r="C945" s="1"/>
      <c r="D945" s="1"/>
    </row>
    <row r="946" ht="18.75" customHeight="1">
      <c r="B946" s="1"/>
      <c r="C946" s="1"/>
      <c r="D946" s="1"/>
    </row>
    <row r="947" ht="18.75" customHeight="1">
      <c r="B947" s="1"/>
      <c r="C947" s="1"/>
      <c r="D947" s="1"/>
    </row>
    <row r="948" ht="18.75" customHeight="1">
      <c r="B948" s="1"/>
      <c r="C948" s="1"/>
      <c r="D948" s="1"/>
    </row>
    <row r="949" ht="18.75" customHeight="1">
      <c r="B949" s="1"/>
      <c r="C949" s="1"/>
      <c r="D949" s="1"/>
    </row>
    <row r="950" ht="18.75" customHeight="1">
      <c r="B950" s="1"/>
      <c r="C950" s="1"/>
      <c r="D950" s="1"/>
    </row>
    <row r="951" ht="18.75" customHeight="1">
      <c r="B951" s="1"/>
      <c r="C951" s="1"/>
      <c r="D951" s="1"/>
    </row>
    <row r="952" ht="18.75" customHeight="1">
      <c r="B952" s="1"/>
      <c r="C952" s="1"/>
      <c r="D952" s="1"/>
    </row>
    <row r="953" ht="18.75" customHeight="1">
      <c r="B953" s="1"/>
      <c r="C953" s="1"/>
      <c r="D953" s="1"/>
    </row>
    <row r="954" ht="18.75" customHeight="1">
      <c r="B954" s="1"/>
      <c r="C954" s="1"/>
      <c r="D954" s="1"/>
    </row>
    <row r="955" ht="18.75" customHeight="1">
      <c r="B955" s="1"/>
      <c r="C955" s="1"/>
      <c r="D955" s="1"/>
    </row>
    <row r="956" ht="18.75" customHeight="1">
      <c r="B956" s="1"/>
      <c r="C956" s="1"/>
      <c r="D956" s="1"/>
    </row>
    <row r="957" ht="18.75" customHeight="1">
      <c r="B957" s="1"/>
      <c r="C957" s="1"/>
      <c r="D957" s="1"/>
    </row>
    <row r="958" ht="18.75" customHeight="1">
      <c r="B958" s="1"/>
      <c r="C958" s="1"/>
      <c r="D958" s="1"/>
    </row>
    <row r="959" ht="18.75" customHeight="1">
      <c r="B959" s="1"/>
      <c r="C959" s="1"/>
      <c r="D959" s="1"/>
    </row>
    <row r="960" ht="18.75" customHeight="1">
      <c r="B960" s="1"/>
      <c r="C960" s="1"/>
      <c r="D960" s="1"/>
    </row>
    <row r="961" ht="18.75" customHeight="1">
      <c r="B961" s="1"/>
      <c r="C961" s="1"/>
      <c r="D961" s="1"/>
    </row>
    <row r="962" ht="18.75" customHeight="1">
      <c r="B962" s="1"/>
      <c r="C962" s="1"/>
      <c r="D962" s="1"/>
    </row>
    <row r="963" ht="18.75" customHeight="1">
      <c r="B963" s="1"/>
      <c r="C963" s="1"/>
      <c r="D963" s="1"/>
    </row>
    <row r="964" ht="18.75" customHeight="1">
      <c r="B964" s="1"/>
      <c r="C964" s="1"/>
      <c r="D964" s="1"/>
    </row>
    <row r="965" ht="18.75" customHeight="1">
      <c r="B965" s="1"/>
      <c r="C965" s="1"/>
      <c r="D965" s="1"/>
    </row>
    <row r="966" ht="18.75" customHeight="1">
      <c r="B966" s="1"/>
      <c r="C966" s="1"/>
      <c r="D966" s="1"/>
    </row>
    <row r="967" ht="18.75" customHeight="1">
      <c r="B967" s="1"/>
      <c r="C967" s="1"/>
      <c r="D967" s="1"/>
    </row>
    <row r="968" ht="18.75" customHeight="1">
      <c r="B968" s="1"/>
      <c r="C968" s="1"/>
      <c r="D968" s="1"/>
    </row>
    <row r="969" ht="18.75" customHeight="1">
      <c r="B969" s="1"/>
      <c r="C969" s="1"/>
      <c r="D969" s="1"/>
    </row>
    <row r="970" ht="18.75" customHeight="1">
      <c r="B970" s="1"/>
      <c r="C970" s="1"/>
      <c r="D970" s="1"/>
    </row>
    <row r="971" ht="18.75" customHeight="1">
      <c r="B971" s="1"/>
      <c r="C971" s="1"/>
      <c r="D971" s="1"/>
    </row>
    <row r="972" ht="18.75" customHeight="1">
      <c r="B972" s="1"/>
      <c r="C972" s="1"/>
      <c r="D972" s="1"/>
    </row>
    <row r="973" ht="18.75" customHeight="1">
      <c r="B973" s="1"/>
      <c r="C973" s="1"/>
      <c r="D973" s="1"/>
    </row>
    <row r="974" ht="18.75" customHeight="1">
      <c r="B974" s="1"/>
      <c r="C974" s="1"/>
      <c r="D974" s="1"/>
    </row>
    <row r="975" ht="18.75" customHeight="1">
      <c r="B975" s="1"/>
      <c r="C975" s="1"/>
      <c r="D975" s="1"/>
    </row>
    <row r="976" ht="18.75" customHeight="1">
      <c r="B976" s="1"/>
      <c r="C976" s="1"/>
      <c r="D976" s="1"/>
    </row>
    <row r="977" ht="18.75" customHeight="1">
      <c r="B977" s="1"/>
      <c r="C977" s="1"/>
      <c r="D977" s="1"/>
    </row>
    <row r="978" ht="18.75" customHeight="1">
      <c r="B978" s="1"/>
      <c r="C978" s="1"/>
      <c r="D978" s="1"/>
    </row>
    <row r="979" ht="18.75" customHeight="1">
      <c r="B979" s="1"/>
      <c r="C979" s="1"/>
      <c r="D979" s="1"/>
    </row>
    <row r="980" ht="18.75" customHeight="1">
      <c r="B980" s="1"/>
      <c r="C980" s="1"/>
      <c r="D980" s="1"/>
    </row>
    <row r="981" ht="18.75" customHeight="1">
      <c r="B981" s="1"/>
      <c r="C981" s="1"/>
      <c r="D981" s="1"/>
    </row>
    <row r="982" ht="18.75" customHeight="1">
      <c r="B982" s="1"/>
      <c r="C982" s="1"/>
      <c r="D982" s="1"/>
    </row>
    <row r="983" ht="18.75" customHeight="1">
      <c r="B983" s="1"/>
      <c r="C983" s="1"/>
      <c r="D983" s="1"/>
    </row>
    <row r="984" ht="18.75" customHeight="1">
      <c r="B984" s="1"/>
      <c r="C984" s="1"/>
      <c r="D984" s="1"/>
    </row>
    <row r="985" ht="18.75" customHeight="1">
      <c r="B985" s="1"/>
      <c r="C985" s="1"/>
      <c r="D985" s="1"/>
    </row>
    <row r="986" ht="18.75" customHeight="1">
      <c r="B986" s="1"/>
      <c r="C986" s="1"/>
      <c r="D986" s="1"/>
    </row>
    <row r="987" ht="18.75" customHeight="1">
      <c r="B987" s="1"/>
      <c r="C987" s="1"/>
      <c r="D987" s="1"/>
    </row>
    <row r="988" ht="18.75" customHeight="1">
      <c r="B988" s="1"/>
      <c r="C988" s="1"/>
      <c r="D988" s="1"/>
    </row>
    <row r="989" ht="18.75" customHeight="1">
      <c r="B989" s="1"/>
      <c r="C989" s="1"/>
      <c r="D989" s="1"/>
    </row>
    <row r="990" ht="18.75" customHeight="1">
      <c r="B990" s="1"/>
      <c r="C990" s="1"/>
      <c r="D990" s="1"/>
    </row>
    <row r="991" ht="18.75" customHeight="1">
      <c r="B991" s="1"/>
      <c r="C991" s="1"/>
      <c r="D991" s="1"/>
    </row>
    <row r="992" ht="18.75" customHeight="1">
      <c r="B992" s="1"/>
      <c r="C992" s="1"/>
      <c r="D992" s="1"/>
    </row>
    <row r="993" ht="18.75" customHeight="1">
      <c r="B993" s="1"/>
      <c r="C993" s="1"/>
      <c r="D993" s="1"/>
    </row>
    <row r="994" ht="18.75" customHeight="1">
      <c r="B994" s="1"/>
      <c r="C994" s="1"/>
      <c r="D994" s="1"/>
    </row>
    <row r="995" ht="18.75" customHeight="1">
      <c r="B995" s="1"/>
      <c r="C995" s="1"/>
      <c r="D995" s="1"/>
    </row>
    <row r="996" ht="18.75" customHeight="1">
      <c r="B996" s="1"/>
      <c r="C996" s="1"/>
      <c r="D996" s="1"/>
    </row>
    <row r="997" ht="18.75" customHeight="1">
      <c r="B997" s="1"/>
      <c r="C997" s="1"/>
      <c r="D997" s="1"/>
    </row>
    <row r="998" ht="18.75" customHeight="1">
      <c r="B998" s="1"/>
      <c r="C998" s="1"/>
      <c r="D998" s="1"/>
    </row>
    <row r="999" ht="18.75" customHeight="1">
      <c r="B999" s="1"/>
      <c r="C999" s="1"/>
      <c r="D999" s="1"/>
    </row>
    <row r="1000" ht="18.75" customHeight="1">
      <c r="B1000" s="1"/>
      <c r="C1000" s="1"/>
      <c r="D1000" s="1"/>
    </row>
    <row r="1001" ht="18.75" customHeight="1">
      <c r="B1001" s="1"/>
      <c r="C1001" s="1"/>
      <c r="D1001" s="1"/>
    </row>
  </sheetData>
  <mergeCells count="5">
    <mergeCell ref="B4:D4"/>
    <mergeCell ref="B5:D5"/>
    <mergeCell ref="B6:D6"/>
    <mergeCell ref="D40:D41"/>
    <mergeCell ref="B43:D44"/>
  </mergeCells>
  <printOptions/>
  <pageMargins bottom="0.25" footer="0.0" header="0.0" left="0.7" right="0.7" top="0.2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2.63" defaultRowHeight="15.0"/>
  <cols>
    <col customWidth="1" min="1" max="1" width="40.88"/>
    <col customWidth="1" min="2" max="2" width="13.63"/>
    <col customWidth="1" min="3" max="3" width="11.5"/>
    <col customWidth="1" min="4" max="4" width="9.5"/>
    <col customWidth="1" min="5" max="5" width="6.63"/>
    <col customWidth="1" min="6" max="26" width="8.88"/>
  </cols>
  <sheetData>
    <row r="3">
      <c r="A3" s="95" t="s">
        <v>393</v>
      </c>
      <c r="B3" s="136">
        <f>C3*'DER Sizing'!B9</f>
        <v>210000</v>
      </c>
      <c r="C3" s="137">
        <v>3.5</v>
      </c>
      <c r="D3" s="95" t="s">
        <v>394</v>
      </c>
    </row>
    <row r="4">
      <c r="A4" s="95" t="s">
        <v>395</v>
      </c>
      <c r="B4" s="136">
        <f>'DER Sizing'!B22*C4</f>
        <v>129000</v>
      </c>
      <c r="C4" s="136">
        <v>1000.0</v>
      </c>
      <c r="D4" s="95" t="s">
        <v>396</v>
      </c>
    </row>
    <row r="5">
      <c r="A5" s="95" t="s">
        <v>397</v>
      </c>
      <c r="B5" s="136">
        <f>C5</f>
        <v>25000</v>
      </c>
      <c r="C5" s="136">
        <v>25000.0</v>
      </c>
      <c r="D5" s="95" t="s">
        <v>398</v>
      </c>
    </row>
    <row r="6">
      <c r="A6" s="95" t="s">
        <v>399</v>
      </c>
      <c r="B6" s="138">
        <f>0.05*(B3+B4+0.4*B5)</f>
        <v>17450</v>
      </c>
      <c r="C6" s="139">
        <f>B6/(SUM(B3:B5))</f>
        <v>0.04793956044</v>
      </c>
      <c r="D6" s="95" t="s">
        <v>400</v>
      </c>
    </row>
    <row r="7">
      <c r="A7" s="140" t="s">
        <v>401</v>
      </c>
      <c r="B7" s="141">
        <f>SUM(B3:B6)</f>
        <v>381450</v>
      </c>
      <c r="C7" s="139"/>
    </row>
    <row r="8">
      <c r="A8" s="95" t="s">
        <v>402</v>
      </c>
      <c r="B8" s="136">
        <f>B6+B4+B5</f>
        <v>171450</v>
      </c>
    </row>
    <row r="9">
      <c r="B9" s="136"/>
    </row>
    <row r="10">
      <c r="A10" s="95" t="s">
        <v>403</v>
      </c>
      <c r="B10" s="136">
        <f>B7*C10</f>
        <v>114435</v>
      </c>
      <c r="C10" s="139">
        <v>0.3</v>
      </c>
    </row>
    <row r="11">
      <c r="A11" s="95" t="s">
        <v>404</v>
      </c>
      <c r="B11" s="136">
        <f t="shared" ref="B11:B12" si="1">B7*C11</f>
        <v>38145</v>
      </c>
      <c r="C11" s="139">
        <v>0.1</v>
      </c>
    </row>
    <row r="12">
      <c r="A12" s="95" t="s">
        <v>405</v>
      </c>
      <c r="B12" s="136">
        <f t="shared" si="1"/>
        <v>17145</v>
      </c>
      <c r="C12" s="139">
        <v>0.1</v>
      </c>
    </row>
    <row r="13">
      <c r="A13" s="140" t="s">
        <v>406</v>
      </c>
      <c r="B13" s="141">
        <f>SUM(B10:B12)</f>
        <v>169725</v>
      </c>
    </row>
    <row r="15">
      <c r="A15" s="140" t="s">
        <v>407</v>
      </c>
      <c r="B15" s="141">
        <f>B7-B13</f>
        <v>211725</v>
      </c>
    </row>
    <row r="17">
      <c r="A17" s="95" t="s">
        <v>408</v>
      </c>
      <c r="B17" s="136">
        <f>'DER Sizing'!B15*'Load Estimate'!C6*1.07593</f>
        <v>14525.055</v>
      </c>
      <c r="C17" s="95" t="s">
        <v>409</v>
      </c>
      <c r="E17" s="95" t="s">
        <v>410</v>
      </c>
    </row>
    <row r="18">
      <c r="A18" s="95" t="s">
        <v>411</v>
      </c>
      <c r="B18" s="136">
        <f>'Load Estimate'!C11*1.07593</f>
        <v>13191.64611</v>
      </c>
      <c r="C18" s="95" t="s">
        <v>412</v>
      </c>
    </row>
    <row r="19">
      <c r="A19" s="95" t="s">
        <v>413</v>
      </c>
      <c r="B19" s="136">
        <f>B18+B17</f>
        <v>27716.70111</v>
      </c>
      <c r="C19" s="95" t="s">
        <v>414</v>
      </c>
    </row>
    <row r="20">
      <c r="B20" s="136"/>
    </row>
    <row r="21" ht="15.75" customHeight="1">
      <c r="A21" s="140" t="s">
        <v>363</v>
      </c>
      <c r="B21" s="142">
        <f>B15/B19</f>
        <v>7.6388961</v>
      </c>
      <c r="C21" s="140" t="s">
        <v>364</v>
      </c>
    </row>
    <row r="22" ht="15.75" customHeight="1"/>
    <row r="23" ht="15.75" customHeight="1">
      <c r="A23" s="143" t="s">
        <v>415</v>
      </c>
      <c r="B23" s="144">
        <f>'DER Sizing'!B39*'Load Estimate'!E17</f>
        <v>3816.666667</v>
      </c>
      <c r="C23" s="143" t="s">
        <v>416</v>
      </c>
      <c r="D23" s="143"/>
      <c r="E23" s="144">
        <f>'Load Estimate'!E17</f>
        <v>125</v>
      </c>
      <c r="F23" s="143" t="s">
        <v>13</v>
      </c>
    </row>
    <row r="24" ht="15.75" customHeight="1">
      <c r="A24" s="143" t="s">
        <v>417</v>
      </c>
      <c r="B24" s="144">
        <f>B23+B19</f>
        <v>31533.36777</v>
      </c>
      <c r="C24" s="143" t="s">
        <v>414</v>
      </c>
      <c r="D24" s="143"/>
      <c r="E24" s="143"/>
      <c r="F24" s="143"/>
    </row>
    <row r="25" ht="15.75" customHeight="1">
      <c r="A25" s="143" t="s">
        <v>363</v>
      </c>
      <c r="B25" s="145">
        <f>B15/B24</f>
        <v>6.714316134</v>
      </c>
      <c r="C25" s="143" t="s">
        <v>364</v>
      </c>
      <c r="D25" s="143"/>
      <c r="E25" s="143"/>
      <c r="F25" s="143"/>
    </row>
    <row r="26" ht="15.75" customHeight="1"/>
    <row r="27" ht="15.75" customHeight="1">
      <c r="A27" s="146" t="s">
        <v>418</v>
      </c>
      <c r="B27" s="147">
        <f>ROUNDUP('Load Estimate'!C15,-3)</f>
        <v>29000</v>
      </c>
      <c r="C27" s="148" t="s">
        <v>419</v>
      </c>
      <c r="D27" s="147">
        <f>ROUNDDOWN('Load Estimate'!C6*(1-'DER Sizing'!B15),-3)</f>
        <v>2000</v>
      </c>
    </row>
    <row r="28" ht="15.75" customHeight="1"/>
    <row r="29" ht="15.75" customHeight="1"/>
    <row r="30" ht="15.75" customHeight="1">
      <c r="A30" s="95" t="s">
        <v>326</v>
      </c>
    </row>
    <row r="31" ht="15.75" customHeight="1">
      <c r="A31" s="95" t="s">
        <v>327</v>
      </c>
      <c r="B31" s="136">
        <v>245000.0</v>
      </c>
      <c r="D31" s="95" t="s">
        <v>328</v>
      </c>
    </row>
    <row r="32" ht="15.75" customHeight="1">
      <c r="A32" s="95" t="s">
        <v>329</v>
      </c>
      <c r="B32" s="139">
        <v>0.5</v>
      </c>
      <c r="C32" s="95" t="s">
        <v>330</v>
      </c>
    </row>
    <row r="33" ht="15.75" customHeight="1">
      <c r="B33" s="136">
        <f>B31*B32</f>
        <v>122500</v>
      </c>
    </row>
    <row r="34" ht="15.75" customHeight="1">
      <c r="A34" s="95" t="s">
        <v>331</v>
      </c>
      <c r="B34" s="136">
        <v>110000.0</v>
      </c>
    </row>
    <row r="35" ht="15.75" customHeight="1">
      <c r="A35" s="95" t="s">
        <v>334</v>
      </c>
      <c r="B35" s="136">
        <f>B33-B34</f>
        <v>12500</v>
      </c>
    </row>
    <row r="36" ht="15.75" customHeight="1"/>
    <row r="37" ht="15.75" customHeight="1"/>
    <row r="38" ht="15.75" customHeight="1"/>
    <row r="39" ht="15.75" customHeight="1">
      <c r="A39" s="95" t="s">
        <v>338</v>
      </c>
      <c r="B39" s="96">
        <f>'Load Estimate'!E5*'Load Estimate'!E7</f>
        <v>10000</v>
      </c>
      <c r="C39" s="95" t="s">
        <v>340</v>
      </c>
    </row>
    <row r="40" ht="15.75" customHeight="1">
      <c r="A40" s="95" t="s">
        <v>342</v>
      </c>
      <c r="B40" s="95">
        <v>12.0</v>
      </c>
      <c r="C40" s="95" t="s">
        <v>343</v>
      </c>
    </row>
    <row r="41" ht="15.75" customHeight="1">
      <c r="A41" s="95" t="s">
        <v>420</v>
      </c>
      <c r="B41" s="137">
        <v>3.2</v>
      </c>
      <c r="C41" s="95" t="s">
        <v>346</v>
      </c>
    </row>
    <row r="42" ht="15.75" customHeight="1">
      <c r="A42" s="95" t="s">
        <v>347</v>
      </c>
      <c r="B42" s="136">
        <f>B39/B40*B41</f>
        <v>2666.666667</v>
      </c>
      <c r="C42" s="95" t="s">
        <v>348</v>
      </c>
    </row>
    <row r="43" ht="15.75" customHeight="1">
      <c r="A43" s="95" t="s">
        <v>349</v>
      </c>
      <c r="B43" s="136">
        <f>'Load Estimate'!C5</f>
        <v>1830.508475</v>
      </c>
      <c r="C43" s="95" t="s">
        <v>348</v>
      </c>
    </row>
    <row r="44" ht="15.75" customHeight="1">
      <c r="A44" s="95" t="s">
        <v>351</v>
      </c>
      <c r="B44" s="136">
        <f>B42-B43</f>
        <v>836.1581921</v>
      </c>
      <c r="C44" s="95" t="s">
        <v>348</v>
      </c>
    </row>
    <row r="45" ht="15.75" customHeight="1">
      <c r="B45" s="136"/>
    </row>
    <row r="46" ht="15.75" customHeight="1">
      <c r="A46" s="95" t="s">
        <v>352</v>
      </c>
      <c r="B46" s="136"/>
    </row>
    <row r="47" ht="15.75" customHeight="1">
      <c r="A47" s="95" t="s">
        <v>353</v>
      </c>
      <c r="B47" s="136">
        <v>1500.0</v>
      </c>
      <c r="C47" s="95" t="s">
        <v>354</v>
      </c>
    </row>
    <row r="48" ht="15.75" customHeight="1">
      <c r="A48" s="95" t="s">
        <v>355</v>
      </c>
      <c r="B48" s="136">
        <f>B47+B44</f>
        <v>2336.158192</v>
      </c>
      <c r="C48" s="95" t="s">
        <v>421</v>
      </c>
    </row>
    <row r="49" ht="15.75" customHeight="1">
      <c r="A49" s="140" t="s">
        <v>363</v>
      </c>
      <c r="B49" s="142">
        <f>B35/B48</f>
        <v>5.350665054</v>
      </c>
      <c r="C49" s="140" t="s">
        <v>364</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7:A28"/>
    <mergeCell ref="B27:B28"/>
    <mergeCell ref="C27:C28"/>
    <mergeCell ref="D27:D28"/>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2.63" defaultRowHeight="15.0"/>
  <cols>
    <col customWidth="1" min="1" max="1" width="24.88"/>
    <col customWidth="1" min="2" max="3" width="12.0"/>
    <col customWidth="1" min="4" max="4" width="8.88"/>
    <col customWidth="1" min="5" max="5" width="10.63"/>
    <col customWidth="1" min="6" max="6" width="15.0"/>
    <col customWidth="1" min="7" max="7" width="11.0"/>
    <col customWidth="1" min="8" max="8" width="13.13"/>
    <col customWidth="1" min="9" max="26" width="8.88"/>
  </cols>
  <sheetData>
    <row r="2">
      <c r="A2" s="95" t="s">
        <v>422</v>
      </c>
      <c r="B2" s="95" t="s">
        <v>11</v>
      </c>
      <c r="C2" s="95" t="s">
        <v>273</v>
      </c>
      <c r="E2" s="95" t="s">
        <v>423</v>
      </c>
    </row>
    <row r="3">
      <c r="A3" s="95" t="s">
        <v>424</v>
      </c>
      <c r="B3" s="96">
        <f>'About Facility'!H6+'About Facility'!H7+'About Facility'!H8</f>
        <v>50765</v>
      </c>
      <c r="C3" s="136">
        <f t="shared" ref="C3:C6" si="1">B3*E$3</f>
        <v>9137.7</v>
      </c>
      <c r="E3" s="95">
        <v>0.18</v>
      </c>
      <c r="F3" s="95" t="s">
        <v>425</v>
      </c>
    </row>
    <row r="4">
      <c r="A4" s="95" t="s">
        <v>426</v>
      </c>
      <c r="B4" s="96">
        <f>'About Facility'!H9</f>
        <v>29758</v>
      </c>
      <c r="C4" s="136">
        <f t="shared" si="1"/>
        <v>5356.44</v>
      </c>
    </row>
    <row r="5">
      <c r="A5" s="95" t="s">
        <v>427</v>
      </c>
      <c r="B5" s="96">
        <f>E5*E6*250</f>
        <v>10169.49153</v>
      </c>
      <c r="C5" s="136">
        <f t="shared" si="1"/>
        <v>1830.508475</v>
      </c>
      <c r="E5" s="95">
        <v>40.0</v>
      </c>
      <c r="F5" s="95" t="s">
        <v>428</v>
      </c>
    </row>
    <row r="6">
      <c r="A6" s="95" t="s">
        <v>429</v>
      </c>
      <c r="B6" s="96">
        <f>SUM(B3:B5)</f>
        <v>90692.49153</v>
      </c>
      <c r="C6" s="136">
        <f t="shared" si="1"/>
        <v>16324.64847</v>
      </c>
      <c r="E6" s="99">
        <f>102/100.3</f>
        <v>1.016949153</v>
      </c>
      <c r="F6" s="95" t="s">
        <v>430</v>
      </c>
      <c r="G6" s="95" t="s">
        <v>431</v>
      </c>
    </row>
    <row r="7">
      <c r="B7" s="96"/>
      <c r="C7" s="136"/>
      <c r="E7" s="95">
        <v>250.0</v>
      </c>
      <c r="F7" s="95" t="s">
        <v>432</v>
      </c>
    </row>
    <row r="8">
      <c r="B8" s="96"/>
      <c r="C8" s="136"/>
    </row>
    <row r="9">
      <c r="A9" s="95" t="s">
        <v>433</v>
      </c>
      <c r="B9" s="96">
        <f>(B3+B4)/365/24</f>
        <v>9.192123288</v>
      </c>
      <c r="C9" s="136"/>
      <c r="E9" s="95">
        <v>2.5</v>
      </c>
      <c r="F9" s="95" t="s">
        <v>434</v>
      </c>
    </row>
    <row r="10">
      <c r="A10" s="95" t="s">
        <v>435</v>
      </c>
      <c r="B10" s="96">
        <v>30.0</v>
      </c>
      <c r="C10" s="136"/>
      <c r="E10" s="95">
        <v>2.0</v>
      </c>
      <c r="F10" s="95" t="s">
        <v>436</v>
      </c>
    </row>
    <row r="11">
      <c r="A11" s="95" t="s">
        <v>437</v>
      </c>
      <c r="B11" s="96">
        <f>B10+B9</f>
        <v>39.19212329</v>
      </c>
      <c r="C11" s="136">
        <f>(B11-10)*E11</f>
        <v>12260.69178</v>
      </c>
      <c r="E11" s="149">
        <f>12*35</f>
        <v>420</v>
      </c>
      <c r="F11" s="95" t="s">
        <v>438</v>
      </c>
    </row>
    <row r="12">
      <c r="B12" s="96"/>
      <c r="C12" s="136"/>
      <c r="E12" s="136">
        <f>C11/B11</f>
        <v>312.8356096</v>
      </c>
      <c r="F12" s="95" t="s">
        <v>438</v>
      </c>
    </row>
    <row r="13">
      <c r="B13" s="96"/>
      <c r="E13" s="136">
        <f>E12/12</f>
        <v>26.06963413</v>
      </c>
      <c r="F13" s="95" t="s">
        <v>439</v>
      </c>
    </row>
    <row r="14">
      <c r="B14" s="96"/>
      <c r="C14" s="136"/>
    </row>
    <row r="15">
      <c r="A15" s="95" t="s">
        <v>440</v>
      </c>
      <c r="B15" s="96"/>
      <c r="C15" s="136">
        <f>C11+C6</f>
        <v>28585.34026</v>
      </c>
    </row>
    <row r="16">
      <c r="B16" s="96"/>
      <c r="C16" s="136"/>
    </row>
    <row r="17">
      <c r="A17" s="150" t="s">
        <v>441</v>
      </c>
      <c r="B17" s="151">
        <f>'DER Sizing'!B39</f>
        <v>30.53333333</v>
      </c>
      <c r="C17" s="152">
        <f>-B17*E17</f>
        <v>-3816.666667</v>
      </c>
      <c r="D17" s="153"/>
      <c r="E17" s="152">
        <v>125.0</v>
      </c>
      <c r="F17" s="153" t="s">
        <v>442</v>
      </c>
      <c r="G17" s="153"/>
      <c r="L17" s="154" t="s">
        <v>443</v>
      </c>
      <c r="M17" s="155"/>
      <c r="N17" s="156"/>
    </row>
    <row r="18">
      <c r="B18" s="96"/>
      <c r="C18" s="136"/>
      <c r="L18" s="157">
        <v>-3817.0</v>
      </c>
      <c r="M18" s="158"/>
      <c r="N18" s="159"/>
    </row>
    <row r="19">
      <c r="B19" s="96"/>
      <c r="C19" s="136"/>
      <c r="L19" s="160" t="s">
        <v>444</v>
      </c>
      <c r="N19" s="161"/>
    </row>
    <row r="20">
      <c r="B20" s="96"/>
      <c r="C20" s="136"/>
      <c r="L20" s="162">
        <v>-2150.0</v>
      </c>
      <c r="M20" s="163"/>
      <c r="N20" s="164"/>
    </row>
    <row r="21" ht="15.75" customHeight="1">
      <c r="A21" s="95" t="s">
        <v>445</v>
      </c>
      <c r="B21" s="96"/>
      <c r="C21" s="136"/>
      <c r="G21" s="95" t="s">
        <v>446</v>
      </c>
      <c r="H21" s="95" t="s">
        <v>13</v>
      </c>
    </row>
    <row r="22" ht="15.75" customHeight="1">
      <c r="A22" s="95" t="s">
        <v>447</v>
      </c>
      <c r="B22" s="96">
        <f>'About Facility'!B63*'Load Estimate'!E22</f>
        <v>32252.4</v>
      </c>
      <c r="C22" s="139">
        <v>0.35</v>
      </c>
      <c r="E22" s="95">
        <v>5.78</v>
      </c>
      <c r="F22" s="95" t="s">
        <v>448</v>
      </c>
      <c r="G22" s="95">
        <v>0.2854</v>
      </c>
      <c r="H22" s="95">
        <v>1.0</v>
      </c>
    </row>
    <row r="23" ht="15.75" customHeight="1">
      <c r="A23" s="95" t="s">
        <v>449</v>
      </c>
      <c r="B23" s="96">
        <f t="shared" ref="B23:B26" si="2">B$27*C23</f>
        <v>13822.45714</v>
      </c>
      <c r="C23" s="139">
        <v>0.15</v>
      </c>
      <c r="G23" s="95">
        <f>10/G22</f>
        <v>35.0385424</v>
      </c>
    </row>
    <row r="24" ht="15.75" customHeight="1">
      <c r="A24" s="95" t="s">
        <v>450</v>
      </c>
      <c r="B24" s="96">
        <f t="shared" si="2"/>
        <v>6450.48</v>
      </c>
      <c r="C24" s="139">
        <v>0.07</v>
      </c>
    </row>
    <row r="25" ht="15.75" customHeight="1">
      <c r="A25" s="95" t="s">
        <v>451</v>
      </c>
      <c r="B25" s="96">
        <f t="shared" si="2"/>
        <v>4607.485714</v>
      </c>
      <c r="C25" s="139">
        <v>0.05</v>
      </c>
    </row>
    <row r="26" ht="15.75" customHeight="1">
      <c r="A26" s="95" t="s">
        <v>452</v>
      </c>
      <c r="B26" s="96">
        <f t="shared" si="2"/>
        <v>30409.40571</v>
      </c>
      <c r="C26" s="139">
        <v>0.33</v>
      </c>
    </row>
    <row r="27" ht="15.75" customHeight="1">
      <c r="A27" s="95" t="s">
        <v>429</v>
      </c>
      <c r="B27" s="96">
        <f>B22/C22</f>
        <v>92149.71429</v>
      </c>
      <c r="C27" s="139">
        <f>SUM(C22:C26)</f>
        <v>0.95</v>
      </c>
    </row>
    <row r="28" ht="15.75" customHeight="1">
      <c r="B28" s="96"/>
      <c r="C28" s="136"/>
    </row>
    <row r="29" ht="15.75" customHeight="1">
      <c r="A29" s="94" t="s">
        <v>453</v>
      </c>
      <c r="C29" s="94" t="s">
        <v>454</v>
      </c>
      <c r="D29" s="95" t="s">
        <v>455</v>
      </c>
      <c r="E29" s="94" t="s">
        <v>456</v>
      </c>
      <c r="F29" s="95" t="s">
        <v>457</v>
      </c>
      <c r="H29" s="94" t="s">
        <v>458</v>
      </c>
      <c r="J29" s="94" t="s">
        <v>459</v>
      </c>
    </row>
    <row r="30" ht="15.75" customHeight="1">
      <c r="A30" s="95" t="s">
        <v>460</v>
      </c>
      <c r="B30" s="165" t="s">
        <v>461</v>
      </c>
      <c r="C30" s="94">
        <v>3.0</v>
      </c>
      <c r="D30" s="166">
        <f>'About Facility'!H22*'About Facility'!F11/365/24</f>
        <v>7.353607306</v>
      </c>
      <c r="E30" s="167">
        <f t="shared" ref="E30:E31" si="3">D30*24</f>
        <v>176.4865753</v>
      </c>
      <c r="F30" s="96">
        <f t="shared" ref="F30:F31" si="4">D30*72</f>
        <v>529.459726</v>
      </c>
      <c r="G30" s="94" t="s">
        <v>325</v>
      </c>
      <c r="H30" s="94">
        <v>201.0</v>
      </c>
      <c r="I30" s="168">
        <f>H31/E30</f>
        <v>0.6062784084</v>
      </c>
      <c r="J30" s="96">
        <f t="shared" ref="J30:J31" si="5">F30/C30</f>
        <v>176.4865753</v>
      </c>
    </row>
    <row r="31" ht="15.75" customHeight="1">
      <c r="A31" s="94" t="s">
        <v>462</v>
      </c>
      <c r="B31" s="169">
        <v>0.25</v>
      </c>
      <c r="C31" s="94">
        <v>3.0</v>
      </c>
      <c r="D31" s="166">
        <f>0.25*ROUNDUP(B6/365/24,0)</f>
        <v>2.75</v>
      </c>
      <c r="E31" s="170">
        <f t="shared" si="3"/>
        <v>66</v>
      </c>
      <c r="F31" s="96">
        <f t="shared" si="4"/>
        <v>198</v>
      </c>
      <c r="G31" s="94" t="s">
        <v>463</v>
      </c>
      <c r="H31" s="171">
        <v>107.0</v>
      </c>
      <c r="J31" s="96">
        <f t="shared" si="5"/>
        <v>66</v>
      </c>
    </row>
    <row r="32" ht="15.75" customHeight="1"/>
    <row r="33" ht="15.75" customHeight="1">
      <c r="A33" s="95" t="s">
        <v>464</v>
      </c>
      <c r="B33" s="172"/>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L17:N17"/>
    <mergeCell ref="L19:N19"/>
    <mergeCell ref="I30:I31"/>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2.63" defaultRowHeight="15.0"/>
  <cols>
    <col customWidth="1" min="1" max="1" width="39.88"/>
    <col customWidth="1" min="2" max="4" width="12.0"/>
    <col customWidth="1" min="5" max="26" width="8.88"/>
  </cols>
  <sheetData>
    <row r="1">
      <c r="A1" s="95" t="s">
        <v>465</v>
      </c>
    </row>
    <row r="2">
      <c r="A2" s="95" t="s">
        <v>466</v>
      </c>
      <c r="B2" s="96">
        <f>'About Facility'!B61</f>
        <v>201.5</v>
      </c>
      <c r="C2" s="95" t="s">
        <v>467</v>
      </c>
    </row>
    <row r="3">
      <c r="A3" s="95" t="s">
        <v>468</v>
      </c>
      <c r="B3" s="96">
        <f>'About Facility'!B60</f>
        <v>5854</v>
      </c>
    </row>
    <row r="4">
      <c r="A4" s="95" t="s">
        <v>469</v>
      </c>
      <c r="B4" s="96">
        <f>(B3-B2)*C4</f>
        <v>5200.3</v>
      </c>
      <c r="C4" s="139">
        <v>0.92</v>
      </c>
    </row>
    <row r="6">
      <c r="A6" s="95" t="s">
        <v>470</v>
      </c>
      <c r="B6" s="96">
        <f>B4*C6</f>
        <v>78004.5</v>
      </c>
      <c r="C6" s="95">
        <v>15.0</v>
      </c>
      <c r="D6" s="95" t="s">
        <v>471</v>
      </c>
    </row>
    <row r="8">
      <c r="A8" s="95" t="s">
        <v>472</v>
      </c>
      <c r="B8" s="96">
        <v>60000.0</v>
      </c>
      <c r="C8" s="95" t="s">
        <v>473</v>
      </c>
    </row>
    <row r="9">
      <c r="A9" s="95" t="s">
        <v>474</v>
      </c>
      <c r="B9" s="96">
        <f>IF(B6&gt;B8,B8,B6)</f>
        <v>60000</v>
      </c>
    </row>
    <row r="11">
      <c r="A11" s="95" t="s">
        <v>475</v>
      </c>
      <c r="B11" s="96">
        <v>1250.0</v>
      </c>
      <c r="C11" s="173" t="s">
        <v>476</v>
      </c>
      <c r="D11" s="95" t="s">
        <v>477</v>
      </c>
      <c r="E11" s="95" t="s">
        <v>478</v>
      </c>
    </row>
    <row r="12">
      <c r="C12" s="95">
        <v>10.0</v>
      </c>
      <c r="D12" s="95" t="s">
        <v>479</v>
      </c>
    </row>
    <row r="14">
      <c r="A14" s="95" t="s">
        <v>480</v>
      </c>
      <c r="B14" s="96">
        <f>B9*B11/1000</f>
        <v>75000</v>
      </c>
      <c r="C14" s="95" t="s">
        <v>290</v>
      </c>
    </row>
    <row r="15">
      <c r="A15" s="95" t="s">
        <v>481</v>
      </c>
      <c r="B15" s="139">
        <f>B14/'Load Estimate'!B6</f>
        <v>0.8269703339</v>
      </c>
    </row>
    <row r="16">
      <c r="B16" s="139"/>
    </row>
    <row r="17">
      <c r="B17" s="139"/>
    </row>
    <row r="18">
      <c r="A18" s="95" t="s">
        <v>482</v>
      </c>
      <c r="B18" s="101">
        <f>55*60/31</f>
        <v>106.4516129</v>
      </c>
      <c r="C18" s="95" t="s">
        <v>289</v>
      </c>
    </row>
    <row r="19">
      <c r="A19" s="95" t="s">
        <v>483</v>
      </c>
      <c r="B19" s="101">
        <f>B18*3</f>
        <v>319.3548387</v>
      </c>
      <c r="C19" s="95" t="s">
        <v>29</v>
      </c>
    </row>
    <row r="21" ht="15.75" customHeight="1"/>
    <row r="22" ht="15.75" customHeight="1">
      <c r="A22" s="95" t="s">
        <v>395</v>
      </c>
      <c r="B22" s="95">
        <f>2*64.5</f>
        <v>129</v>
      </c>
      <c r="C22" s="95" t="s">
        <v>29</v>
      </c>
    </row>
    <row r="23" ht="15.75" customHeight="1">
      <c r="A23" s="153" t="s">
        <v>18</v>
      </c>
      <c r="B23" s="174">
        <v>100.0</v>
      </c>
      <c r="C23" s="153" t="s">
        <v>29</v>
      </c>
    </row>
    <row r="24" ht="15.75" customHeight="1">
      <c r="A24" s="95" t="s">
        <v>484</v>
      </c>
      <c r="B24" s="95">
        <f>B23+B22</f>
        <v>229</v>
      </c>
      <c r="C24" s="95" t="s">
        <v>29</v>
      </c>
    </row>
    <row r="25" ht="15.75" customHeight="1">
      <c r="A25" s="95" t="s">
        <v>485</v>
      </c>
      <c r="B25" s="101">
        <f>B24*D25</f>
        <v>183.2</v>
      </c>
      <c r="C25" s="95" t="s">
        <v>29</v>
      </c>
      <c r="D25" s="95">
        <v>0.8</v>
      </c>
      <c r="E25" s="95" t="s">
        <v>486</v>
      </c>
    </row>
    <row r="26" ht="15.75" customHeight="1">
      <c r="A26" s="95" t="s">
        <v>487</v>
      </c>
      <c r="B26" s="101">
        <f>B25/D26</f>
        <v>61.06666667</v>
      </c>
      <c r="D26" s="95">
        <v>3.0</v>
      </c>
      <c r="E26" s="95" t="s">
        <v>488</v>
      </c>
    </row>
    <row r="27" ht="15.75" customHeight="1"/>
    <row r="28" ht="15.75" customHeight="1">
      <c r="A28" s="95" t="s">
        <v>489</v>
      </c>
      <c r="B28" s="101">
        <f>B24+B19</f>
        <v>548.3548387</v>
      </c>
      <c r="C28" s="101">
        <f t="shared" ref="C28:D28" si="1">B28</f>
        <v>548.3548387</v>
      </c>
      <c r="D28" s="101">
        <f t="shared" si="1"/>
        <v>548.3548387</v>
      </c>
    </row>
    <row r="29" ht="15.75" customHeight="1">
      <c r="A29" s="95" t="s">
        <v>490</v>
      </c>
      <c r="B29" s="101">
        <f>B36/72</f>
        <v>7.353607306</v>
      </c>
      <c r="C29" s="95">
        <f>ROUND(B29*1.6,1)</f>
        <v>11.8</v>
      </c>
      <c r="D29" s="95">
        <f>C29*0.75</f>
        <v>8.85</v>
      </c>
    </row>
    <row r="30" ht="15.75" customHeight="1">
      <c r="A30" s="95" t="s">
        <v>491</v>
      </c>
      <c r="B30" s="101">
        <f t="shared" ref="B30:D30" si="2">B28/B29</f>
        <v>74.56950254</v>
      </c>
      <c r="C30" s="101">
        <f t="shared" si="2"/>
        <v>46.47074904</v>
      </c>
      <c r="D30" s="101">
        <f t="shared" si="2"/>
        <v>61.96099872</v>
      </c>
    </row>
    <row r="31" ht="15.75" customHeight="1">
      <c r="B31" s="95" t="s">
        <v>492</v>
      </c>
      <c r="C31" s="95" t="s">
        <v>493</v>
      </c>
    </row>
    <row r="32" ht="15.75" customHeight="1">
      <c r="A32" s="95" t="s">
        <v>494</v>
      </c>
      <c r="B32" s="101">
        <f>B29*24</f>
        <v>176.4865753</v>
      </c>
      <c r="C32" s="101">
        <f>B32*1.6</f>
        <v>282.3785205</v>
      </c>
    </row>
    <row r="33" ht="15.75" customHeight="1">
      <c r="A33" s="95" t="s">
        <v>495</v>
      </c>
      <c r="B33" s="139">
        <f t="shared" ref="B33:C33" si="3">$B18/B32</f>
        <v>0.603171163</v>
      </c>
      <c r="C33" s="139">
        <f t="shared" si="3"/>
        <v>0.3769819769</v>
      </c>
    </row>
    <row r="34" ht="15.75" customHeight="1">
      <c r="B34" s="139"/>
    </row>
    <row r="35" ht="15.75" customHeight="1">
      <c r="B35" s="139"/>
    </row>
    <row r="36" ht="15.75" customHeight="1">
      <c r="A36" s="95" t="s">
        <v>496</v>
      </c>
      <c r="B36" s="101">
        <f>'Load Estimate'!F30</f>
        <v>529.459726</v>
      </c>
    </row>
    <row r="37" ht="15.75" customHeight="1">
      <c r="A37" s="95" t="s">
        <v>497</v>
      </c>
      <c r="B37" s="126">
        <f>'Load Estimate'!F31</f>
        <v>198</v>
      </c>
    </row>
    <row r="38" ht="15.75" customHeight="1"/>
    <row r="39" ht="15.75" customHeight="1">
      <c r="A39" s="95" t="s">
        <v>498</v>
      </c>
      <c r="B39" s="101">
        <f>B26*C39</f>
        <v>30.53333333</v>
      </c>
      <c r="C39" s="139">
        <v>0.5</v>
      </c>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pageSetUpPr/>
  </sheetPr>
  <sheetViews>
    <sheetView workbookViewId="0"/>
  </sheetViews>
  <sheetFormatPr customHeight="1" defaultColWidth="12.63" defaultRowHeight="15.0"/>
  <cols>
    <col customWidth="1" min="1" max="1" width="40.88"/>
    <col customWidth="1" min="2" max="2" width="13.63"/>
    <col customWidth="1" min="3" max="3" width="11.5"/>
    <col customWidth="1" min="4" max="4" width="48.25"/>
    <col customWidth="1" min="5" max="5" width="6.63"/>
    <col customWidth="1" min="6" max="26" width="8.88"/>
  </cols>
  <sheetData>
    <row r="2">
      <c r="B2" s="11" t="s">
        <v>499</v>
      </c>
      <c r="C2" s="11" t="s">
        <v>224</v>
      </c>
    </row>
    <row r="3">
      <c r="A3" s="95" t="s">
        <v>393</v>
      </c>
      <c r="B3" s="136">
        <f>C3*'DER Sizing'!B9</f>
        <v>210000</v>
      </c>
      <c r="C3" s="137">
        <v>3.5</v>
      </c>
      <c r="D3" s="95" t="s">
        <v>394</v>
      </c>
    </row>
    <row r="4">
      <c r="A4" s="11" t="s">
        <v>500</v>
      </c>
      <c r="B4" s="136">
        <f>'DER Sizing'!B22*C4</f>
        <v>129000</v>
      </c>
      <c r="C4" s="136">
        <v>1000.0</v>
      </c>
      <c r="D4" s="95" t="s">
        <v>396</v>
      </c>
    </row>
    <row r="5">
      <c r="A5" s="11" t="s">
        <v>501</v>
      </c>
      <c r="B5" s="136">
        <f>C5</f>
        <v>35000</v>
      </c>
      <c r="C5" s="175">
        <v>35000.0</v>
      </c>
      <c r="D5" s="11" t="s">
        <v>502</v>
      </c>
    </row>
    <row r="6">
      <c r="A6" s="11" t="s">
        <v>503</v>
      </c>
      <c r="B6" s="136">
        <f>C6*(B3+B4+0.4*B5)</f>
        <v>35300</v>
      </c>
      <c r="C6" s="176">
        <v>0.1</v>
      </c>
      <c r="D6" s="95" t="s">
        <v>400</v>
      </c>
    </row>
    <row r="7">
      <c r="A7" s="177" t="s">
        <v>504</v>
      </c>
      <c r="B7" s="136">
        <f>C7*(sum(B3:B6))</f>
        <v>40930</v>
      </c>
      <c r="C7" s="176">
        <v>0.1</v>
      </c>
      <c r="D7" s="11" t="s">
        <v>505</v>
      </c>
    </row>
    <row r="8">
      <c r="A8" s="177" t="s">
        <v>506</v>
      </c>
      <c r="B8" s="138">
        <f>C8*(sum(B3:B7))</f>
        <v>56278.75</v>
      </c>
      <c r="C8" s="178">
        <v>0.125</v>
      </c>
      <c r="D8" s="11" t="s">
        <v>507</v>
      </c>
    </row>
    <row r="9">
      <c r="A9" s="140" t="s">
        <v>401</v>
      </c>
      <c r="B9" s="141">
        <f>SUM(B3:B8)</f>
        <v>506508.75</v>
      </c>
      <c r="C9" s="139"/>
    </row>
    <row r="10">
      <c r="A10" s="95" t="s">
        <v>402</v>
      </c>
      <c r="B10" s="136">
        <f>B6+B4+B5</f>
        <v>199300</v>
      </c>
    </row>
    <row r="11">
      <c r="B11" s="136"/>
    </row>
    <row r="12">
      <c r="A12" s="95" t="s">
        <v>403</v>
      </c>
      <c r="B12" s="136">
        <f>B9*C12</f>
        <v>151952.625</v>
      </c>
      <c r="C12" s="139">
        <v>0.3</v>
      </c>
    </row>
    <row r="13">
      <c r="A13" s="95" t="s">
        <v>404</v>
      </c>
      <c r="B13" s="136">
        <f t="shared" ref="B13:B14" si="1">B9*C13</f>
        <v>50650.875</v>
      </c>
      <c r="C13" s="139">
        <v>0.1</v>
      </c>
    </row>
    <row r="14">
      <c r="A14" s="95" t="s">
        <v>405</v>
      </c>
      <c r="B14" s="136">
        <f t="shared" si="1"/>
        <v>19930</v>
      </c>
      <c r="C14" s="139">
        <v>0.1</v>
      </c>
    </row>
    <row r="15">
      <c r="A15" s="140" t="s">
        <v>406</v>
      </c>
      <c r="B15" s="141">
        <f>SUM(B12:B14)</f>
        <v>222533.5</v>
      </c>
    </row>
    <row r="17">
      <c r="A17" s="140" t="s">
        <v>407</v>
      </c>
      <c r="B17" s="141">
        <f>B9-B15</f>
        <v>283975.25</v>
      </c>
    </row>
    <row r="18">
      <c r="A18" s="127" t="s">
        <v>508</v>
      </c>
      <c r="B18" s="141">
        <v>305000.0</v>
      </c>
      <c r="C18" s="11" t="s">
        <v>509</v>
      </c>
    </row>
    <row r="19">
      <c r="A19" s="127" t="s">
        <v>323</v>
      </c>
      <c r="B19" s="141">
        <v>260588.25</v>
      </c>
      <c r="C19" s="11" t="s">
        <v>510</v>
      </c>
    </row>
    <row r="20">
      <c r="B20" s="136"/>
    </row>
    <row r="21">
      <c r="B21" s="136"/>
    </row>
    <row r="22">
      <c r="A22" s="95" t="s">
        <v>408</v>
      </c>
      <c r="B22" s="136">
        <f>'DER Sizing'!B15*'Load Estimate'!C6*1.07593</f>
        <v>14525.055</v>
      </c>
      <c r="C22" s="95" t="s">
        <v>409</v>
      </c>
      <c r="E22" s="95" t="s">
        <v>410</v>
      </c>
    </row>
    <row r="23">
      <c r="A23" s="95" t="s">
        <v>411</v>
      </c>
      <c r="B23" s="136">
        <f>'Load Estimate'!C11*1.07593</f>
        <v>13191.64611</v>
      </c>
      <c r="C23" s="95" t="s">
        <v>412</v>
      </c>
    </row>
    <row r="24">
      <c r="A24" s="95" t="s">
        <v>413</v>
      </c>
      <c r="B24" s="136">
        <f>B23+B22</f>
        <v>27716.70111</v>
      </c>
      <c r="C24" s="95" t="s">
        <v>414</v>
      </c>
    </row>
    <row r="25">
      <c r="B25" s="136"/>
    </row>
    <row r="26" ht="15.75" customHeight="1">
      <c r="A26" s="140" t="s">
        <v>363</v>
      </c>
      <c r="B26" s="142">
        <f>B17/B24</f>
        <v>10.2456367</v>
      </c>
      <c r="C26" s="140" t="s">
        <v>364</v>
      </c>
    </row>
    <row r="27" ht="15.75" customHeight="1"/>
    <row r="28" ht="15.75" customHeight="1">
      <c r="A28" s="143" t="s">
        <v>415</v>
      </c>
      <c r="B28" s="144">
        <f>'DER Sizing'!B39*'Load Estimate'!E17</f>
        <v>3816.666667</v>
      </c>
      <c r="C28" s="143" t="s">
        <v>416</v>
      </c>
      <c r="D28" s="143"/>
      <c r="E28" s="144">
        <f>'Load Estimate'!E17</f>
        <v>125</v>
      </c>
      <c r="F28" s="143" t="s">
        <v>13</v>
      </c>
    </row>
    <row r="29" ht="15.75" customHeight="1">
      <c r="A29" s="143" t="s">
        <v>417</v>
      </c>
      <c r="B29" s="144">
        <f>B28+B24</f>
        <v>31533.36777</v>
      </c>
      <c r="C29" s="143" t="s">
        <v>414</v>
      </c>
      <c r="D29" s="143"/>
      <c r="E29" s="143"/>
      <c r="F29" s="143"/>
    </row>
    <row r="30" ht="15.75" customHeight="1">
      <c r="A30" s="143" t="s">
        <v>363</v>
      </c>
      <c r="B30" s="145">
        <f>B17/B29</f>
        <v>9.005547775</v>
      </c>
      <c r="C30" s="143" t="s">
        <v>364</v>
      </c>
      <c r="D30" s="143"/>
      <c r="E30" s="143"/>
      <c r="F30" s="143"/>
    </row>
    <row r="31" ht="15.75" customHeight="1"/>
    <row r="32" ht="15.75" customHeight="1">
      <c r="A32" s="146" t="s">
        <v>418</v>
      </c>
      <c r="B32" s="147">
        <f>ROUNDUP('Load Estimate'!C15,-3)</f>
        <v>29000</v>
      </c>
      <c r="C32" s="148" t="s">
        <v>419</v>
      </c>
      <c r="D32" s="147">
        <f>ROUNDDOWN('Load Estimate'!C6*(1-'DER Sizing'!B15),-3)</f>
        <v>2000</v>
      </c>
      <c r="F32" s="179">
        <f>B32-D32</f>
        <v>27000</v>
      </c>
    </row>
    <row r="33" ht="15.75" customHeight="1"/>
    <row r="34" ht="15.75" customHeight="1"/>
    <row r="35" ht="15.75" customHeight="1">
      <c r="A35" s="95" t="s">
        <v>326</v>
      </c>
    </row>
    <row r="36" ht="15.75" customHeight="1">
      <c r="A36" s="95" t="s">
        <v>327</v>
      </c>
      <c r="B36" s="136">
        <v>245000.0</v>
      </c>
      <c r="D36" s="95" t="s">
        <v>328</v>
      </c>
    </row>
    <row r="37" ht="15.75" customHeight="1">
      <c r="A37" s="95" t="s">
        <v>329</v>
      </c>
      <c r="B37" s="139">
        <v>0.5</v>
      </c>
      <c r="C37" s="95" t="s">
        <v>330</v>
      </c>
    </row>
    <row r="38" ht="15.75" customHeight="1">
      <c r="B38" s="136">
        <f>B36*B37</f>
        <v>122500</v>
      </c>
    </row>
    <row r="39" ht="15.75" customHeight="1">
      <c r="A39" s="95" t="s">
        <v>331</v>
      </c>
      <c r="B39" s="136">
        <v>110000.0</v>
      </c>
    </row>
    <row r="40" ht="15.75" customHeight="1">
      <c r="A40" s="95" t="s">
        <v>334</v>
      </c>
      <c r="B40" s="136">
        <f>B38-B39</f>
        <v>12500</v>
      </c>
    </row>
    <row r="41" ht="15.75" customHeight="1"/>
    <row r="42" ht="15.75" customHeight="1"/>
    <row r="43" ht="15.75" customHeight="1"/>
    <row r="44" ht="15.75" customHeight="1">
      <c r="A44" s="95" t="s">
        <v>338</v>
      </c>
      <c r="B44" s="96">
        <f>'Load Estimate'!E5*'Load Estimate'!E7</f>
        <v>10000</v>
      </c>
      <c r="C44" s="95" t="s">
        <v>340</v>
      </c>
    </row>
    <row r="45" ht="15.75" customHeight="1">
      <c r="A45" s="95" t="s">
        <v>342</v>
      </c>
      <c r="B45" s="95">
        <v>12.0</v>
      </c>
      <c r="C45" s="95" t="s">
        <v>343</v>
      </c>
    </row>
    <row r="46" ht="15.75" customHeight="1">
      <c r="A46" s="95" t="s">
        <v>420</v>
      </c>
      <c r="B46" s="137">
        <v>3.2</v>
      </c>
      <c r="C46" s="95" t="s">
        <v>346</v>
      </c>
    </row>
    <row r="47" ht="15.75" customHeight="1">
      <c r="A47" s="95" t="s">
        <v>347</v>
      </c>
      <c r="B47" s="136">
        <f>B44/B45*B46</f>
        <v>2666.666667</v>
      </c>
      <c r="C47" s="95" t="s">
        <v>348</v>
      </c>
    </row>
    <row r="48" ht="15.75" customHeight="1">
      <c r="A48" s="95" t="s">
        <v>349</v>
      </c>
      <c r="B48" s="136">
        <f>'Load Estimate'!C5</f>
        <v>1830.508475</v>
      </c>
      <c r="C48" s="95" t="s">
        <v>348</v>
      </c>
    </row>
    <row r="49" ht="15.75" customHeight="1">
      <c r="A49" s="95" t="s">
        <v>351</v>
      </c>
      <c r="B49" s="136">
        <f>B47-B48</f>
        <v>836.1581921</v>
      </c>
      <c r="C49" s="95" t="s">
        <v>348</v>
      </c>
    </row>
    <row r="50" ht="15.75" customHeight="1">
      <c r="B50" s="136"/>
    </row>
    <row r="51" ht="15.75" customHeight="1">
      <c r="A51" s="95" t="s">
        <v>352</v>
      </c>
      <c r="B51" s="136"/>
    </row>
    <row r="52" ht="15.75" customHeight="1">
      <c r="A52" s="95" t="s">
        <v>353</v>
      </c>
      <c r="B52" s="136">
        <v>1500.0</v>
      </c>
      <c r="C52" s="95" t="s">
        <v>354</v>
      </c>
    </row>
    <row r="53" ht="15.75" customHeight="1">
      <c r="A53" s="95" t="s">
        <v>355</v>
      </c>
      <c r="B53" s="136">
        <f>B52+B49</f>
        <v>2336.158192</v>
      </c>
      <c r="C53" s="95" t="s">
        <v>421</v>
      </c>
    </row>
    <row r="54" ht="15.75" customHeight="1">
      <c r="A54" s="140" t="s">
        <v>363</v>
      </c>
      <c r="B54" s="142">
        <f>B40/B53</f>
        <v>5.350665054</v>
      </c>
      <c r="C54" s="140" t="s">
        <v>364</v>
      </c>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4">
    <mergeCell ref="A32:A33"/>
    <mergeCell ref="B32:B33"/>
    <mergeCell ref="C32:C33"/>
    <mergeCell ref="D32:D3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sheetViews>
  <sheetFormatPr customHeight="1" defaultColWidth="12.63" defaultRowHeight="15.0"/>
  <cols>
    <col customWidth="1" min="1" max="1" width="3.5"/>
    <col customWidth="1" min="2" max="2" width="31.88"/>
    <col customWidth="1" min="4" max="4" width="45.38"/>
    <col customWidth="1" min="5" max="5" width="48.25"/>
    <col customWidth="1" min="6" max="6" width="50.13"/>
    <col customWidth="1" min="7" max="26" width="8.88"/>
  </cols>
  <sheetData>
    <row r="1" ht="59.25" customHeight="1">
      <c r="B1" s="24" t="s">
        <v>50</v>
      </c>
      <c r="C1" s="25"/>
      <c r="D1" s="26" t="s">
        <v>51</v>
      </c>
      <c r="F1" s="27">
        <f>NOW()</f>
        <v>46063.60165</v>
      </c>
    </row>
    <row r="2">
      <c r="B2" s="28"/>
      <c r="C2" s="28"/>
      <c r="D2" s="28"/>
      <c r="E2" s="28"/>
      <c r="F2" s="28"/>
    </row>
    <row r="3">
      <c r="B3" s="29"/>
      <c r="C3" s="30" t="s">
        <v>52</v>
      </c>
      <c r="D3" s="31" t="s">
        <v>53</v>
      </c>
      <c r="E3" s="32"/>
      <c r="F3" s="32"/>
    </row>
    <row r="4">
      <c r="B4" s="29" t="s">
        <v>54</v>
      </c>
      <c r="C4" s="33"/>
      <c r="D4" s="34" t="s">
        <v>55</v>
      </c>
      <c r="E4" s="34" t="s">
        <v>56</v>
      </c>
      <c r="F4" s="34" t="s">
        <v>57</v>
      </c>
    </row>
    <row r="5" ht="18.75" customHeight="1">
      <c r="A5" s="35">
        <v>1.0</v>
      </c>
      <c r="B5" s="36" t="s">
        <v>58</v>
      </c>
      <c r="C5" s="35" t="s">
        <v>59</v>
      </c>
      <c r="D5" s="37" t="s">
        <v>60</v>
      </c>
      <c r="E5" s="37" t="s">
        <v>61</v>
      </c>
      <c r="F5" s="38" t="s">
        <v>62</v>
      </c>
    </row>
    <row r="6">
      <c r="A6" s="35">
        <f t="shared" ref="A6:A7" si="1">A5+1</f>
        <v>2</v>
      </c>
      <c r="B6" s="36" t="s">
        <v>63</v>
      </c>
      <c r="C6" s="37" t="s">
        <v>59</v>
      </c>
      <c r="D6" s="37" t="s">
        <v>64</v>
      </c>
      <c r="E6" s="37" t="s">
        <v>65</v>
      </c>
      <c r="F6" s="38" t="s">
        <v>66</v>
      </c>
    </row>
    <row r="7">
      <c r="A7" s="35">
        <f t="shared" si="1"/>
        <v>3</v>
      </c>
      <c r="B7" s="36" t="s">
        <v>67</v>
      </c>
      <c r="C7" s="35" t="s">
        <v>59</v>
      </c>
      <c r="D7" s="37" t="s">
        <v>68</v>
      </c>
      <c r="E7" s="37" t="s">
        <v>69</v>
      </c>
      <c r="F7" s="37" t="s">
        <v>70</v>
      </c>
    </row>
    <row r="8">
      <c r="A8" s="35">
        <v>4.0</v>
      </c>
      <c r="B8" s="36" t="s">
        <v>71</v>
      </c>
      <c r="C8" s="35" t="s">
        <v>59</v>
      </c>
      <c r="D8" s="37" t="s">
        <v>72</v>
      </c>
      <c r="E8" s="37" t="s">
        <v>73</v>
      </c>
      <c r="F8" s="37" t="s">
        <v>74</v>
      </c>
    </row>
    <row r="9">
      <c r="A9" s="35">
        <v>5.0</v>
      </c>
      <c r="B9" s="36" t="s">
        <v>75</v>
      </c>
      <c r="C9" s="35" t="s">
        <v>76</v>
      </c>
      <c r="D9" s="37" t="s">
        <v>77</v>
      </c>
      <c r="E9" s="37" t="s">
        <v>78</v>
      </c>
      <c r="F9" s="37" t="s">
        <v>79</v>
      </c>
    </row>
    <row r="10">
      <c r="A10" s="35">
        <f>A9+1</f>
        <v>6</v>
      </c>
      <c r="B10" s="36" t="s">
        <v>80</v>
      </c>
      <c r="C10" s="39" t="s">
        <v>76</v>
      </c>
      <c r="D10" s="40" t="s">
        <v>81</v>
      </c>
      <c r="E10" s="37" t="s">
        <v>82</v>
      </c>
      <c r="F10" s="37" t="s">
        <v>83</v>
      </c>
    </row>
    <row r="11">
      <c r="A11" s="35">
        <v>7.0</v>
      </c>
      <c r="B11" s="36" t="s">
        <v>84</v>
      </c>
      <c r="C11" s="35" t="s">
        <v>85</v>
      </c>
      <c r="D11" s="37" t="s">
        <v>86</v>
      </c>
      <c r="E11" s="37" t="s">
        <v>87</v>
      </c>
      <c r="F11" s="37" t="s">
        <v>88</v>
      </c>
    </row>
    <row r="12" ht="24.0" customHeight="1">
      <c r="A12" s="35">
        <f>A11+1</f>
        <v>8</v>
      </c>
      <c r="B12" s="36" t="s">
        <v>89</v>
      </c>
      <c r="C12" s="35" t="s">
        <v>85</v>
      </c>
      <c r="D12" s="37" t="s">
        <v>90</v>
      </c>
      <c r="E12" s="37" t="s">
        <v>91</v>
      </c>
      <c r="F12" s="37" t="s">
        <v>92</v>
      </c>
    </row>
    <row r="13" ht="30.0" customHeight="1">
      <c r="A13" s="41"/>
      <c r="B13" s="42"/>
      <c r="C13" s="41"/>
      <c r="D13" s="43"/>
      <c r="E13" s="43"/>
      <c r="F13" s="43"/>
    </row>
    <row r="14" ht="18.75" customHeight="1">
      <c r="A14" s="44"/>
      <c r="B14" s="42"/>
      <c r="C14" s="41"/>
      <c r="D14" s="45"/>
      <c r="E14" s="45"/>
      <c r="F14" s="45"/>
    </row>
    <row r="15" ht="18.75" customHeight="1">
      <c r="A15" s="44"/>
      <c r="B15" s="42"/>
      <c r="C15" s="41"/>
      <c r="D15" s="45"/>
      <c r="E15" s="45"/>
      <c r="F15" s="45"/>
    </row>
    <row r="16" ht="18.75" customHeight="1">
      <c r="A16" s="44"/>
      <c r="B16" s="42"/>
      <c r="C16" s="41"/>
      <c r="F16" s="41"/>
    </row>
    <row r="17" ht="21.75" customHeight="1">
      <c r="A17" s="44"/>
      <c r="B17" s="42"/>
      <c r="C17" s="41"/>
      <c r="D17" s="41"/>
      <c r="E17" s="41"/>
      <c r="F17" s="41"/>
    </row>
    <row r="18">
      <c r="B18" s="28"/>
      <c r="C18" s="28"/>
      <c r="D18" s="28"/>
      <c r="E18" s="28"/>
      <c r="F18" s="28"/>
    </row>
    <row r="19">
      <c r="B19" s="28"/>
      <c r="C19" s="28"/>
      <c r="D19" s="28"/>
      <c r="E19" s="28"/>
      <c r="F19" s="28"/>
    </row>
    <row r="20">
      <c r="B20" s="28"/>
      <c r="C20" s="28"/>
      <c r="D20" s="28"/>
      <c r="E20" s="28"/>
      <c r="F20" s="28"/>
    </row>
    <row r="21" ht="15.75" customHeight="1">
      <c r="B21" s="28"/>
      <c r="C21" s="28"/>
      <c r="D21" s="28"/>
      <c r="E21" s="28"/>
      <c r="F21" s="28"/>
    </row>
    <row r="22" ht="15.75" customHeight="1">
      <c r="B22" s="28"/>
      <c r="C22" s="28"/>
      <c r="D22" s="28"/>
      <c r="E22" s="28"/>
      <c r="F22" s="28"/>
    </row>
    <row r="23" ht="15.75" customHeight="1">
      <c r="B23" s="28"/>
      <c r="C23" s="28"/>
      <c r="D23" s="28"/>
      <c r="E23" s="28"/>
      <c r="F23" s="28"/>
    </row>
    <row r="24" ht="15.75" customHeight="1">
      <c r="B24" s="28"/>
      <c r="C24" s="28"/>
      <c r="D24" s="28"/>
      <c r="E24" s="28"/>
      <c r="F24" s="28"/>
    </row>
    <row r="25" ht="15.75" customHeight="1">
      <c r="B25" s="28"/>
      <c r="C25" s="28"/>
      <c r="D25" s="28"/>
      <c r="E25" s="28"/>
      <c r="F25" s="28"/>
    </row>
    <row r="26" ht="15.75" customHeight="1">
      <c r="B26" s="28"/>
      <c r="C26" s="28"/>
      <c r="D26" s="28"/>
      <c r="E26" s="28"/>
      <c r="F26" s="28"/>
    </row>
    <row r="27" ht="15.75" customHeight="1">
      <c r="B27" s="28"/>
      <c r="C27" s="28"/>
      <c r="D27" s="28"/>
      <c r="E27" s="28"/>
      <c r="F27" s="28"/>
    </row>
    <row r="28" ht="15.75" customHeight="1">
      <c r="B28" s="28"/>
      <c r="C28" s="28"/>
      <c r="D28" s="28"/>
      <c r="E28" s="28"/>
      <c r="F28" s="28"/>
    </row>
    <row r="29" ht="15.75" customHeight="1">
      <c r="B29" s="28"/>
      <c r="C29" s="28"/>
      <c r="D29" s="28"/>
      <c r="E29" s="28"/>
      <c r="F29" s="28"/>
    </row>
    <row r="30" ht="15.75" customHeight="1">
      <c r="B30" s="28"/>
      <c r="C30" s="28"/>
      <c r="D30" s="28"/>
      <c r="E30" s="28"/>
      <c r="F30" s="28"/>
    </row>
    <row r="31" ht="15.75" customHeight="1">
      <c r="B31" s="28"/>
      <c r="C31" s="28"/>
      <c r="D31" s="28"/>
      <c r="E31" s="28"/>
      <c r="F31" s="28"/>
    </row>
    <row r="32" ht="15.75" customHeight="1">
      <c r="B32" s="28"/>
      <c r="C32" s="28"/>
      <c r="D32" s="28"/>
      <c r="E32" s="28"/>
      <c r="F32" s="28"/>
    </row>
    <row r="33" ht="15.75" customHeight="1">
      <c r="B33" s="28"/>
      <c r="C33" s="28"/>
      <c r="D33" s="28"/>
      <c r="E33" s="28"/>
      <c r="F33" s="28"/>
    </row>
    <row r="34" ht="15.75" customHeight="1">
      <c r="B34" s="28"/>
      <c r="C34" s="28"/>
      <c r="D34" s="28"/>
      <c r="E34" s="28"/>
      <c r="F34" s="28"/>
    </row>
    <row r="35" ht="15.75" customHeight="1">
      <c r="B35" s="28"/>
      <c r="C35" s="28"/>
      <c r="D35" s="28"/>
      <c r="E35" s="28"/>
      <c r="F35" s="28"/>
    </row>
    <row r="36" ht="15.75" customHeight="1">
      <c r="B36" s="28"/>
      <c r="C36" s="28"/>
      <c r="D36" s="28"/>
      <c r="E36" s="28"/>
      <c r="F36" s="28"/>
    </row>
    <row r="37" ht="15.75" customHeight="1">
      <c r="B37" s="28"/>
      <c r="C37" s="28"/>
      <c r="D37" s="28"/>
      <c r="E37" s="28"/>
      <c r="F37" s="28"/>
    </row>
    <row r="38" ht="15.75" customHeight="1">
      <c r="B38" s="28"/>
      <c r="C38" s="28"/>
      <c r="D38" s="28"/>
      <c r="E38" s="28"/>
      <c r="F38" s="28"/>
    </row>
    <row r="39" ht="15.75" customHeight="1">
      <c r="B39" s="28"/>
      <c r="C39" s="28"/>
      <c r="D39" s="28"/>
      <c r="E39" s="28"/>
      <c r="F39" s="28"/>
    </row>
    <row r="40" ht="15.75" customHeight="1">
      <c r="B40" s="28"/>
      <c r="C40" s="28"/>
      <c r="D40" s="28"/>
      <c r="E40" s="28"/>
      <c r="F40" s="28"/>
    </row>
    <row r="41" ht="15.75" customHeight="1">
      <c r="B41" s="28"/>
      <c r="C41" s="28"/>
      <c r="D41" s="28"/>
      <c r="E41" s="28"/>
      <c r="F41" s="28"/>
    </row>
    <row r="42" ht="15.75" customHeight="1">
      <c r="B42" s="28"/>
      <c r="C42" s="28"/>
      <c r="D42" s="28"/>
      <c r="E42" s="28"/>
      <c r="F42" s="28"/>
    </row>
    <row r="43" ht="15.75" customHeight="1">
      <c r="B43" s="28"/>
      <c r="C43" s="28"/>
      <c r="D43" s="28"/>
      <c r="E43" s="28"/>
      <c r="F43" s="28"/>
    </row>
    <row r="44" ht="15.75" customHeight="1">
      <c r="B44" s="28"/>
      <c r="C44" s="28"/>
      <c r="D44" s="28"/>
      <c r="E44" s="28"/>
      <c r="F44" s="28"/>
    </row>
    <row r="45" ht="15.75" customHeight="1">
      <c r="B45" s="28"/>
      <c r="C45" s="28"/>
      <c r="D45" s="28"/>
      <c r="E45" s="28"/>
      <c r="F45" s="28"/>
    </row>
    <row r="46" ht="15.75" customHeight="1">
      <c r="B46" s="28"/>
      <c r="C46" s="28"/>
      <c r="D46" s="28"/>
      <c r="E46" s="28"/>
      <c r="F46" s="28"/>
    </row>
    <row r="47" ht="15.75" customHeight="1">
      <c r="B47" s="28"/>
      <c r="C47" s="28"/>
      <c r="D47" s="28"/>
      <c r="E47" s="28"/>
      <c r="F47" s="28"/>
    </row>
    <row r="48" ht="15.75" customHeight="1">
      <c r="B48" s="28"/>
      <c r="C48" s="28"/>
      <c r="D48" s="28"/>
      <c r="E48" s="28"/>
      <c r="F48" s="28"/>
    </row>
    <row r="49" ht="15.75" customHeight="1">
      <c r="B49" s="28"/>
      <c r="C49" s="28"/>
      <c r="D49" s="28"/>
      <c r="E49" s="28"/>
      <c r="F49" s="28"/>
    </row>
    <row r="50" ht="15.75" customHeight="1">
      <c r="B50" s="28"/>
      <c r="C50" s="28"/>
      <c r="D50" s="28"/>
      <c r="E50" s="28"/>
      <c r="F50" s="28"/>
    </row>
    <row r="51" ht="15.75" customHeight="1">
      <c r="B51" s="28"/>
      <c r="C51" s="28"/>
      <c r="D51" s="28"/>
      <c r="E51" s="28"/>
      <c r="F51" s="28"/>
    </row>
    <row r="52" ht="15.75" customHeight="1">
      <c r="B52" s="28"/>
      <c r="C52" s="28"/>
      <c r="D52" s="28"/>
      <c r="E52" s="28"/>
      <c r="F52" s="28"/>
    </row>
    <row r="53" ht="15.75" customHeight="1">
      <c r="B53" s="28"/>
      <c r="C53" s="28"/>
      <c r="D53" s="28"/>
      <c r="E53" s="28"/>
      <c r="F53" s="28"/>
    </row>
    <row r="54" ht="15.75" customHeight="1">
      <c r="B54" s="28"/>
      <c r="C54" s="28"/>
      <c r="D54" s="28"/>
      <c r="E54" s="28"/>
      <c r="F54" s="28"/>
    </row>
    <row r="55" ht="15.75" customHeight="1">
      <c r="B55" s="28"/>
      <c r="C55" s="28"/>
      <c r="D55" s="28"/>
      <c r="E55" s="28"/>
      <c r="F55" s="28"/>
    </row>
    <row r="56" ht="15.75" customHeight="1">
      <c r="B56" s="28"/>
      <c r="C56" s="28"/>
      <c r="D56" s="28"/>
      <c r="E56" s="28"/>
      <c r="F56" s="28"/>
    </row>
    <row r="57" ht="15.75" customHeight="1">
      <c r="B57" s="28"/>
      <c r="C57" s="28"/>
      <c r="D57" s="28"/>
      <c r="E57" s="28"/>
      <c r="F57" s="28"/>
    </row>
    <row r="58" ht="15.75" customHeight="1">
      <c r="B58" s="28"/>
      <c r="C58" s="28"/>
      <c r="D58" s="28"/>
      <c r="E58" s="28"/>
      <c r="F58" s="28"/>
    </row>
    <row r="59" ht="15.75" customHeight="1">
      <c r="B59" s="28"/>
      <c r="C59" s="28"/>
      <c r="D59" s="28"/>
      <c r="E59" s="28"/>
      <c r="F59" s="28"/>
    </row>
    <row r="60" ht="15.75" customHeight="1">
      <c r="B60" s="28"/>
      <c r="C60" s="28"/>
      <c r="D60" s="28"/>
      <c r="E60" s="28"/>
      <c r="F60" s="28"/>
    </row>
    <row r="61" ht="15.75" customHeight="1">
      <c r="B61" s="28"/>
      <c r="C61" s="28"/>
      <c r="D61" s="28"/>
      <c r="E61" s="28"/>
      <c r="F61" s="28"/>
    </row>
    <row r="62" ht="15.75" customHeight="1">
      <c r="B62" s="28"/>
      <c r="C62" s="28"/>
      <c r="D62" s="28"/>
      <c r="E62" s="28"/>
      <c r="F62" s="28"/>
    </row>
    <row r="63" ht="15.75" customHeight="1">
      <c r="B63" s="28"/>
      <c r="C63" s="28"/>
      <c r="D63" s="28"/>
      <c r="E63" s="28"/>
      <c r="F63" s="28"/>
    </row>
    <row r="64" ht="15.75" customHeight="1">
      <c r="B64" s="28"/>
      <c r="C64" s="28"/>
      <c r="D64" s="28"/>
      <c r="E64" s="28"/>
      <c r="F64" s="28"/>
    </row>
    <row r="65" ht="15.75" customHeight="1">
      <c r="B65" s="28"/>
      <c r="C65" s="28"/>
      <c r="D65" s="28"/>
      <c r="E65" s="28"/>
      <c r="F65" s="28"/>
    </row>
    <row r="66" ht="15.75" customHeight="1">
      <c r="B66" s="28"/>
      <c r="C66" s="28"/>
      <c r="D66" s="28"/>
      <c r="E66" s="28"/>
      <c r="F66" s="28"/>
    </row>
    <row r="67" ht="15.75" customHeight="1">
      <c r="B67" s="28"/>
      <c r="C67" s="28"/>
      <c r="D67" s="28"/>
      <c r="E67" s="28"/>
      <c r="F67" s="28"/>
    </row>
    <row r="68" ht="15.75" customHeight="1">
      <c r="B68" s="28"/>
      <c r="C68" s="28"/>
      <c r="D68" s="28"/>
      <c r="E68" s="28"/>
      <c r="F68" s="28"/>
    </row>
    <row r="69" ht="15.75" customHeight="1">
      <c r="B69" s="28"/>
      <c r="C69" s="28"/>
      <c r="D69" s="28"/>
      <c r="E69" s="28"/>
      <c r="F69" s="28"/>
    </row>
    <row r="70" ht="15.75" customHeight="1">
      <c r="B70" s="28"/>
      <c r="C70" s="28"/>
      <c r="D70" s="28"/>
      <c r="E70" s="28"/>
      <c r="F70" s="28"/>
    </row>
    <row r="71" ht="15.75" customHeight="1">
      <c r="B71" s="28"/>
      <c r="C71" s="28"/>
      <c r="D71" s="28"/>
      <c r="E71" s="28"/>
      <c r="F71" s="28"/>
    </row>
    <row r="72" ht="15.75" customHeight="1">
      <c r="B72" s="28"/>
      <c r="C72" s="28"/>
      <c r="D72" s="28"/>
      <c r="E72" s="28"/>
      <c r="F72" s="28"/>
    </row>
    <row r="73" ht="15.75" customHeight="1">
      <c r="B73" s="28"/>
      <c r="C73" s="28"/>
      <c r="D73" s="28"/>
      <c r="E73" s="28"/>
      <c r="F73" s="28"/>
    </row>
    <row r="74" ht="15.75" customHeight="1">
      <c r="B74" s="28"/>
      <c r="C74" s="28"/>
      <c r="D74" s="28"/>
      <c r="E74" s="28"/>
      <c r="F74" s="28"/>
    </row>
    <row r="75" ht="15.75" customHeight="1">
      <c r="B75" s="28"/>
      <c r="C75" s="28"/>
      <c r="D75" s="28"/>
      <c r="E75" s="28"/>
      <c r="F75" s="28"/>
    </row>
    <row r="76" ht="15.75" customHeight="1">
      <c r="B76" s="28"/>
      <c r="C76" s="28"/>
      <c r="D76" s="28"/>
      <c r="E76" s="28"/>
      <c r="F76" s="28"/>
    </row>
    <row r="77" ht="15.75" customHeight="1">
      <c r="B77" s="28"/>
      <c r="C77" s="28"/>
      <c r="D77" s="28"/>
      <c r="E77" s="28"/>
      <c r="F77" s="28"/>
    </row>
    <row r="78" ht="15.75" customHeight="1">
      <c r="B78" s="28"/>
      <c r="C78" s="28"/>
      <c r="D78" s="28"/>
      <c r="E78" s="28"/>
      <c r="F78" s="28"/>
    </row>
    <row r="79" ht="15.75" customHeight="1">
      <c r="B79" s="28"/>
      <c r="C79" s="28"/>
      <c r="D79" s="28"/>
      <c r="E79" s="28"/>
      <c r="F79" s="28"/>
    </row>
    <row r="80" ht="15.75" customHeight="1">
      <c r="B80" s="28"/>
      <c r="C80" s="28"/>
      <c r="D80" s="28"/>
      <c r="E80" s="28"/>
      <c r="F80" s="28"/>
    </row>
    <row r="81" ht="15.75" customHeight="1">
      <c r="B81" s="28"/>
      <c r="C81" s="28"/>
      <c r="D81" s="28"/>
      <c r="E81" s="28"/>
      <c r="F81" s="28"/>
    </row>
    <row r="82" ht="15.75" customHeight="1">
      <c r="B82" s="28"/>
      <c r="C82" s="28"/>
      <c r="D82" s="28"/>
      <c r="E82" s="28"/>
      <c r="F82" s="28"/>
    </row>
    <row r="83" ht="15.75" customHeight="1">
      <c r="B83" s="28"/>
      <c r="C83" s="28"/>
      <c r="D83" s="28"/>
      <c r="E83" s="28"/>
      <c r="F83" s="28"/>
    </row>
    <row r="84" ht="15.75" customHeight="1">
      <c r="B84" s="28"/>
      <c r="C84" s="28"/>
      <c r="D84" s="28"/>
      <c r="E84" s="28"/>
      <c r="F84" s="28"/>
    </row>
    <row r="85" ht="15.75" customHeight="1">
      <c r="B85" s="28"/>
      <c r="C85" s="28"/>
      <c r="D85" s="28"/>
      <c r="E85" s="28"/>
      <c r="F85" s="28"/>
    </row>
    <row r="86" ht="15.75" customHeight="1">
      <c r="B86" s="28"/>
      <c r="C86" s="28"/>
      <c r="D86" s="28"/>
      <c r="E86" s="28"/>
      <c r="F86" s="28"/>
    </row>
    <row r="87" ht="15.75" customHeight="1">
      <c r="B87" s="28"/>
      <c r="C87" s="28"/>
      <c r="D87" s="28"/>
      <c r="E87" s="28"/>
      <c r="F87" s="28"/>
    </row>
    <row r="88" ht="15.75" customHeight="1">
      <c r="B88" s="28"/>
      <c r="C88" s="28"/>
      <c r="D88" s="28"/>
      <c r="E88" s="28"/>
      <c r="F88" s="28"/>
    </row>
    <row r="89" ht="15.75" customHeight="1">
      <c r="B89" s="28"/>
      <c r="C89" s="28"/>
      <c r="D89" s="28"/>
      <c r="E89" s="28"/>
      <c r="F89" s="28"/>
    </row>
    <row r="90" ht="15.75" customHeight="1">
      <c r="B90" s="28"/>
      <c r="C90" s="28"/>
      <c r="D90" s="28"/>
      <c r="E90" s="28"/>
      <c r="F90" s="28"/>
    </row>
    <row r="91" ht="15.75" customHeight="1">
      <c r="B91" s="28"/>
      <c r="C91" s="28"/>
      <c r="D91" s="28"/>
      <c r="E91" s="28"/>
      <c r="F91" s="28"/>
    </row>
    <row r="92" ht="15.75" customHeight="1">
      <c r="B92" s="28"/>
      <c r="C92" s="28"/>
      <c r="D92" s="28"/>
      <c r="E92" s="28"/>
      <c r="F92" s="28"/>
    </row>
    <row r="93" ht="15.75" customHeight="1">
      <c r="B93" s="28"/>
      <c r="C93" s="28"/>
      <c r="D93" s="28"/>
      <c r="E93" s="28"/>
      <c r="F93" s="28"/>
    </row>
    <row r="94" ht="15.75" customHeight="1">
      <c r="B94" s="28"/>
      <c r="C94" s="28"/>
      <c r="D94" s="28"/>
      <c r="E94" s="28"/>
      <c r="F94" s="28"/>
    </row>
    <row r="95" ht="15.75" customHeight="1">
      <c r="B95" s="28"/>
      <c r="C95" s="28"/>
      <c r="D95" s="28"/>
      <c r="E95" s="28"/>
      <c r="F95" s="28"/>
    </row>
    <row r="96" ht="15.75" customHeight="1">
      <c r="B96" s="28"/>
      <c r="C96" s="28"/>
      <c r="D96" s="28"/>
      <c r="E96" s="28"/>
      <c r="F96" s="28"/>
    </row>
    <row r="97" ht="15.75" customHeight="1">
      <c r="B97" s="28"/>
      <c r="C97" s="28"/>
      <c r="D97" s="28"/>
      <c r="E97" s="28"/>
      <c r="F97" s="28"/>
    </row>
    <row r="98" ht="15.75" customHeight="1">
      <c r="B98" s="28"/>
      <c r="C98" s="28"/>
      <c r="D98" s="28"/>
      <c r="E98" s="28"/>
      <c r="F98" s="28"/>
    </row>
    <row r="99" ht="15.75" customHeight="1">
      <c r="B99" s="28"/>
      <c r="C99" s="28"/>
      <c r="D99" s="28"/>
      <c r="E99" s="28"/>
      <c r="F99" s="28"/>
    </row>
    <row r="100" ht="15.75" customHeight="1">
      <c r="B100" s="28"/>
      <c r="C100" s="28"/>
      <c r="D100" s="28"/>
      <c r="E100" s="28"/>
      <c r="F100" s="28"/>
    </row>
    <row r="101" ht="15.75" customHeight="1">
      <c r="B101" s="28"/>
      <c r="C101" s="28"/>
      <c r="D101" s="28"/>
      <c r="E101" s="28"/>
      <c r="F101" s="28"/>
    </row>
    <row r="102" ht="15.75" customHeight="1">
      <c r="B102" s="28"/>
      <c r="C102" s="28"/>
      <c r="D102" s="28"/>
      <c r="E102" s="28"/>
      <c r="F102" s="28"/>
    </row>
    <row r="103" ht="15.75" customHeight="1">
      <c r="B103" s="28"/>
      <c r="C103" s="28"/>
      <c r="D103" s="28"/>
      <c r="E103" s="28"/>
      <c r="F103" s="28"/>
    </row>
    <row r="104" ht="15.75" customHeight="1">
      <c r="B104" s="28"/>
      <c r="C104" s="28"/>
      <c r="D104" s="28"/>
      <c r="E104" s="28"/>
      <c r="F104" s="28"/>
    </row>
    <row r="105" ht="15.75" customHeight="1">
      <c r="B105" s="28"/>
      <c r="C105" s="28"/>
      <c r="D105" s="28"/>
      <c r="E105" s="28"/>
      <c r="F105" s="28"/>
    </row>
    <row r="106" ht="15.75" customHeight="1">
      <c r="B106" s="28"/>
      <c r="C106" s="28"/>
      <c r="D106" s="28"/>
      <c r="E106" s="28"/>
      <c r="F106" s="28"/>
    </row>
    <row r="107" ht="15.75" customHeight="1">
      <c r="B107" s="28"/>
      <c r="C107" s="28"/>
      <c r="D107" s="28"/>
      <c r="E107" s="28"/>
      <c r="F107" s="28"/>
    </row>
    <row r="108" ht="15.75" customHeight="1">
      <c r="B108" s="28"/>
      <c r="C108" s="28"/>
      <c r="D108" s="28"/>
      <c r="E108" s="28"/>
      <c r="F108" s="28"/>
    </row>
    <row r="109" ht="15.75" customHeight="1">
      <c r="B109" s="28"/>
      <c r="C109" s="28"/>
      <c r="D109" s="28"/>
      <c r="E109" s="28"/>
      <c r="F109" s="28"/>
    </row>
    <row r="110" ht="15.75" customHeight="1">
      <c r="B110" s="28"/>
      <c r="C110" s="28"/>
      <c r="D110" s="28"/>
      <c r="E110" s="28"/>
      <c r="F110" s="28"/>
    </row>
    <row r="111" ht="15.75" customHeight="1">
      <c r="B111" s="28"/>
      <c r="C111" s="28"/>
      <c r="D111" s="28"/>
      <c r="E111" s="28"/>
      <c r="F111" s="28"/>
    </row>
    <row r="112" ht="15.75" customHeight="1">
      <c r="B112" s="28"/>
      <c r="C112" s="28"/>
      <c r="D112" s="28"/>
      <c r="E112" s="28"/>
      <c r="F112" s="28"/>
    </row>
    <row r="113" ht="15.75" customHeight="1">
      <c r="B113" s="28"/>
      <c r="C113" s="28"/>
      <c r="D113" s="28"/>
      <c r="E113" s="28"/>
      <c r="F113" s="28"/>
    </row>
    <row r="114" ht="15.75" customHeight="1">
      <c r="B114" s="28"/>
      <c r="C114" s="28"/>
      <c r="D114" s="28"/>
      <c r="E114" s="28"/>
      <c r="F114" s="28"/>
    </row>
    <row r="115" ht="15.75" customHeight="1">
      <c r="B115" s="28"/>
      <c r="C115" s="28"/>
      <c r="D115" s="28"/>
      <c r="E115" s="28"/>
      <c r="F115" s="28"/>
    </row>
    <row r="116" ht="15.75" customHeight="1">
      <c r="B116" s="28"/>
      <c r="C116" s="28"/>
      <c r="D116" s="28"/>
      <c r="E116" s="28"/>
      <c r="F116" s="28"/>
    </row>
    <row r="117" ht="15.75" customHeight="1">
      <c r="B117" s="28"/>
      <c r="C117" s="28"/>
      <c r="D117" s="28"/>
      <c r="E117" s="28"/>
      <c r="F117" s="28"/>
    </row>
    <row r="118" ht="15.75" customHeight="1">
      <c r="B118" s="28"/>
      <c r="C118" s="28"/>
      <c r="D118" s="28"/>
      <c r="E118" s="28"/>
      <c r="F118" s="28"/>
    </row>
    <row r="119" ht="15.75" customHeight="1">
      <c r="B119" s="28"/>
      <c r="C119" s="28"/>
      <c r="D119" s="28"/>
      <c r="E119" s="28"/>
      <c r="F119" s="28"/>
    </row>
    <row r="120" ht="15.75" customHeight="1">
      <c r="B120" s="28"/>
      <c r="C120" s="28"/>
      <c r="D120" s="28"/>
      <c r="E120" s="28"/>
      <c r="F120" s="28"/>
    </row>
    <row r="121" ht="15.75" customHeight="1">
      <c r="B121" s="28"/>
      <c r="C121" s="28"/>
      <c r="D121" s="28"/>
      <c r="E121" s="28"/>
      <c r="F121" s="28"/>
    </row>
    <row r="122" ht="15.75" customHeight="1">
      <c r="B122" s="28"/>
      <c r="C122" s="28"/>
      <c r="D122" s="28"/>
      <c r="E122" s="28"/>
      <c r="F122" s="28"/>
    </row>
    <row r="123" ht="15.75" customHeight="1">
      <c r="B123" s="28"/>
      <c r="C123" s="28"/>
      <c r="D123" s="28"/>
      <c r="E123" s="28"/>
      <c r="F123" s="28"/>
    </row>
    <row r="124" ht="15.75" customHeight="1">
      <c r="B124" s="28"/>
      <c r="C124" s="28"/>
      <c r="D124" s="28"/>
      <c r="E124" s="28"/>
      <c r="F124" s="28"/>
    </row>
    <row r="125" ht="15.75" customHeight="1">
      <c r="B125" s="28"/>
      <c r="C125" s="28"/>
      <c r="D125" s="28"/>
      <c r="E125" s="28"/>
      <c r="F125" s="28"/>
    </row>
    <row r="126" ht="15.75" customHeight="1">
      <c r="B126" s="28"/>
      <c r="C126" s="28"/>
      <c r="D126" s="28"/>
      <c r="E126" s="28"/>
      <c r="F126" s="28"/>
    </row>
    <row r="127" ht="15.75" customHeight="1">
      <c r="B127" s="28"/>
      <c r="C127" s="28"/>
      <c r="D127" s="28"/>
      <c r="E127" s="28"/>
      <c r="F127" s="28"/>
    </row>
    <row r="128" ht="15.75" customHeight="1">
      <c r="B128" s="28"/>
      <c r="C128" s="28"/>
      <c r="D128" s="28"/>
      <c r="E128" s="28"/>
      <c r="F128" s="28"/>
    </row>
    <row r="129" ht="15.75" customHeight="1">
      <c r="B129" s="28"/>
      <c r="C129" s="28"/>
      <c r="D129" s="28"/>
      <c r="E129" s="28"/>
      <c r="F129" s="28"/>
    </row>
    <row r="130" ht="15.75" customHeight="1">
      <c r="B130" s="28"/>
      <c r="C130" s="28"/>
      <c r="D130" s="28"/>
      <c r="E130" s="28"/>
      <c r="F130" s="28"/>
    </row>
    <row r="131" ht="15.75" customHeight="1">
      <c r="B131" s="28"/>
      <c r="C131" s="28"/>
      <c r="D131" s="28"/>
      <c r="E131" s="28"/>
      <c r="F131" s="28"/>
    </row>
    <row r="132" ht="15.75" customHeight="1">
      <c r="B132" s="28"/>
      <c r="C132" s="28"/>
      <c r="D132" s="28"/>
      <c r="E132" s="28"/>
      <c r="F132" s="28"/>
    </row>
    <row r="133" ht="15.75" customHeight="1">
      <c r="B133" s="28"/>
      <c r="C133" s="28"/>
      <c r="D133" s="28"/>
      <c r="E133" s="28"/>
      <c r="F133" s="28"/>
    </row>
    <row r="134" ht="15.75" customHeight="1">
      <c r="B134" s="28"/>
      <c r="C134" s="28"/>
      <c r="D134" s="28"/>
      <c r="E134" s="28"/>
      <c r="F134" s="28"/>
    </row>
    <row r="135" ht="15.75" customHeight="1">
      <c r="B135" s="28"/>
      <c r="C135" s="28"/>
      <c r="D135" s="28"/>
      <c r="E135" s="28"/>
      <c r="F135" s="28"/>
    </row>
    <row r="136" ht="15.75" customHeight="1">
      <c r="B136" s="28"/>
      <c r="C136" s="28"/>
      <c r="D136" s="28"/>
      <c r="E136" s="28"/>
      <c r="F136" s="28"/>
    </row>
    <row r="137" ht="15.75" customHeight="1">
      <c r="B137" s="28"/>
      <c r="C137" s="28"/>
      <c r="D137" s="28"/>
      <c r="E137" s="28"/>
      <c r="F137" s="28"/>
    </row>
    <row r="138" ht="15.75" customHeight="1">
      <c r="B138" s="28"/>
      <c r="C138" s="28"/>
      <c r="D138" s="28"/>
      <c r="E138" s="28"/>
      <c r="F138" s="28"/>
    </row>
    <row r="139" ht="15.75" customHeight="1">
      <c r="B139" s="28"/>
      <c r="C139" s="28"/>
      <c r="D139" s="28"/>
      <c r="E139" s="28"/>
      <c r="F139" s="28"/>
    </row>
    <row r="140" ht="15.75" customHeight="1">
      <c r="B140" s="28"/>
      <c r="C140" s="28"/>
      <c r="D140" s="28"/>
      <c r="E140" s="28"/>
      <c r="F140" s="28"/>
    </row>
    <row r="141" ht="15.75" customHeight="1">
      <c r="B141" s="28"/>
      <c r="C141" s="28"/>
      <c r="D141" s="28"/>
      <c r="E141" s="28"/>
      <c r="F141" s="28"/>
    </row>
    <row r="142" ht="15.75" customHeight="1">
      <c r="B142" s="28"/>
      <c r="C142" s="28"/>
      <c r="D142" s="28"/>
      <c r="E142" s="28"/>
      <c r="F142" s="28"/>
    </row>
    <row r="143" ht="15.75" customHeight="1">
      <c r="B143" s="28"/>
      <c r="C143" s="28"/>
      <c r="D143" s="28"/>
      <c r="E143" s="28"/>
      <c r="F143" s="28"/>
    </row>
    <row r="144" ht="15.75" customHeight="1">
      <c r="B144" s="28"/>
      <c r="C144" s="28"/>
      <c r="D144" s="28"/>
      <c r="E144" s="28"/>
      <c r="F144" s="28"/>
    </row>
    <row r="145" ht="15.75" customHeight="1">
      <c r="B145" s="28"/>
      <c r="C145" s="28"/>
      <c r="D145" s="28"/>
      <c r="E145" s="28"/>
      <c r="F145" s="28"/>
    </row>
    <row r="146" ht="15.75" customHeight="1">
      <c r="B146" s="28"/>
      <c r="C146" s="28"/>
      <c r="D146" s="28"/>
      <c r="E146" s="28"/>
      <c r="F146" s="28"/>
    </row>
    <row r="147" ht="15.75" customHeight="1">
      <c r="B147" s="28"/>
      <c r="C147" s="28"/>
      <c r="D147" s="28"/>
      <c r="E147" s="28"/>
      <c r="F147" s="28"/>
    </row>
    <row r="148" ht="15.75" customHeight="1">
      <c r="B148" s="28"/>
      <c r="C148" s="28"/>
      <c r="D148" s="28"/>
      <c r="E148" s="28"/>
      <c r="F148" s="28"/>
    </row>
    <row r="149" ht="15.75" customHeight="1">
      <c r="B149" s="28"/>
      <c r="C149" s="28"/>
      <c r="D149" s="28"/>
      <c r="E149" s="28"/>
      <c r="F149" s="28"/>
    </row>
    <row r="150" ht="15.75" customHeight="1">
      <c r="B150" s="28"/>
      <c r="C150" s="28"/>
      <c r="D150" s="28"/>
      <c r="E150" s="28"/>
      <c r="F150" s="28"/>
    </row>
    <row r="151" ht="15.75" customHeight="1">
      <c r="B151" s="28"/>
      <c r="C151" s="28"/>
      <c r="D151" s="28"/>
      <c r="E151" s="28"/>
      <c r="F151" s="28"/>
    </row>
    <row r="152" ht="15.75" customHeight="1">
      <c r="B152" s="28"/>
      <c r="C152" s="28"/>
      <c r="D152" s="28"/>
      <c r="E152" s="28"/>
      <c r="F152" s="28"/>
    </row>
    <row r="153" ht="15.75" customHeight="1">
      <c r="B153" s="28"/>
      <c r="C153" s="28"/>
      <c r="D153" s="28"/>
      <c r="E153" s="28"/>
      <c r="F153" s="28"/>
    </row>
    <row r="154" ht="15.75" customHeight="1">
      <c r="B154" s="28"/>
      <c r="C154" s="28"/>
      <c r="D154" s="28"/>
      <c r="E154" s="28"/>
      <c r="F154" s="28"/>
    </row>
    <row r="155" ht="15.75" customHeight="1">
      <c r="B155" s="28"/>
      <c r="C155" s="28"/>
      <c r="D155" s="28"/>
      <c r="E155" s="28"/>
      <c r="F155" s="28"/>
    </row>
    <row r="156" ht="15.75" customHeight="1">
      <c r="B156" s="28"/>
      <c r="C156" s="28"/>
      <c r="D156" s="28"/>
      <c r="E156" s="28"/>
      <c r="F156" s="28"/>
    </row>
    <row r="157" ht="15.75" customHeight="1">
      <c r="B157" s="28"/>
      <c r="C157" s="28"/>
      <c r="D157" s="28"/>
      <c r="E157" s="28"/>
      <c r="F157" s="28"/>
    </row>
    <row r="158" ht="15.75" customHeight="1">
      <c r="B158" s="28"/>
      <c r="C158" s="28"/>
      <c r="D158" s="28"/>
      <c r="E158" s="28"/>
      <c r="F158" s="28"/>
    </row>
    <row r="159" ht="15.75" customHeight="1">
      <c r="B159" s="28"/>
      <c r="C159" s="28"/>
      <c r="D159" s="28"/>
      <c r="E159" s="28"/>
      <c r="F159" s="28"/>
    </row>
    <row r="160" ht="15.75" customHeight="1">
      <c r="B160" s="28"/>
      <c r="C160" s="28"/>
      <c r="D160" s="28"/>
      <c r="E160" s="28"/>
      <c r="F160" s="28"/>
    </row>
    <row r="161" ht="15.75" customHeight="1">
      <c r="B161" s="28"/>
      <c r="C161" s="28"/>
      <c r="D161" s="28"/>
      <c r="E161" s="28"/>
      <c r="F161" s="28"/>
    </row>
    <row r="162" ht="15.75" customHeight="1">
      <c r="B162" s="28"/>
      <c r="C162" s="28"/>
      <c r="D162" s="28"/>
      <c r="E162" s="28"/>
      <c r="F162" s="28"/>
    </row>
    <row r="163" ht="15.75" customHeight="1">
      <c r="B163" s="28"/>
      <c r="C163" s="28"/>
      <c r="D163" s="28"/>
      <c r="E163" s="28"/>
      <c r="F163" s="28"/>
    </row>
    <row r="164" ht="15.75" customHeight="1">
      <c r="B164" s="28"/>
      <c r="C164" s="28"/>
      <c r="D164" s="28"/>
      <c r="E164" s="28"/>
      <c r="F164" s="28"/>
    </row>
    <row r="165" ht="15.75" customHeight="1">
      <c r="B165" s="28"/>
      <c r="C165" s="28"/>
      <c r="D165" s="28"/>
      <c r="E165" s="28"/>
      <c r="F165" s="28"/>
    </row>
    <row r="166" ht="15.75" customHeight="1">
      <c r="B166" s="28"/>
      <c r="C166" s="28"/>
      <c r="D166" s="28"/>
      <c r="E166" s="28"/>
      <c r="F166" s="28"/>
    </row>
    <row r="167" ht="15.75" customHeight="1">
      <c r="B167" s="28"/>
      <c r="C167" s="28"/>
      <c r="D167" s="28"/>
      <c r="E167" s="28"/>
      <c r="F167" s="28"/>
    </row>
    <row r="168" ht="15.75" customHeight="1">
      <c r="B168" s="28"/>
      <c r="C168" s="28"/>
      <c r="D168" s="28"/>
      <c r="E168" s="28"/>
      <c r="F168" s="28"/>
    </row>
    <row r="169" ht="15.75" customHeight="1">
      <c r="B169" s="28"/>
      <c r="C169" s="28"/>
      <c r="D169" s="28"/>
      <c r="E169" s="28"/>
      <c r="F169" s="28"/>
    </row>
    <row r="170" ht="15.75" customHeight="1">
      <c r="B170" s="28"/>
      <c r="C170" s="28"/>
      <c r="D170" s="28"/>
      <c r="E170" s="28"/>
      <c r="F170" s="28"/>
    </row>
    <row r="171" ht="15.75" customHeight="1">
      <c r="B171" s="28"/>
      <c r="C171" s="28"/>
      <c r="D171" s="28"/>
      <c r="E171" s="28"/>
      <c r="F171" s="28"/>
    </row>
    <row r="172" ht="15.75" customHeight="1">
      <c r="B172" s="28"/>
      <c r="C172" s="28"/>
      <c r="D172" s="28"/>
      <c r="E172" s="28"/>
      <c r="F172" s="28"/>
    </row>
    <row r="173" ht="15.75" customHeight="1">
      <c r="B173" s="28"/>
      <c r="C173" s="28"/>
      <c r="D173" s="28"/>
      <c r="E173" s="28"/>
      <c r="F173" s="28"/>
    </row>
    <row r="174" ht="15.75" customHeight="1">
      <c r="B174" s="28"/>
      <c r="C174" s="28"/>
      <c r="D174" s="28"/>
      <c r="E174" s="28"/>
      <c r="F174" s="28"/>
    </row>
    <row r="175" ht="15.75" customHeight="1">
      <c r="B175" s="28"/>
      <c r="C175" s="28"/>
      <c r="D175" s="28"/>
      <c r="E175" s="28"/>
      <c r="F175" s="28"/>
    </row>
    <row r="176" ht="15.75" customHeight="1">
      <c r="B176" s="28"/>
      <c r="C176" s="28"/>
      <c r="D176" s="28"/>
      <c r="E176" s="28"/>
      <c r="F176" s="28"/>
    </row>
    <row r="177" ht="15.75" customHeight="1">
      <c r="B177" s="28"/>
      <c r="C177" s="28"/>
      <c r="D177" s="28"/>
      <c r="E177" s="28"/>
      <c r="F177" s="28"/>
    </row>
    <row r="178" ht="15.75" customHeight="1">
      <c r="B178" s="28"/>
      <c r="C178" s="28"/>
      <c r="D178" s="28"/>
      <c r="E178" s="28"/>
      <c r="F178" s="28"/>
    </row>
    <row r="179" ht="15.75" customHeight="1">
      <c r="B179" s="28"/>
      <c r="C179" s="28"/>
      <c r="D179" s="28"/>
      <c r="E179" s="28"/>
      <c r="F179" s="28"/>
    </row>
    <row r="180" ht="15.75" customHeight="1">
      <c r="B180" s="28"/>
      <c r="C180" s="28"/>
      <c r="D180" s="28"/>
      <c r="E180" s="28"/>
      <c r="F180" s="28"/>
    </row>
    <row r="181" ht="15.75" customHeight="1">
      <c r="B181" s="28"/>
      <c r="C181" s="28"/>
      <c r="D181" s="28"/>
      <c r="E181" s="28"/>
      <c r="F181" s="28"/>
    </row>
    <row r="182" ht="15.75" customHeight="1">
      <c r="B182" s="28"/>
      <c r="C182" s="28"/>
      <c r="D182" s="28"/>
      <c r="E182" s="28"/>
      <c r="F182" s="28"/>
    </row>
    <row r="183" ht="15.75" customHeight="1">
      <c r="B183" s="28"/>
      <c r="C183" s="28"/>
      <c r="D183" s="28"/>
      <c r="E183" s="28"/>
      <c r="F183" s="28"/>
    </row>
    <row r="184" ht="15.75" customHeight="1">
      <c r="B184" s="28"/>
      <c r="C184" s="28"/>
      <c r="D184" s="28"/>
      <c r="E184" s="28"/>
      <c r="F184" s="28"/>
    </row>
    <row r="185" ht="15.75" customHeight="1">
      <c r="B185" s="28"/>
      <c r="C185" s="28"/>
      <c r="D185" s="28"/>
      <c r="E185" s="28"/>
      <c r="F185" s="28"/>
    </row>
    <row r="186" ht="15.75" customHeight="1">
      <c r="B186" s="28"/>
      <c r="C186" s="28"/>
      <c r="D186" s="28"/>
      <c r="E186" s="28"/>
      <c r="F186" s="28"/>
    </row>
    <row r="187" ht="15.75" customHeight="1">
      <c r="B187" s="28"/>
      <c r="C187" s="28"/>
      <c r="D187" s="28"/>
      <c r="E187" s="28"/>
      <c r="F187" s="28"/>
    </row>
    <row r="188" ht="15.75" customHeight="1">
      <c r="B188" s="28"/>
      <c r="C188" s="28"/>
      <c r="D188" s="28"/>
      <c r="E188" s="28"/>
      <c r="F188" s="28"/>
    </row>
    <row r="189" ht="15.75" customHeight="1">
      <c r="B189" s="28"/>
      <c r="C189" s="28"/>
      <c r="D189" s="28"/>
      <c r="E189" s="28"/>
      <c r="F189" s="28"/>
    </row>
    <row r="190" ht="15.75" customHeight="1">
      <c r="B190" s="28"/>
      <c r="C190" s="28"/>
      <c r="D190" s="28"/>
      <c r="E190" s="28"/>
      <c r="F190" s="28"/>
    </row>
    <row r="191" ht="15.75" customHeight="1">
      <c r="B191" s="28"/>
      <c r="C191" s="28"/>
      <c r="D191" s="28"/>
      <c r="E191" s="28"/>
      <c r="F191" s="28"/>
    </row>
    <row r="192" ht="15.75" customHeight="1">
      <c r="B192" s="28"/>
      <c r="C192" s="28"/>
      <c r="D192" s="28"/>
      <c r="E192" s="28"/>
      <c r="F192" s="28"/>
    </row>
    <row r="193" ht="15.75" customHeight="1">
      <c r="B193" s="28"/>
      <c r="C193" s="28"/>
      <c r="D193" s="28"/>
      <c r="E193" s="28"/>
      <c r="F193" s="28"/>
    </row>
    <row r="194" ht="15.75" customHeight="1">
      <c r="B194" s="28"/>
      <c r="C194" s="28"/>
      <c r="D194" s="28"/>
      <c r="E194" s="28"/>
      <c r="F194" s="28"/>
    </row>
    <row r="195" ht="15.75" customHeight="1">
      <c r="B195" s="28"/>
      <c r="C195" s="28"/>
      <c r="D195" s="28"/>
      <c r="E195" s="28"/>
      <c r="F195" s="28"/>
    </row>
    <row r="196" ht="15.75" customHeight="1">
      <c r="B196" s="28"/>
      <c r="C196" s="28"/>
      <c r="D196" s="28"/>
      <c r="E196" s="28"/>
      <c r="F196" s="28"/>
    </row>
    <row r="197" ht="15.75" customHeight="1">
      <c r="B197" s="28"/>
      <c r="C197" s="28"/>
      <c r="D197" s="28"/>
      <c r="E197" s="28"/>
      <c r="F197" s="28"/>
    </row>
    <row r="198" ht="15.75" customHeight="1">
      <c r="B198" s="28"/>
      <c r="C198" s="28"/>
      <c r="D198" s="28"/>
      <c r="E198" s="28"/>
      <c r="F198" s="28"/>
    </row>
    <row r="199" ht="15.75" customHeight="1">
      <c r="B199" s="28"/>
      <c r="C199" s="28"/>
      <c r="D199" s="28"/>
      <c r="E199" s="28"/>
      <c r="F199" s="28"/>
    </row>
    <row r="200" ht="15.75" customHeight="1">
      <c r="B200" s="28"/>
      <c r="C200" s="28"/>
      <c r="D200" s="28"/>
      <c r="E200" s="28"/>
      <c r="F200" s="28"/>
    </row>
    <row r="201" ht="15.75" customHeight="1">
      <c r="B201" s="28"/>
      <c r="C201" s="28"/>
      <c r="D201" s="28"/>
      <c r="E201" s="28"/>
      <c r="F201" s="28"/>
    </row>
    <row r="202" ht="15.75" customHeight="1">
      <c r="B202" s="28"/>
      <c r="C202" s="28"/>
      <c r="D202" s="28"/>
      <c r="E202" s="28"/>
      <c r="F202" s="28"/>
    </row>
    <row r="203" ht="15.75" customHeight="1">
      <c r="B203" s="28"/>
      <c r="C203" s="28"/>
      <c r="D203" s="28"/>
      <c r="E203" s="28"/>
      <c r="F203" s="28"/>
    </row>
    <row r="204" ht="15.75" customHeight="1">
      <c r="B204" s="28"/>
      <c r="C204" s="28"/>
      <c r="D204" s="28"/>
      <c r="E204" s="28"/>
      <c r="F204" s="28"/>
    </row>
    <row r="205" ht="15.75" customHeight="1">
      <c r="B205" s="28"/>
      <c r="C205" s="28"/>
      <c r="D205" s="28"/>
      <c r="E205" s="28"/>
      <c r="F205" s="28"/>
    </row>
    <row r="206" ht="15.75" customHeight="1">
      <c r="B206" s="28"/>
      <c r="C206" s="28"/>
      <c r="D206" s="28"/>
      <c r="E206" s="28"/>
      <c r="F206" s="28"/>
    </row>
    <row r="207" ht="15.75" customHeight="1">
      <c r="B207" s="28"/>
      <c r="C207" s="28"/>
      <c r="D207" s="28"/>
      <c r="E207" s="28"/>
      <c r="F207" s="28"/>
    </row>
    <row r="208" ht="15.75" customHeight="1">
      <c r="B208" s="28"/>
      <c r="C208" s="28"/>
      <c r="D208" s="28"/>
      <c r="E208" s="28"/>
      <c r="F208" s="28"/>
    </row>
    <row r="209" ht="15.75" customHeight="1">
      <c r="B209" s="28"/>
      <c r="C209" s="28"/>
      <c r="D209" s="28"/>
      <c r="E209" s="28"/>
      <c r="F209" s="28"/>
    </row>
    <row r="210" ht="15.75" customHeight="1">
      <c r="B210" s="28"/>
      <c r="C210" s="28"/>
      <c r="D210" s="28"/>
      <c r="E210" s="28"/>
      <c r="F210" s="28"/>
    </row>
    <row r="211" ht="15.75" customHeight="1">
      <c r="B211" s="28"/>
      <c r="C211" s="28"/>
      <c r="D211" s="28"/>
      <c r="E211" s="28"/>
      <c r="F211" s="28"/>
    </row>
    <row r="212" ht="15.75" customHeight="1">
      <c r="B212" s="28"/>
      <c r="C212" s="28"/>
      <c r="D212" s="28"/>
      <c r="E212" s="28"/>
      <c r="F212" s="28"/>
    </row>
    <row r="213" ht="15.75" customHeight="1">
      <c r="B213" s="28"/>
      <c r="C213" s="28"/>
      <c r="D213" s="28"/>
      <c r="E213" s="28"/>
      <c r="F213" s="28"/>
    </row>
    <row r="214" ht="15.75" customHeight="1">
      <c r="B214" s="28"/>
      <c r="C214" s="28"/>
      <c r="D214" s="28"/>
      <c r="E214" s="28"/>
      <c r="F214" s="28"/>
    </row>
    <row r="215" ht="15.75" customHeight="1">
      <c r="B215" s="28"/>
      <c r="C215" s="28"/>
      <c r="D215" s="28"/>
      <c r="E215" s="28"/>
      <c r="F215" s="28"/>
    </row>
    <row r="216" ht="15.75" customHeight="1">
      <c r="B216" s="28"/>
      <c r="C216" s="28"/>
      <c r="D216" s="28"/>
      <c r="E216" s="28"/>
      <c r="F216" s="28"/>
    </row>
    <row r="217" ht="15.75" customHeight="1">
      <c r="B217" s="28"/>
      <c r="C217" s="28"/>
      <c r="D217" s="28"/>
      <c r="E217" s="28"/>
      <c r="F217" s="28"/>
    </row>
    <row r="218" ht="15.75" customHeight="1">
      <c r="B218" s="28"/>
      <c r="C218" s="28"/>
      <c r="D218" s="28"/>
      <c r="E218" s="28"/>
      <c r="F218" s="28"/>
    </row>
    <row r="219" ht="15.75" customHeight="1">
      <c r="B219" s="28"/>
      <c r="C219" s="28"/>
      <c r="D219" s="28"/>
      <c r="E219" s="28"/>
      <c r="F219" s="28"/>
    </row>
    <row r="220" ht="15.75" customHeight="1">
      <c r="B220" s="28"/>
      <c r="C220" s="28"/>
      <c r="D220" s="28"/>
      <c r="E220" s="28"/>
      <c r="F220" s="28"/>
    </row>
    <row r="221" ht="15.75" customHeight="1">
      <c r="B221" s="28"/>
      <c r="C221" s="28"/>
      <c r="D221" s="28"/>
      <c r="E221" s="28"/>
      <c r="F221" s="28"/>
    </row>
    <row r="222" ht="15.75" customHeight="1">
      <c r="B222" s="28"/>
      <c r="C222" s="28"/>
      <c r="D222" s="28"/>
      <c r="E222" s="28"/>
      <c r="F222" s="28"/>
    </row>
    <row r="223" ht="15.75" customHeight="1">
      <c r="B223" s="28"/>
      <c r="C223" s="28"/>
      <c r="D223" s="28"/>
      <c r="E223" s="28"/>
      <c r="F223" s="28"/>
    </row>
    <row r="224" ht="15.75" customHeight="1">
      <c r="B224" s="28"/>
      <c r="C224" s="28"/>
      <c r="D224" s="28"/>
      <c r="E224" s="28"/>
      <c r="F224" s="28"/>
    </row>
    <row r="225" ht="15.75" customHeight="1">
      <c r="B225" s="28"/>
      <c r="C225" s="28"/>
      <c r="D225" s="28"/>
      <c r="E225" s="28"/>
      <c r="F225" s="28"/>
    </row>
    <row r="226" ht="15.75" customHeight="1">
      <c r="B226" s="28"/>
      <c r="C226" s="28"/>
      <c r="D226" s="28"/>
      <c r="E226" s="28"/>
      <c r="F226" s="28"/>
    </row>
    <row r="227" ht="15.75" customHeight="1">
      <c r="B227" s="28"/>
      <c r="C227" s="28"/>
      <c r="D227" s="28"/>
      <c r="E227" s="28"/>
      <c r="F227" s="28"/>
    </row>
    <row r="228" ht="15.75" customHeight="1">
      <c r="B228" s="28"/>
      <c r="C228" s="28"/>
      <c r="D228" s="28"/>
      <c r="E228" s="28"/>
      <c r="F228" s="28"/>
    </row>
    <row r="229" ht="15.75" customHeight="1">
      <c r="B229" s="28"/>
      <c r="C229" s="28"/>
      <c r="D229" s="28"/>
      <c r="E229" s="28"/>
      <c r="F229" s="28"/>
    </row>
    <row r="230" ht="15.75" customHeight="1">
      <c r="B230" s="28"/>
      <c r="C230" s="28"/>
      <c r="D230" s="28"/>
      <c r="E230" s="28"/>
      <c r="F230" s="28"/>
    </row>
    <row r="231" ht="15.75" customHeight="1">
      <c r="B231" s="28"/>
      <c r="C231" s="28"/>
      <c r="D231" s="28"/>
      <c r="E231" s="28"/>
      <c r="F231" s="28"/>
    </row>
    <row r="232" ht="15.75" customHeight="1">
      <c r="B232" s="28"/>
      <c r="C232" s="28"/>
      <c r="D232" s="28"/>
      <c r="E232" s="28"/>
      <c r="F232" s="28"/>
    </row>
    <row r="233" ht="15.75" customHeight="1">
      <c r="B233" s="28"/>
      <c r="C233" s="28"/>
      <c r="D233" s="28"/>
      <c r="E233" s="28"/>
      <c r="F233" s="28"/>
    </row>
    <row r="234" ht="15.75" customHeight="1">
      <c r="B234" s="28"/>
      <c r="C234" s="28"/>
      <c r="D234" s="28"/>
      <c r="E234" s="28"/>
      <c r="F234" s="28"/>
    </row>
    <row r="235" ht="15.75" customHeight="1">
      <c r="B235" s="28"/>
      <c r="C235" s="28"/>
      <c r="D235" s="28"/>
      <c r="E235" s="28"/>
      <c r="F235" s="28"/>
    </row>
    <row r="236" ht="15.75" customHeight="1">
      <c r="B236" s="28"/>
      <c r="C236" s="28"/>
      <c r="D236" s="28"/>
      <c r="E236" s="28"/>
      <c r="F236" s="28"/>
    </row>
    <row r="237" ht="15.75" customHeight="1">
      <c r="B237" s="28"/>
      <c r="C237" s="28"/>
      <c r="D237" s="28"/>
      <c r="E237" s="28"/>
      <c r="F237" s="28"/>
    </row>
    <row r="238" ht="15.75" customHeight="1">
      <c r="B238" s="28"/>
      <c r="C238" s="28"/>
      <c r="D238" s="28"/>
      <c r="E238" s="28"/>
      <c r="F238" s="28"/>
    </row>
    <row r="239" ht="15.75" customHeight="1">
      <c r="B239" s="28"/>
      <c r="C239" s="28"/>
      <c r="D239" s="28"/>
      <c r="E239" s="28"/>
      <c r="F239" s="28"/>
    </row>
    <row r="240" ht="15.75" customHeight="1">
      <c r="B240" s="28"/>
      <c r="C240" s="28"/>
      <c r="D240" s="28"/>
      <c r="E240" s="28"/>
      <c r="F240" s="28"/>
    </row>
    <row r="241" ht="15.75" customHeight="1">
      <c r="B241" s="28"/>
      <c r="C241" s="28"/>
      <c r="D241" s="28"/>
      <c r="E241" s="28"/>
      <c r="F241" s="28"/>
    </row>
    <row r="242" ht="15.75" customHeight="1">
      <c r="B242" s="28"/>
      <c r="C242" s="28"/>
      <c r="D242" s="28"/>
      <c r="E242" s="28"/>
      <c r="F242" s="28"/>
    </row>
    <row r="243" ht="15.75" customHeight="1">
      <c r="B243" s="28"/>
      <c r="C243" s="28"/>
      <c r="D243" s="28"/>
      <c r="E243" s="28"/>
      <c r="F243" s="28"/>
    </row>
    <row r="244" ht="15.75" customHeight="1">
      <c r="B244" s="28"/>
      <c r="C244" s="28"/>
      <c r="D244" s="28"/>
      <c r="E244" s="28"/>
      <c r="F244" s="28"/>
    </row>
    <row r="245" ht="15.75" customHeight="1">
      <c r="B245" s="28"/>
      <c r="C245" s="28"/>
      <c r="D245" s="28"/>
      <c r="E245" s="28"/>
      <c r="F245" s="28"/>
    </row>
    <row r="246" ht="15.75" customHeight="1">
      <c r="B246" s="28"/>
      <c r="C246" s="28"/>
      <c r="D246" s="28"/>
      <c r="E246" s="28"/>
      <c r="F246" s="28"/>
    </row>
    <row r="247" ht="15.75" customHeight="1">
      <c r="B247" s="28"/>
      <c r="C247" s="28"/>
      <c r="D247" s="28"/>
      <c r="E247" s="28"/>
      <c r="F247" s="28"/>
    </row>
    <row r="248" ht="15.75" customHeight="1">
      <c r="B248" s="28"/>
      <c r="C248" s="28"/>
      <c r="D248" s="28"/>
      <c r="E248" s="28"/>
      <c r="F248" s="28"/>
    </row>
    <row r="249" ht="15.75" customHeight="1">
      <c r="B249" s="28"/>
      <c r="C249" s="28"/>
      <c r="D249" s="28"/>
      <c r="E249" s="28"/>
      <c r="F249" s="28"/>
    </row>
    <row r="250" ht="15.75" customHeight="1">
      <c r="B250" s="28"/>
      <c r="C250" s="28"/>
      <c r="D250" s="28"/>
      <c r="E250" s="28"/>
      <c r="F250" s="28"/>
    </row>
    <row r="251" ht="15.75" customHeight="1">
      <c r="B251" s="28"/>
      <c r="C251" s="28"/>
      <c r="D251" s="28"/>
      <c r="E251" s="28"/>
      <c r="F251" s="28"/>
    </row>
    <row r="252" ht="15.75" customHeight="1">
      <c r="B252" s="28"/>
      <c r="C252" s="28"/>
      <c r="D252" s="28"/>
      <c r="E252" s="28"/>
      <c r="F252" s="28"/>
    </row>
    <row r="253" ht="15.75" customHeight="1">
      <c r="B253" s="28"/>
      <c r="C253" s="28"/>
      <c r="D253" s="28"/>
      <c r="E253" s="28"/>
      <c r="F253" s="28"/>
    </row>
    <row r="254" ht="15.75" customHeight="1">
      <c r="B254" s="28"/>
      <c r="C254" s="28"/>
      <c r="D254" s="28"/>
      <c r="E254" s="28"/>
      <c r="F254" s="28"/>
    </row>
    <row r="255" ht="15.75" customHeight="1">
      <c r="B255" s="28"/>
      <c r="C255" s="28"/>
      <c r="D255" s="28"/>
      <c r="E255" s="28"/>
      <c r="F255" s="28"/>
    </row>
    <row r="256" ht="15.75" customHeight="1">
      <c r="B256" s="28"/>
      <c r="C256" s="28"/>
      <c r="D256" s="28"/>
      <c r="E256" s="28"/>
      <c r="F256" s="28"/>
    </row>
    <row r="257" ht="15.75" customHeight="1">
      <c r="B257" s="28"/>
      <c r="C257" s="28"/>
      <c r="D257" s="28"/>
      <c r="E257" s="28"/>
      <c r="F257" s="28"/>
    </row>
    <row r="258" ht="15.75" customHeight="1">
      <c r="B258" s="28"/>
      <c r="C258" s="28"/>
      <c r="D258" s="28"/>
      <c r="E258" s="28"/>
      <c r="F258" s="28"/>
    </row>
    <row r="259" ht="15.75" customHeight="1">
      <c r="B259" s="28"/>
      <c r="C259" s="28"/>
      <c r="D259" s="28"/>
      <c r="E259" s="28"/>
      <c r="F259" s="28"/>
    </row>
    <row r="260" ht="15.75" customHeight="1">
      <c r="B260" s="28"/>
      <c r="C260" s="28"/>
      <c r="D260" s="28"/>
      <c r="E260" s="28"/>
      <c r="F260" s="28"/>
    </row>
    <row r="261" ht="15.75" customHeight="1">
      <c r="B261" s="28"/>
      <c r="C261" s="28"/>
      <c r="D261" s="28"/>
      <c r="E261" s="28"/>
      <c r="F261" s="28"/>
    </row>
    <row r="262" ht="15.75" customHeight="1">
      <c r="B262" s="28"/>
      <c r="C262" s="28"/>
      <c r="D262" s="28"/>
      <c r="E262" s="28"/>
      <c r="F262" s="28"/>
    </row>
    <row r="263" ht="15.75" customHeight="1">
      <c r="B263" s="28"/>
      <c r="C263" s="28"/>
      <c r="D263" s="28"/>
      <c r="E263" s="28"/>
      <c r="F263" s="28"/>
    </row>
    <row r="264" ht="15.75" customHeight="1">
      <c r="B264" s="28"/>
      <c r="C264" s="28"/>
      <c r="D264" s="28"/>
      <c r="E264" s="28"/>
      <c r="F264" s="28"/>
    </row>
    <row r="265" ht="15.75" customHeight="1">
      <c r="B265" s="28"/>
      <c r="C265" s="28"/>
      <c r="D265" s="28"/>
      <c r="E265" s="28"/>
      <c r="F265" s="28"/>
    </row>
    <row r="266" ht="15.75" customHeight="1">
      <c r="B266" s="28"/>
      <c r="C266" s="28"/>
      <c r="D266" s="28"/>
      <c r="E266" s="28"/>
      <c r="F266" s="28"/>
    </row>
    <row r="267" ht="15.75" customHeight="1">
      <c r="B267" s="28"/>
      <c r="C267" s="28"/>
      <c r="D267" s="28"/>
      <c r="E267" s="28"/>
      <c r="F267" s="28"/>
    </row>
    <row r="268" ht="15.75" customHeight="1">
      <c r="B268" s="28"/>
      <c r="C268" s="28"/>
      <c r="D268" s="28"/>
      <c r="E268" s="28"/>
      <c r="F268" s="28"/>
    </row>
    <row r="269" ht="15.75" customHeight="1">
      <c r="B269" s="28"/>
      <c r="C269" s="28"/>
      <c r="D269" s="28"/>
      <c r="E269" s="28"/>
      <c r="F269" s="28"/>
    </row>
    <row r="270" ht="15.75" customHeight="1">
      <c r="B270" s="28"/>
      <c r="C270" s="28"/>
      <c r="D270" s="28"/>
      <c r="E270" s="28"/>
      <c r="F270" s="28"/>
    </row>
    <row r="271" ht="15.75" customHeight="1">
      <c r="B271" s="28"/>
      <c r="C271" s="28"/>
      <c r="D271" s="28"/>
      <c r="E271" s="28"/>
      <c r="F271" s="28"/>
    </row>
    <row r="272" ht="15.75" customHeight="1">
      <c r="B272" s="28"/>
      <c r="C272" s="28"/>
      <c r="D272" s="28"/>
      <c r="E272" s="28"/>
      <c r="F272" s="28"/>
    </row>
    <row r="273" ht="15.75" customHeight="1">
      <c r="B273" s="28"/>
      <c r="C273" s="28"/>
      <c r="D273" s="28"/>
      <c r="E273" s="28"/>
      <c r="F273" s="28"/>
    </row>
    <row r="274" ht="15.75" customHeight="1">
      <c r="B274" s="28"/>
      <c r="C274" s="28"/>
      <c r="D274" s="28"/>
      <c r="E274" s="28"/>
      <c r="F274" s="28"/>
    </row>
    <row r="275" ht="15.75" customHeight="1">
      <c r="B275" s="28"/>
      <c r="C275" s="28"/>
      <c r="D275" s="28"/>
      <c r="E275" s="28"/>
      <c r="F275" s="28"/>
    </row>
    <row r="276" ht="15.75" customHeight="1">
      <c r="B276" s="28"/>
      <c r="C276" s="28"/>
      <c r="D276" s="28"/>
      <c r="E276" s="28"/>
      <c r="F276" s="28"/>
    </row>
    <row r="277" ht="15.75" customHeight="1">
      <c r="B277" s="28"/>
      <c r="C277" s="28"/>
      <c r="D277" s="28"/>
      <c r="E277" s="28"/>
      <c r="F277" s="28"/>
    </row>
    <row r="278" ht="15.75" customHeight="1">
      <c r="B278" s="28"/>
      <c r="C278" s="28"/>
      <c r="D278" s="28"/>
      <c r="E278" s="28"/>
      <c r="F278" s="28"/>
    </row>
    <row r="279" ht="15.75" customHeight="1">
      <c r="B279" s="28"/>
      <c r="C279" s="28"/>
      <c r="D279" s="28"/>
      <c r="E279" s="28"/>
      <c r="F279" s="28"/>
    </row>
    <row r="280" ht="15.75" customHeight="1">
      <c r="B280" s="28"/>
      <c r="C280" s="28"/>
      <c r="D280" s="28"/>
      <c r="E280" s="28"/>
      <c r="F280" s="28"/>
    </row>
    <row r="281" ht="15.75" customHeight="1">
      <c r="B281" s="28"/>
      <c r="C281" s="28"/>
      <c r="D281" s="28"/>
      <c r="E281" s="28"/>
      <c r="F281" s="28"/>
    </row>
    <row r="282" ht="15.75" customHeight="1">
      <c r="B282" s="28"/>
      <c r="C282" s="28"/>
      <c r="D282" s="28"/>
      <c r="E282" s="28"/>
      <c r="F282" s="28"/>
    </row>
    <row r="283" ht="15.75" customHeight="1">
      <c r="B283" s="28"/>
      <c r="C283" s="28"/>
      <c r="D283" s="28"/>
      <c r="E283" s="28"/>
      <c r="F283" s="28"/>
    </row>
    <row r="284" ht="15.75" customHeight="1">
      <c r="B284" s="28"/>
      <c r="C284" s="28"/>
      <c r="D284" s="28"/>
      <c r="E284" s="28"/>
      <c r="F284" s="28"/>
    </row>
    <row r="285" ht="15.75" customHeight="1">
      <c r="B285" s="28"/>
      <c r="C285" s="28"/>
      <c r="D285" s="28"/>
      <c r="E285" s="28"/>
      <c r="F285" s="28"/>
    </row>
    <row r="286" ht="15.75" customHeight="1">
      <c r="B286" s="28"/>
      <c r="C286" s="28"/>
      <c r="D286" s="28"/>
      <c r="E286" s="28"/>
      <c r="F286" s="28"/>
    </row>
    <row r="287" ht="15.75" customHeight="1">
      <c r="B287" s="28"/>
      <c r="C287" s="28"/>
      <c r="D287" s="28"/>
      <c r="E287" s="28"/>
      <c r="F287" s="28"/>
    </row>
    <row r="288" ht="15.75" customHeight="1">
      <c r="B288" s="28"/>
      <c r="C288" s="28"/>
      <c r="D288" s="28"/>
      <c r="E288" s="28"/>
      <c r="F288" s="28"/>
    </row>
    <row r="289" ht="15.75" customHeight="1">
      <c r="B289" s="28"/>
      <c r="C289" s="28"/>
      <c r="D289" s="28"/>
      <c r="E289" s="28"/>
      <c r="F289" s="28"/>
    </row>
    <row r="290" ht="15.75" customHeight="1">
      <c r="B290" s="28"/>
      <c r="C290" s="28"/>
      <c r="D290" s="28"/>
      <c r="E290" s="28"/>
      <c r="F290" s="28"/>
    </row>
    <row r="291" ht="15.75" customHeight="1">
      <c r="B291" s="28"/>
      <c r="C291" s="28"/>
      <c r="D291" s="28"/>
      <c r="E291" s="28"/>
      <c r="F291" s="28"/>
    </row>
    <row r="292" ht="15.75" customHeight="1">
      <c r="B292" s="28"/>
      <c r="C292" s="28"/>
      <c r="D292" s="28"/>
      <c r="E292" s="28"/>
      <c r="F292" s="28"/>
    </row>
    <row r="293" ht="15.75" customHeight="1">
      <c r="B293" s="28"/>
      <c r="C293" s="28"/>
      <c r="D293" s="28"/>
      <c r="E293" s="28"/>
      <c r="F293" s="28"/>
    </row>
    <row r="294" ht="15.75" customHeight="1">
      <c r="B294" s="28"/>
      <c r="C294" s="28"/>
      <c r="D294" s="28"/>
      <c r="E294" s="28"/>
      <c r="F294" s="28"/>
    </row>
    <row r="295" ht="15.75" customHeight="1">
      <c r="B295" s="28"/>
      <c r="C295" s="28"/>
      <c r="D295" s="28"/>
      <c r="E295" s="28"/>
      <c r="F295" s="28"/>
    </row>
    <row r="296" ht="15.75" customHeight="1">
      <c r="B296" s="28"/>
      <c r="C296" s="28"/>
      <c r="D296" s="28"/>
      <c r="E296" s="28"/>
      <c r="F296" s="28"/>
    </row>
    <row r="297" ht="15.75" customHeight="1">
      <c r="B297" s="28"/>
      <c r="C297" s="28"/>
      <c r="D297" s="28"/>
      <c r="E297" s="28"/>
      <c r="F297" s="28"/>
    </row>
    <row r="298" ht="15.75" customHeight="1">
      <c r="B298" s="28"/>
      <c r="C298" s="28"/>
      <c r="D298" s="28"/>
      <c r="E298" s="28"/>
      <c r="F298" s="28"/>
    </row>
    <row r="299" ht="15.75" customHeight="1">
      <c r="B299" s="28"/>
      <c r="C299" s="28"/>
      <c r="D299" s="28"/>
      <c r="E299" s="28"/>
      <c r="F299" s="28"/>
    </row>
    <row r="300" ht="15.75" customHeight="1">
      <c r="B300" s="28"/>
      <c r="C300" s="28"/>
      <c r="D300" s="28"/>
      <c r="E300" s="28"/>
      <c r="F300" s="28"/>
    </row>
    <row r="301" ht="15.75" customHeight="1">
      <c r="B301" s="28"/>
      <c r="C301" s="28"/>
      <c r="D301" s="28"/>
      <c r="E301" s="28"/>
      <c r="F301" s="28"/>
    </row>
    <row r="302" ht="15.75" customHeight="1">
      <c r="B302" s="28"/>
      <c r="C302" s="28"/>
      <c r="D302" s="28"/>
      <c r="E302" s="28"/>
      <c r="F302" s="28"/>
    </row>
    <row r="303" ht="15.75" customHeight="1">
      <c r="B303" s="28"/>
      <c r="C303" s="28"/>
      <c r="D303" s="28"/>
      <c r="E303" s="28"/>
      <c r="F303" s="28"/>
    </row>
    <row r="304" ht="15.75" customHeight="1">
      <c r="B304" s="28"/>
      <c r="C304" s="28"/>
      <c r="D304" s="28"/>
      <c r="E304" s="28"/>
      <c r="F304" s="28"/>
    </row>
    <row r="305" ht="15.75" customHeight="1">
      <c r="B305" s="28"/>
      <c r="C305" s="28"/>
      <c r="D305" s="28"/>
      <c r="E305" s="28"/>
      <c r="F305" s="28"/>
    </row>
    <row r="306" ht="15.75" customHeight="1">
      <c r="B306" s="28"/>
      <c r="C306" s="28"/>
      <c r="D306" s="28"/>
      <c r="E306" s="28"/>
      <c r="F306" s="28"/>
    </row>
    <row r="307" ht="15.75" customHeight="1">
      <c r="B307" s="28"/>
      <c r="C307" s="28"/>
      <c r="D307" s="28"/>
      <c r="E307" s="28"/>
      <c r="F307" s="28"/>
    </row>
    <row r="308" ht="15.75" customHeight="1">
      <c r="B308" s="28"/>
      <c r="C308" s="28"/>
      <c r="D308" s="28"/>
      <c r="E308" s="28"/>
      <c r="F308" s="28"/>
    </row>
    <row r="309" ht="15.75" customHeight="1">
      <c r="B309" s="28"/>
      <c r="C309" s="28"/>
      <c r="D309" s="28"/>
      <c r="E309" s="28"/>
      <c r="F309" s="28"/>
    </row>
    <row r="310" ht="15.75" customHeight="1">
      <c r="B310" s="28"/>
      <c r="C310" s="28"/>
      <c r="D310" s="28"/>
      <c r="E310" s="28"/>
      <c r="F310" s="28"/>
    </row>
    <row r="311" ht="15.75" customHeight="1">
      <c r="B311" s="28"/>
      <c r="C311" s="28"/>
      <c r="D311" s="28"/>
      <c r="E311" s="28"/>
      <c r="F311" s="28"/>
    </row>
    <row r="312" ht="15.75" customHeight="1">
      <c r="B312" s="28"/>
      <c r="C312" s="28"/>
      <c r="D312" s="28"/>
      <c r="E312" s="28"/>
      <c r="F312" s="28"/>
    </row>
    <row r="313" ht="15.75" customHeight="1">
      <c r="B313" s="28"/>
      <c r="C313" s="28"/>
      <c r="D313" s="28"/>
      <c r="E313" s="28"/>
      <c r="F313" s="28"/>
    </row>
    <row r="314" ht="15.75" customHeight="1">
      <c r="B314" s="28"/>
      <c r="C314" s="28"/>
      <c r="D314" s="28"/>
      <c r="E314" s="28"/>
      <c r="F314" s="28"/>
    </row>
    <row r="315" ht="15.75" customHeight="1">
      <c r="B315" s="28"/>
      <c r="C315" s="28"/>
      <c r="D315" s="28"/>
      <c r="E315" s="28"/>
      <c r="F315" s="28"/>
    </row>
    <row r="316" ht="15.75" customHeight="1">
      <c r="B316" s="28"/>
      <c r="C316" s="28"/>
      <c r="D316" s="28"/>
      <c r="E316" s="28"/>
      <c r="F316" s="28"/>
    </row>
    <row r="317" ht="15.75" customHeight="1">
      <c r="B317" s="28"/>
      <c r="C317" s="28"/>
      <c r="D317" s="28"/>
      <c r="E317" s="28"/>
      <c r="F317" s="28"/>
    </row>
    <row r="318" ht="15.75" customHeight="1">
      <c r="B318" s="28"/>
      <c r="C318" s="28"/>
      <c r="D318" s="28"/>
      <c r="E318" s="28"/>
      <c r="F318" s="28"/>
    </row>
    <row r="319" ht="15.75" customHeight="1">
      <c r="B319" s="28"/>
      <c r="C319" s="28"/>
      <c r="D319" s="28"/>
      <c r="E319" s="28"/>
      <c r="F319" s="28"/>
    </row>
    <row r="320" ht="15.75" customHeight="1">
      <c r="B320" s="28"/>
      <c r="C320" s="28"/>
      <c r="D320" s="28"/>
      <c r="E320" s="28"/>
      <c r="F320" s="28"/>
    </row>
    <row r="321" ht="15.75" customHeight="1">
      <c r="B321" s="28"/>
      <c r="C321" s="28"/>
      <c r="D321" s="28"/>
      <c r="E321" s="28"/>
      <c r="F321" s="28"/>
    </row>
    <row r="322" ht="15.75" customHeight="1">
      <c r="B322" s="28"/>
      <c r="C322" s="28"/>
      <c r="D322" s="28"/>
      <c r="E322" s="28"/>
      <c r="F322" s="28"/>
    </row>
    <row r="323" ht="15.75" customHeight="1">
      <c r="B323" s="28"/>
      <c r="C323" s="28"/>
      <c r="D323" s="28"/>
      <c r="E323" s="28"/>
      <c r="F323" s="28"/>
    </row>
    <row r="324" ht="15.75" customHeight="1">
      <c r="B324" s="28"/>
      <c r="C324" s="28"/>
      <c r="D324" s="28"/>
      <c r="E324" s="28"/>
      <c r="F324" s="28"/>
    </row>
    <row r="325" ht="15.75" customHeight="1">
      <c r="B325" s="28"/>
      <c r="C325" s="28"/>
      <c r="D325" s="28"/>
      <c r="E325" s="28"/>
      <c r="F325" s="28"/>
    </row>
    <row r="326" ht="15.75" customHeight="1">
      <c r="B326" s="28"/>
      <c r="C326" s="28"/>
      <c r="D326" s="28"/>
      <c r="E326" s="28"/>
      <c r="F326" s="28"/>
    </row>
    <row r="327" ht="15.75" customHeight="1">
      <c r="B327" s="28"/>
      <c r="C327" s="28"/>
      <c r="D327" s="28"/>
      <c r="E327" s="28"/>
      <c r="F327" s="28"/>
    </row>
    <row r="328" ht="15.75" customHeight="1">
      <c r="B328" s="28"/>
      <c r="C328" s="28"/>
      <c r="D328" s="28"/>
      <c r="E328" s="28"/>
      <c r="F328" s="28"/>
    </row>
    <row r="329" ht="15.75" customHeight="1">
      <c r="B329" s="28"/>
      <c r="C329" s="28"/>
      <c r="D329" s="28"/>
      <c r="E329" s="28"/>
      <c r="F329" s="28"/>
    </row>
    <row r="330" ht="15.75" customHeight="1">
      <c r="B330" s="28"/>
      <c r="C330" s="28"/>
      <c r="D330" s="28"/>
      <c r="E330" s="28"/>
      <c r="F330" s="28"/>
    </row>
    <row r="331" ht="15.75" customHeight="1">
      <c r="B331" s="28"/>
      <c r="C331" s="28"/>
      <c r="D331" s="28"/>
      <c r="E331" s="28"/>
      <c r="F331" s="28"/>
    </row>
    <row r="332" ht="15.75" customHeight="1">
      <c r="B332" s="28"/>
      <c r="C332" s="28"/>
      <c r="D332" s="28"/>
      <c r="E332" s="28"/>
      <c r="F332" s="28"/>
    </row>
    <row r="333" ht="15.75" customHeight="1">
      <c r="B333" s="28"/>
      <c r="C333" s="28"/>
      <c r="D333" s="28"/>
      <c r="E333" s="28"/>
      <c r="F333" s="28"/>
    </row>
    <row r="334" ht="15.75" customHeight="1">
      <c r="B334" s="28"/>
      <c r="C334" s="28"/>
      <c r="D334" s="28"/>
      <c r="E334" s="28"/>
      <c r="F334" s="28"/>
    </row>
    <row r="335" ht="15.75" customHeight="1">
      <c r="B335" s="28"/>
      <c r="C335" s="28"/>
      <c r="D335" s="28"/>
      <c r="E335" s="28"/>
      <c r="F335" s="28"/>
    </row>
    <row r="336" ht="15.75" customHeight="1">
      <c r="B336" s="28"/>
      <c r="C336" s="28"/>
      <c r="D336" s="28"/>
      <c r="E336" s="28"/>
      <c r="F336" s="28"/>
    </row>
    <row r="337" ht="15.75" customHeight="1">
      <c r="B337" s="28"/>
      <c r="C337" s="28"/>
      <c r="D337" s="28"/>
      <c r="E337" s="28"/>
      <c r="F337" s="28"/>
    </row>
    <row r="338" ht="15.75" customHeight="1">
      <c r="B338" s="28"/>
      <c r="C338" s="28"/>
      <c r="D338" s="28"/>
      <c r="E338" s="28"/>
      <c r="F338" s="28"/>
    </row>
    <row r="339" ht="15.75" customHeight="1">
      <c r="B339" s="28"/>
      <c r="C339" s="28"/>
      <c r="D339" s="28"/>
      <c r="E339" s="28"/>
      <c r="F339" s="28"/>
    </row>
    <row r="340" ht="15.75" customHeight="1">
      <c r="B340" s="28"/>
      <c r="C340" s="28"/>
      <c r="D340" s="28"/>
      <c r="E340" s="28"/>
      <c r="F340" s="28"/>
    </row>
    <row r="341" ht="15.75" customHeight="1">
      <c r="B341" s="28"/>
      <c r="C341" s="28"/>
      <c r="D341" s="28"/>
      <c r="E341" s="28"/>
      <c r="F341" s="28"/>
    </row>
    <row r="342" ht="15.75" customHeight="1">
      <c r="B342" s="28"/>
      <c r="C342" s="28"/>
      <c r="D342" s="28"/>
      <c r="E342" s="28"/>
      <c r="F342" s="28"/>
    </row>
    <row r="343" ht="15.75" customHeight="1">
      <c r="B343" s="28"/>
      <c r="C343" s="28"/>
      <c r="D343" s="28"/>
      <c r="E343" s="28"/>
      <c r="F343" s="28"/>
    </row>
    <row r="344" ht="15.75" customHeight="1">
      <c r="B344" s="28"/>
      <c r="C344" s="28"/>
      <c r="D344" s="28"/>
      <c r="E344" s="28"/>
      <c r="F344" s="28"/>
    </row>
    <row r="345" ht="15.75" customHeight="1">
      <c r="B345" s="28"/>
      <c r="C345" s="28"/>
      <c r="D345" s="28"/>
      <c r="E345" s="28"/>
      <c r="F345" s="28"/>
    </row>
    <row r="346" ht="15.75" customHeight="1">
      <c r="B346" s="28"/>
      <c r="C346" s="28"/>
      <c r="D346" s="28"/>
      <c r="E346" s="28"/>
      <c r="F346" s="28"/>
    </row>
    <row r="347" ht="15.75" customHeight="1">
      <c r="B347" s="28"/>
      <c r="C347" s="28"/>
      <c r="D347" s="28"/>
      <c r="E347" s="28"/>
      <c r="F347" s="28"/>
    </row>
    <row r="348" ht="15.75" customHeight="1">
      <c r="B348" s="28"/>
      <c r="C348" s="28"/>
      <c r="D348" s="28"/>
      <c r="E348" s="28"/>
      <c r="F348" s="28"/>
    </row>
    <row r="349" ht="15.75" customHeight="1">
      <c r="B349" s="28"/>
      <c r="C349" s="28"/>
      <c r="D349" s="28"/>
      <c r="E349" s="28"/>
      <c r="F349" s="28"/>
    </row>
    <row r="350" ht="15.75" customHeight="1">
      <c r="B350" s="28"/>
      <c r="C350" s="28"/>
      <c r="D350" s="28"/>
      <c r="E350" s="28"/>
      <c r="F350" s="28"/>
    </row>
    <row r="351" ht="15.75" customHeight="1">
      <c r="B351" s="28"/>
      <c r="C351" s="28"/>
      <c r="D351" s="28"/>
      <c r="E351" s="28"/>
      <c r="F351" s="28"/>
    </row>
    <row r="352" ht="15.75" customHeight="1">
      <c r="B352" s="28"/>
      <c r="C352" s="28"/>
      <c r="D352" s="28"/>
      <c r="E352" s="28"/>
      <c r="F352" s="28"/>
    </row>
    <row r="353" ht="15.75" customHeight="1">
      <c r="B353" s="28"/>
      <c r="C353" s="28"/>
      <c r="D353" s="28"/>
      <c r="E353" s="28"/>
      <c r="F353" s="28"/>
    </row>
    <row r="354" ht="15.75" customHeight="1">
      <c r="B354" s="28"/>
      <c r="C354" s="28"/>
      <c r="D354" s="28"/>
      <c r="E354" s="28"/>
      <c r="F354" s="28"/>
    </row>
    <row r="355" ht="15.75" customHeight="1">
      <c r="B355" s="28"/>
      <c r="C355" s="28"/>
      <c r="D355" s="28"/>
      <c r="E355" s="28"/>
      <c r="F355" s="28"/>
    </row>
    <row r="356" ht="15.75" customHeight="1">
      <c r="B356" s="28"/>
      <c r="C356" s="28"/>
      <c r="D356" s="28"/>
      <c r="E356" s="28"/>
      <c r="F356" s="28"/>
    </row>
    <row r="357" ht="15.75" customHeight="1">
      <c r="B357" s="28"/>
      <c r="C357" s="28"/>
      <c r="D357" s="28"/>
      <c r="E357" s="28"/>
      <c r="F357" s="28"/>
    </row>
    <row r="358" ht="15.75" customHeight="1">
      <c r="B358" s="28"/>
      <c r="C358" s="28"/>
      <c r="D358" s="28"/>
      <c r="E358" s="28"/>
      <c r="F358" s="28"/>
    </row>
    <row r="359" ht="15.75" customHeight="1">
      <c r="B359" s="28"/>
      <c r="C359" s="28"/>
      <c r="D359" s="28"/>
      <c r="E359" s="28"/>
      <c r="F359" s="28"/>
    </row>
    <row r="360" ht="15.75" customHeight="1">
      <c r="B360" s="28"/>
      <c r="C360" s="28"/>
      <c r="D360" s="28"/>
      <c r="E360" s="28"/>
      <c r="F360" s="28"/>
    </row>
    <row r="361" ht="15.75" customHeight="1">
      <c r="B361" s="28"/>
      <c r="C361" s="28"/>
      <c r="D361" s="28"/>
      <c r="E361" s="28"/>
      <c r="F361" s="28"/>
    </row>
    <row r="362" ht="15.75" customHeight="1">
      <c r="B362" s="28"/>
      <c r="C362" s="28"/>
      <c r="D362" s="28"/>
      <c r="E362" s="28"/>
      <c r="F362" s="28"/>
    </row>
    <row r="363" ht="15.75" customHeight="1">
      <c r="B363" s="28"/>
      <c r="C363" s="28"/>
      <c r="D363" s="28"/>
      <c r="E363" s="28"/>
      <c r="F363" s="28"/>
    </row>
    <row r="364" ht="15.75" customHeight="1">
      <c r="B364" s="28"/>
      <c r="C364" s="28"/>
      <c r="D364" s="28"/>
      <c r="E364" s="28"/>
      <c r="F364" s="28"/>
    </row>
    <row r="365" ht="15.75" customHeight="1">
      <c r="B365" s="28"/>
      <c r="C365" s="28"/>
      <c r="D365" s="28"/>
      <c r="E365" s="28"/>
      <c r="F365" s="28"/>
    </row>
    <row r="366" ht="15.75" customHeight="1">
      <c r="B366" s="28"/>
      <c r="C366" s="28"/>
      <c r="D366" s="28"/>
      <c r="E366" s="28"/>
      <c r="F366" s="28"/>
    </row>
    <row r="367" ht="15.75" customHeight="1">
      <c r="B367" s="28"/>
      <c r="C367" s="28"/>
      <c r="D367" s="28"/>
      <c r="E367" s="28"/>
      <c r="F367" s="28"/>
    </row>
    <row r="368" ht="15.75" customHeight="1">
      <c r="B368" s="28"/>
      <c r="C368" s="28"/>
      <c r="D368" s="28"/>
      <c r="E368" s="28"/>
      <c r="F368" s="28"/>
    </row>
    <row r="369" ht="15.75" customHeight="1">
      <c r="B369" s="28"/>
      <c r="C369" s="28"/>
      <c r="D369" s="28"/>
      <c r="E369" s="28"/>
      <c r="F369" s="28"/>
    </row>
    <row r="370" ht="15.75" customHeight="1">
      <c r="B370" s="28"/>
      <c r="C370" s="28"/>
      <c r="D370" s="28"/>
      <c r="E370" s="28"/>
      <c r="F370" s="28"/>
    </row>
    <row r="371" ht="15.75" customHeight="1">
      <c r="B371" s="28"/>
      <c r="C371" s="28"/>
      <c r="D371" s="28"/>
      <c r="E371" s="28"/>
      <c r="F371" s="28"/>
    </row>
    <row r="372" ht="15.75" customHeight="1">
      <c r="B372" s="28"/>
      <c r="C372" s="28"/>
      <c r="D372" s="28"/>
      <c r="E372" s="28"/>
      <c r="F372" s="28"/>
    </row>
    <row r="373" ht="15.75" customHeight="1">
      <c r="B373" s="28"/>
      <c r="C373" s="28"/>
      <c r="D373" s="28"/>
      <c r="E373" s="28"/>
      <c r="F373" s="28"/>
    </row>
    <row r="374" ht="15.75" customHeight="1">
      <c r="B374" s="28"/>
      <c r="C374" s="28"/>
      <c r="D374" s="28"/>
      <c r="E374" s="28"/>
      <c r="F374" s="28"/>
    </row>
    <row r="375" ht="15.75" customHeight="1">
      <c r="B375" s="28"/>
      <c r="C375" s="28"/>
      <c r="D375" s="28"/>
      <c r="E375" s="28"/>
      <c r="F375" s="28"/>
    </row>
    <row r="376" ht="15.75" customHeight="1">
      <c r="B376" s="28"/>
      <c r="C376" s="28"/>
      <c r="D376" s="28"/>
      <c r="E376" s="28"/>
      <c r="F376" s="28"/>
    </row>
    <row r="377" ht="15.75" customHeight="1">
      <c r="B377" s="28"/>
      <c r="C377" s="28"/>
      <c r="D377" s="28"/>
      <c r="E377" s="28"/>
      <c r="F377" s="28"/>
    </row>
    <row r="378" ht="15.75" customHeight="1">
      <c r="B378" s="28"/>
      <c r="C378" s="28"/>
      <c r="D378" s="28"/>
      <c r="E378" s="28"/>
      <c r="F378" s="28"/>
    </row>
    <row r="379" ht="15.75" customHeight="1">
      <c r="B379" s="28"/>
      <c r="C379" s="28"/>
      <c r="D379" s="28"/>
      <c r="E379" s="28"/>
      <c r="F379" s="28"/>
    </row>
    <row r="380" ht="15.75" customHeight="1">
      <c r="B380" s="28"/>
      <c r="C380" s="28"/>
      <c r="D380" s="28"/>
      <c r="E380" s="28"/>
      <c r="F380" s="28"/>
    </row>
    <row r="381" ht="15.75" customHeight="1">
      <c r="B381" s="28"/>
      <c r="C381" s="28"/>
      <c r="D381" s="28"/>
      <c r="E381" s="28"/>
      <c r="F381" s="28"/>
    </row>
    <row r="382" ht="15.75" customHeight="1">
      <c r="B382" s="28"/>
      <c r="C382" s="28"/>
      <c r="D382" s="28"/>
      <c r="E382" s="28"/>
      <c r="F382" s="28"/>
    </row>
    <row r="383" ht="15.75" customHeight="1">
      <c r="B383" s="28"/>
      <c r="C383" s="28"/>
      <c r="D383" s="28"/>
      <c r="E383" s="28"/>
      <c r="F383" s="28"/>
    </row>
    <row r="384" ht="15.75" customHeight="1">
      <c r="B384" s="28"/>
      <c r="C384" s="28"/>
      <c r="D384" s="28"/>
      <c r="E384" s="28"/>
      <c r="F384" s="28"/>
    </row>
    <row r="385" ht="15.75" customHeight="1">
      <c r="B385" s="28"/>
      <c r="C385" s="28"/>
      <c r="D385" s="28"/>
      <c r="E385" s="28"/>
      <c r="F385" s="28"/>
    </row>
    <row r="386" ht="15.75" customHeight="1">
      <c r="B386" s="28"/>
      <c r="C386" s="28"/>
      <c r="D386" s="28"/>
      <c r="E386" s="28"/>
      <c r="F386" s="28"/>
    </row>
    <row r="387" ht="15.75" customHeight="1">
      <c r="B387" s="28"/>
      <c r="C387" s="28"/>
      <c r="D387" s="28"/>
      <c r="E387" s="28"/>
      <c r="F387" s="28"/>
    </row>
    <row r="388" ht="15.75" customHeight="1">
      <c r="B388" s="28"/>
      <c r="C388" s="28"/>
      <c r="D388" s="28"/>
      <c r="E388" s="28"/>
      <c r="F388" s="28"/>
    </row>
    <row r="389" ht="15.75" customHeight="1">
      <c r="B389" s="28"/>
      <c r="C389" s="28"/>
      <c r="D389" s="28"/>
      <c r="E389" s="28"/>
      <c r="F389" s="28"/>
    </row>
    <row r="390" ht="15.75" customHeight="1">
      <c r="B390" s="28"/>
      <c r="C390" s="28"/>
      <c r="D390" s="28"/>
      <c r="E390" s="28"/>
      <c r="F390" s="28"/>
    </row>
    <row r="391" ht="15.75" customHeight="1">
      <c r="B391" s="28"/>
      <c r="C391" s="28"/>
      <c r="D391" s="28"/>
      <c r="E391" s="28"/>
      <c r="F391" s="28"/>
    </row>
    <row r="392" ht="15.75" customHeight="1">
      <c r="B392" s="28"/>
      <c r="C392" s="28"/>
      <c r="D392" s="28"/>
      <c r="E392" s="28"/>
      <c r="F392" s="28"/>
    </row>
    <row r="393" ht="15.75" customHeight="1">
      <c r="B393" s="28"/>
      <c r="C393" s="28"/>
      <c r="D393" s="28"/>
      <c r="E393" s="28"/>
      <c r="F393" s="28"/>
    </row>
    <row r="394" ht="15.75" customHeight="1">
      <c r="B394" s="28"/>
      <c r="C394" s="28"/>
      <c r="D394" s="28"/>
      <c r="E394" s="28"/>
      <c r="F394" s="28"/>
    </row>
    <row r="395" ht="15.75" customHeight="1">
      <c r="B395" s="28"/>
      <c r="C395" s="28"/>
      <c r="D395" s="28"/>
      <c r="E395" s="28"/>
      <c r="F395" s="28"/>
    </row>
    <row r="396" ht="15.75" customHeight="1">
      <c r="B396" s="28"/>
      <c r="C396" s="28"/>
      <c r="D396" s="28"/>
      <c r="E396" s="28"/>
      <c r="F396" s="28"/>
    </row>
    <row r="397" ht="15.75" customHeight="1">
      <c r="B397" s="28"/>
      <c r="C397" s="28"/>
      <c r="D397" s="28"/>
      <c r="E397" s="28"/>
      <c r="F397" s="28"/>
    </row>
    <row r="398" ht="15.75" customHeight="1">
      <c r="B398" s="28"/>
      <c r="C398" s="28"/>
      <c r="D398" s="28"/>
      <c r="E398" s="28"/>
      <c r="F398" s="28"/>
    </row>
    <row r="399" ht="15.75" customHeight="1">
      <c r="B399" s="28"/>
      <c r="C399" s="28"/>
      <c r="D399" s="28"/>
      <c r="E399" s="28"/>
      <c r="F399" s="28"/>
    </row>
    <row r="400" ht="15.75" customHeight="1">
      <c r="B400" s="28"/>
      <c r="C400" s="28"/>
      <c r="D400" s="28"/>
      <c r="E400" s="28"/>
      <c r="F400" s="28"/>
    </row>
    <row r="401" ht="15.75" customHeight="1">
      <c r="B401" s="28"/>
      <c r="C401" s="28"/>
      <c r="D401" s="28"/>
      <c r="E401" s="28"/>
      <c r="F401" s="28"/>
    </row>
    <row r="402" ht="15.75" customHeight="1">
      <c r="B402" s="28"/>
      <c r="C402" s="28"/>
      <c r="D402" s="28"/>
      <c r="E402" s="28"/>
      <c r="F402" s="28"/>
    </row>
    <row r="403" ht="15.75" customHeight="1">
      <c r="B403" s="28"/>
      <c r="C403" s="28"/>
      <c r="D403" s="28"/>
      <c r="E403" s="28"/>
      <c r="F403" s="28"/>
    </row>
    <row r="404" ht="15.75" customHeight="1">
      <c r="B404" s="28"/>
      <c r="C404" s="28"/>
      <c r="D404" s="28"/>
      <c r="E404" s="28"/>
      <c r="F404" s="28"/>
    </row>
    <row r="405" ht="15.75" customHeight="1">
      <c r="B405" s="28"/>
      <c r="C405" s="28"/>
      <c r="D405" s="28"/>
      <c r="E405" s="28"/>
      <c r="F405" s="28"/>
    </row>
    <row r="406" ht="15.75" customHeight="1">
      <c r="B406" s="28"/>
      <c r="C406" s="28"/>
      <c r="D406" s="28"/>
      <c r="E406" s="28"/>
      <c r="F406" s="28"/>
    </row>
    <row r="407" ht="15.75" customHeight="1">
      <c r="B407" s="28"/>
      <c r="C407" s="28"/>
      <c r="D407" s="28"/>
      <c r="E407" s="28"/>
      <c r="F407" s="28"/>
    </row>
    <row r="408" ht="15.75" customHeight="1">
      <c r="B408" s="28"/>
      <c r="C408" s="28"/>
      <c r="D408" s="28"/>
      <c r="E408" s="28"/>
      <c r="F408" s="28"/>
    </row>
    <row r="409" ht="15.75" customHeight="1">
      <c r="B409" s="28"/>
      <c r="C409" s="28"/>
      <c r="D409" s="28"/>
      <c r="E409" s="28"/>
      <c r="F409" s="28"/>
    </row>
    <row r="410" ht="15.75" customHeight="1">
      <c r="B410" s="28"/>
      <c r="C410" s="28"/>
      <c r="D410" s="28"/>
      <c r="E410" s="28"/>
      <c r="F410" s="28"/>
    </row>
    <row r="411" ht="15.75" customHeight="1">
      <c r="B411" s="28"/>
      <c r="C411" s="28"/>
      <c r="D411" s="28"/>
      <c r="E411" s="28"/>
      <c r="F411" s="28"/>
    </row>
    <row r="412" ht="15.75" customHeight="1">
      <c r="B412" s="28"/>
      <c r="C412" s="28"/>
      <c r="D412" s="28"/>
      <c r="E412" s="28"/>
      <c r="F412" s="28"/>
    </row>
    <row r="413" ht="15.75" customHeight="1">
      <c r="B413" s="28"/>
      <c r="C413" s="28"/>
      <c r="D413" s="28"/>
      <c r="E413" s="28"/>
      <c r="F413" s="28"/>
    </row>
    <row r="414" ht="15.75" customHeight="1">
      <c r="B414" s="28"/>
      <c r="C414" s="28"/>
      <c r="D414" s="28"/>
      <c r="E414" s="28"/>
      <c r="F414" s="28"/>
    </row>
    <row r="415" ht="15.75" customHeight="1">
      <c r="B415" s="28"/>
      <c r="C415" s="28"/>
      <c r="D415" s="28"/>
      <c r="E415" s="28"/>
      <c r="F415" s="28"/>
    </row>
    <row r="416" ht="15.75" customHeight="1">
      <c r="B416" s="28"/>
      <c r="C416" s="28"/>
      <c r="D416" s="28"/>
      <c r="E416" s="28"/>
      <c r="F416" s="28"/>
    </row>
    <row r="417" ht="15.75" customHeight="1">
      <c r="B417" s="28"/>
      <c r="C417" s="28"/>
      <c r="D417" s="28"/>
      <c r="E417" s="28"/>
      <c r="F417" s="28"/>
    </row>
    <row r="418" ht="15.75" customHeight="1">
      <c r="B418" s="28"/>
      <c r="C418" s="28"/>
      <c r="D418" s="28"/>
      <c r="E418" s="28"/>
      <c r="F418" s="28"/>
    </row>
    <row r="419" ht="15.75" customHeight="1">
      <c r="B419" s="28"/>
      <c r="C419" s="28"/>
      <c r="D419" s="28"/>
      <c r="E419" s="28"/>
      <c r="F419" s="28"/>
    </row>
    <row r="420" ht="15.75" customHeight="1">
      <c r="B420" s="28"/>
      <c r="C420" s="28"/>
      <c r="D420" s="28"/>
      <c r="E420" s="28"/>
      <c r="F420" s="28"/>
    </row>
    <row r="421" ht="15.75" customHeight="1">
      <c r="B421" s="28"/>
      <c r="C421" s="28"/>
      <c r="D421" s="28"/>
      <c r="E421" s="28"/>
      <c r="F421" s="28"/>
    </row>
    <row r="422" ht="15.75" customHeight="1">
      <c r="B422" s="28"/>
      <c r="C422" s="28"/>
      <c r="D422" s="28"/>
      <c r="E422" s="28"/>
      <c r="F422" s="28"/>
    </row>
    <row r="423" ht="15.75" customHeight="1">
      <c r="B423" s="28"/>
      <c r="C423" s="28"/>
      <c r="D423" s="28"/>
      <c r="E423" s="28"/>
      <c r="F423" s="28"/>
    </row>
    <row r="424" ht="15.75" customHeight="1">
      <c r="B424" s="28"/>
      <c r="C424" s="28"/>
      <c r="D424" s="28"/>
      <c r="E424" s="28"/>
      <c r="F424" s="28"/>
    </row>
    <row r="425" ht="15.75" customHeight="1">
      <c r="B425" s="28"/>
      <c r="C425" s="28"/>
      <c r="D425" s="28"/>
      <c r="E425" s="28"/>
      <c r="F425" s="28"/>
    </row>
    <row r="426" ht="15.75" customHeight="1">
      <c r="B426" s="28"/>
      <c r="C426" s="28"/>
      <c r="D426" s="28"/>
      <c r="E426" s="28"/>
      <c r="F426" s="28"/>
    </row>
    <row r="427" ht="15.75" customHeight="1">
      <c r="B427" s="28"/>
      <c r="C427" s="28"/>
      <c r="D427" s="28"/>
      <c r="E427" s="28"/>
      <c r="F427" s="28"/>
    </row>
    <row r="428" ht="15.75" customHeight="1">
      <c r="B428" s="28"/>
      <c r="C428" s="28"/>
      <c r="D428" s="28"/>
      <c r="E428" s="28"/>
      <c r="F428" s="28"/>
    </row>
    <row r="429" ht="15.75" customHeight="1">
      <c r="B429" s="28"/>
      <c r="C429" s="28"/>
      <c r="D429" s="28"/>
      <c r="E429" s="28"/>
      <c r="F429" s="28"/>
    </row>
    <row r="430" ht="15.75" customHeight="1">
      <c r="B430" s="28"/>
      <c r="C430" s="28"/>
      <c r="D430" s="28"/>
      <c r="E430" s="28"/>
      <c r="F430" s="28"/>
    </row>
    <row r="431" ht="15.75" customHeight="1">
      <c r="B431" s="28"/>
      <c r="C431" s="28"/>
      <c r="D431" s="28"/>
      <c r="E431" s="28"/>
      <c r="F431" s="28"/>
    </row>
    <row r="432" ht="15.75" customHeight="1">
      <c r="B432" s="28"/>
      <c r="C432" s="28"/>
      <c r="D432" s="28"/>
      <c r="E432" s="28"/>
      <c r="F432" s="28"/>
    </row>
    <row r="433" ht="15.75" customHeight="1">
      <c r="B433" s="28"/>
      <c r="C433" s="28"/>
      <c r="D433" s="28"/>
      <c r="E433" s="28"/>
      <c r="F433" s="28"/>
    </row>
    <row r="434" ht="15.75" customHeight="1">
      <c r="B434" s="28"/>
      <c r="C434" s="28"/>
      <c r="D434" s="28"/>
      <c r="E434" s="28"/>
      <c r="F434" s="28"/>
    </row>
    <row r="435" ht="15.75" customHeight="1">
      <c r="B435" s="28"/>
      <c r="C435" s="28"/>
      <c r="D435" s="28"/>
      <c r="E435" s="28"/>
      <c r="F435" s="28"/>
    </row>
    <row r="436" ht="15.75" customHeight="1">
      <c r="B436" s="28"/>
      <c r="C436" s="28"/>
      <c r="D436" s="28"/>
      <c r="E436" s="28"/>
      <c r="F436" s="28"/>
    </row>
    <row r="437" ht="15.75" customHeight="1">
      <c r="B437" s="28"/>
      <c r="C437" s="28"/>
      <c r="D437" s="28"/>
      <c r="E437" s="28"/>
      <c r="F437" s="28"/>
    </row>
    <row r="438" ht="15.75" customHeight="1">
      <c r="B438" s="28"/>
      <c r="C438" s="28"/>
      <c r="D438" s="28"/>
      <c r="E438" s="28"/>
      <c r="F438" s="28"/>
    </row>
    <row r="439" ht="15.75" customHeight="1">
      <c r="B439" s="28"/>
      <c r="C439" s="28"/>
      <c r="D439" s="28"/>
      <c r="E439" s="28"/>
      <c r="F439" s="28"/>
    </row>
    <row r="440" ht="15.75" customHeight="1">
      <c r="B440" s="28"/>
      <c r="C440" s="28"/>
      <c r="D440" s="28"/>
      <c r="E440" s="28"/>
      <c r="F440" s="28"/>
    </row>
    <row r="441" ht="15.75" customHeight="1">
      <c r="B441" s="28"/>
      <c r="C441" s="28"/>
      <c r="D441" s="28"/>
      <c r="E441" s="28"/>
      <c r="F441" s="28"/>
    </row>
    <row r="442" ht="15.75" customHeight="1">
      <c r="B442" s="28"/>
      <c r="C442" s="28"/>
      <c r="D442" s="28"/>
      <c r="E442" s="28"/>
      <c r="F442" s="28"/>
    </row>
    <row r="443" ht="15.75" customHeight="1">
      <c r="B443" s="28"/>
      <c r="C443" s="28"/>
      <c r="D443" s="28"/>
      <c r="E443" s="28"/>
      <c r="F443" s="28"/>
    </row>
    <row r="444" ht="15.75" customHeight="1">
      <c r="B444" s="28"/>
      <c r="C444" s="28"/>
      <c r="D444" s="28"/>
      <c r="E444" s="28"/>
      <c r="F444" s="28"/>
    </row>
    <row r="445" ht="15.75" customHeight="1">
      <c r="B445" s="28"/>
      <c r="C445" s="28"/>
      <c r="D445" s="28"/>
      <c r="E445" s="28"/>
      <c r="F445" s="28"/>
    </row>
    <row r="446" ht="15.75" customHeight="1">
      <c r="B446" s="28"/>
      <c r="C446" s="28"/>
      <c r="D446" s="28"/>
      <c r="E446" s="28"/>
      <c r="F446" s="28"/>
    </row>
    <row r="447" ht="15.75" customHeight="1">
      <c r="B447" s="28"/>
      <c r="C447" s="28"/>
      <c r="D447" s="28"/>
      <c r="E447" s="28"/>
      <c r="F447" s="28"/>
    </row>
    <row r="448" ht="15.75" customHeight="1">
      <c r="B448" s="28"/>
      <c r="C448" s="28"/>
      <c r="D448" s="28"/>
      <c r="E448" s="28"/>
      <c r="F448" s="28"/>
    </row>
    <row r="449" ht="15.75" customHeight="1">
      <c r="B449" s="28"/>
      <c r="C449" s="28"/>
      <c r="D449" s="28"/>
      <c r="E449" s="28"/>
      <c r="F449" s="28"/>
    </row>
    <row r="450" ht="15.75" customHeight="1">
      <c r="B450" s="28"/>
      <c r="C450" s="28"/>
      <c r="D450" s="28"/>
      <c r="E450" s="28"/>
      <c r="F450" s="28"/>
    </row>
    <row r="451" ht="15.75" customHeight="1">
      <c r="B451" s="28"/>
      <c r="C451" s="28"/>
      <c r="D451" s="28"/>
      <c r="E451" s="28"/>
      <c r="F451" s="28"/>
    </row>
    <row r="452" ht="15.75" customHeight="1">
      <c r="B452" s="28"/>
      <c r="C452" s="28"/>
      <c r="D452" s="28"/>
      <c r="E452" s="28"/>
      <c r="F452" s="28"/>
    </row>
    <row r="453" ht="15.75" customHeight="1">
      <c r="B453" s="28"/>
      <c r="C453" s="28"/>
      <c r="D453" s="28"/>
      <c r="E453" s="28"/>
      <c r="F453" s="28"/>
    </row>
    <row r="454" ht="15.75" customHeight="1">
      <c r="B454" s="28"/>
      <c r="C454" s="28"/>
      <c r="D454" s="28"/>
      <c r="E454" s="28"/>
      <c r="F454" s="28"/>
    </row>
    <row r="455" ht="15.75" customHeight="1">
      <c r="B455" s="28"/>
      <c r="C455" s="28"/>
      <c r="D455" s="28"/>
      <c r="E455" s="28"/>
      <c r="F455" s="28"/>
    </row>
    <row r="456" ht="15.75" customHeight="1">
      <c r="B456" s="28"/>
      <c r="C456" s="28"/>
      <c r="D456" s="28"/>
      <c r="E456" s="28"/>
      <c r="F456" s="28"/>
    </row>
    <row r="457" ht="15.75" customHeight="1">
      <c r="B457" s="28"/>
      <c r="C457" s="28"/>
      <c r="D457" s="28"/>
      <c r="E457" s="28"/>
      <c r="F457" s="28"/>
    </row>
    <row r="458" ht="15.75" customHeight="1">
      <c r="B458" s="28"/>
      <c r="C458" s="28"/>
      <c r="D458" s="28"/>
      <c r="E458" s="28"/>
      <c r="F458" s="28"/>
    </row>
    <row r="459" ht="15.75" customHeight="1">
      <c r="B459" s="28"/>
      <c r="C459" s="28"/>
      <c r="D459" s="28"/>
      <c r="E459" s="28"/>
      <c r="F459" s="28"/>
    </row>
    <row r="460" ht="15.75" customHeight="1">
      <c r="B460" s="28"/>
      <c r="C460" s="28"/>
      <c r="D460" s="28"/>
      <c r="E460" s="28"/>
      <c r="F460" s="28"/>
    </row>
    <row r="461" ht="15.75" customHeight="1">
      <c r="B461" s="28"/>
      <c r="C461" s="28"/>
      <c r="D461" s="28"/>
      <c r="E461" s="28"/>
      <c r="F461" s="28"/>
    </row>
    <row r="462" ht="15.75" customHeight="1">
      <c r="B462" s="28"/>
      <c r="C462" s="28"/>
      <c r="D462" s="28"/>
      <c r="E462" s="28"/>
      <c r="F462" s="28"/>
    </row>
    <row r="463" ht="15.75" customHeight="1">
      <c r="B463" s="28"/>
      <c r="C463" s="28"/>
      <c r="D463" s="28"/>
      <c r="E463" s="28"/>
      <c r="F463" s="28"/>
    </row>
    <row r="464" ht="15.75" customHeight="1">
      <c r="B464" s="28"/>
      <c r="C464" s="28"/>
      <c r="D464" s="28"/>
      <c r="E464" s="28"/>
      <c r="F464" s="28"/>
    </row>
    <row r="465" ht="15.75" customHeight="1">
      <c r="B465" s="28"/>
      <c r="C465" s="28"/>
      <c r="D465" s="28"/>
      <c r="E465" s="28"/>
      <c r="F465" s="28"/>
    </row>
    <row r="466" ht="15.75" customHeight="1">
      <c r="B466" s="28"/>
      <c r="C466" s="28"/>
      <c r="D466" s="28"/>
      <c r="E466" s="28"/>
      <c r="F466" s="28"/>
    </row>
    <row r="467" ht="15.75" customHeight="1">
      <c r="B467" s="28"/>
      <c r="C467" s="28"/>
      <c r="D467" s="28"/>
      <c r="E467" s="28"/>
      <c r="F467" s="28"/>
    </row>
    <row r="468" ht="15.75" customHeight="1">
      <c r="B468" s="28"/>
      <c r="C468" s="28"/>
      <c r="D468" s="28"/>
      <c r="E468" s="28"/>
      <c r="F468" s="28"/>
    </row>
    <row r="469" ht="15.75" customHeight="1">
      <c r="B469" s="28"/>
      <c r="C469" s="28"/>
      <c r="D469" s="28"/>
      <c r="E469" s="28"/>
      <c r="F469" s="28"/>
    </row>
    <row r="470" ht="15.75" customHeight="1">
      <c r="B470" s="28"/>
      <c r="C470" s="28"/>
      <c r="D470" s="28"/>
      <c r="E470" s="28"/>
      <c r="F470" s="28"/>
    </row>
    <row r="471" ht="15.75" customHeight="1">
      <c r="B471" s="28"/>
      <c r="C471" s="28"/>
      <c r="D471" s="28"/>
      <c r="E471" s="28"/>
      <c r="F471" s="28"/>
    </row>
    <row r="472" ht="15.75" customHeight="1">
      <c r="B472" s="28"/>
      <c r="C472" s="28"/>
      <c r="D472" s="28"/>
      <c r="E472" s="28"/>
      <c r="F472" s="28"/>
    </row>
    <row r="473" ht="15.75" customHeight="1">
      <c r="B473" s="28"/>
      <c r="C473" s="28"/>
      <c r="D473" s="28"/>
      <c r="E473" s="28"/>
      <c r="F473" s="28"/>
    </row>
    <row r="474" ht="15.75" customHeight="1">
      <c r="B474" s="28"/>
      <c r="C474" s="28"/>
      <c r="D474" s="28"/>
      <c r="E474" s="28"/>
      <c r="F474" s="28"/>
    </row>
    <row r="475" ht="15.75" customHeight="1">
      <c r="B475" s="28"/>
      <c r="C475" s="28"/>
      <c r="D475" s="28"/>
      <c r="E475" s="28"/>
      <c r="F475" s="28"/>
    </row>
    <row r="476" ht="15.75" customHeight="1">
      <c r="B476" s="28"/>
      <c r="C476" s="28"/>
      <c r="D476" s="28"/>
      <c r="E476" s="28"/>
      <c r="F476" s="28"/>
    </row>
    <row r="477" ht="15.75" customHeight="1">
      <c r="B477" s="28"/>
      <c r="C477" s="28"/>
      <c r="D477" s="28"/>
      <c r="E477" s="28"/>
      <c r="F477" s="28"/>
    </row>
    <row r="478" ht="15.75" customHeight="1">
      <c r="B478" s="28"/>
      <c r="C478" s="28"/>
      <c r="D478" s="28"/>
      <c r="E478" s="28"/>
      <c r="F478" s="28"/>
    </row>
    <row r="479" ht="15.75" customHeight="1">
      <c r="B479" s="28"/>
      <c r="C479" s="28"/>
      <c r="D479" s="28"/>
      <c r="E479" s="28"/>
      <c r="F479" s="28"/>
    </row>
    <row r="480" ht="15.75" customHeight="1">
      <c r="B480" s="28"/>
      <c r="C480" s="28"/>
      <c r="D480" s="28"/>
      <c r="E480" s="28"/>
      <c r="F480" s="28"/>
    </row>
    <row r="481" ht="15.75" customHeight="1">
      <c r="B481" s="28"/>
      <c r="C481" s="28"/>
      <c r="D481" s="28"/>
      <c r="E481" s="28"/>
      <c r="F481" s="28"/>
    </row>
    <row r="482" ht="15.75" customHeight="1">
      <c r="B482" s="28"/>
      <c r="C482" s="28"/>
      <c r="D482" s="28"/>
      <c r="E482" s="28"/>
      <c r="F482" s="28"/>
    </row>
    <row r="483" ht="15.75" customHeight="1">
      <c r="B483" s="28"/>
      <c r="C483" s="28"/>
      <c r="D483" s="28"/>
      <c r="E483" s="28"/>
      <c r="F483" s="28"/>
    </row>
    <row r="484" ht="15.75" customHeight="1">
      <c r="B484" s="28"/>
      <c r="C484" s="28"/>
      <c r="D484" s="28"/>
      <c r="E484" s="28"/>
      <c r="F484" s="28"/>
    </row>
    <row r="485" ht="15.75" customHeight="1">
      <c r="B485" s="28"/>
      <c r="C485" s="28"/>
      <c r="D485" s="28"/>
      <c r="E485" s="28"/>
      <c r="F485" s="28"/>
    </row>
    <row r="486" ht="15.75" customHeight="1">
      <c r="B486" s="28"/>
      <c r="C486" s="28"/>
      <c r="D486" s="28"/>
      <c r="E486" s="28"/>
      <c r="F486" s="28"/>
    </row>
    <row r="487" ht="15.75" customHeight="1">
      <c r="B487" s="28"/>
      <c r="C487" s="28"/>
      <c r="D487" s="28"/>
      <c r="E487" s="28"/>
      <c r="F487" s="28"/>
    </row>
    <row r="488" ht="15.75" customHeight="1">
      <c r="B488" s="28"/>
      <c r="C488" s="28"/>
      <c r="D488" s="28"/>
      <c r="E488" s="28"/>
      <c r="F488" s="28"/>
    </row>
    <row r="489" ht="15.75" customHeight="1">
      <c r="B489" s="28"/>
      <c r="C489" s="28"/>
      <c r="D489" s="28"/>
      <c r="E489" s="28"/>
      <c r="F489" s="28"/>
    </row>
    <row r="490" ht="15.75" customHeight="1">
      <c r="B490" s="28"/>
      <c r="C490" s="28"/>
      <c r="D490" s="28"/>
      <c r="E490" s="28"/>
      <c r="F490" s="28"/>
    </row>
    <row r="491" ht="15.75" customHeight="1">
      <c r="B491" s="28"/>
      <c r="C491" s="28"/>
      <c r="D491" s="28"/>
      <c r="E491" s="28"/>
      <c r="F491" s="28"/>
    </row>
    <row r="492" ht="15.75" customHeight="1">
      <c r="B492" s="28"/>
      <c r="C492" s="28"/>
      <c r="D492" s="28"/>
      <c r="E492" s="28"/>
      <c r="F492" s="28"/>
    </row>
    <row r="493" ht="15.75" customHeight="1">
      <c r="B493" s="28"/>
      <c r="C493" s="28"/>
      <c r="D493" s="28"/>
      <c r="E493" s="28"/>
      <c r="F493" s="28"/>
    </row>
    <row r="494" ht="15.75" customHeight="1">
      <c r="B494" s="28"/>
      <c r="C494" s="28"/>
      <c r="D494" s="28"/>
      <c r="E494" s="28"/>
      <c r="F494" s="28"/>
    </row>
    <row r="495" ht="15.75" customHeight="1">
      <c r="B495" s="28"/>
      <c r="C495" s="28"/>
      <c r="D495" s="28"/>
      <c r="E495" s="28"/>
      <c r="F495" s="28"/>
    </row>
    <row r="496" ht="15.75" customHeight="1">
      <c r="B496" s="28"/>
      <c r="C496" s="28"/>
      <c r="D496" s="28"/>
      <c r="E496" s="28"/>
      <c r="F496" s="28"/>
    </row>
    <row r="497" ht="15.75" customHeight="1">
      <c r="B497" s="28"/>
      <c r="C497" s="28"/>
      <c r="D497" s="28"/>
      <c r="E497" s="28"/>
      <c r="F497" s="28"/>
    </row>
    <row r="498" ht="15.75" customHeight="1">
      <c r="B498" s="28"/>
      <c r="C498" s="28"/>
      <c r="D498" s="28"/>
      <c r="E498" s="28"/>
      <c r="F498" s="28"/>
    </row>
    <row r="499" ht="15.75" customHeight="1">
      <c r="B499" s="28"/>
      <c r="C499" s="28"/>
      <c r="D499" s="28"/>
      <c r="E499" s="28"/>
      <c r="F499" s="28"/>
    </row>
    <row r="500" ht="15.75" customHeight="1">
      <c r="B500" s="28"/>
      <c r="C500" s="28"/>
      <c r="D500" s="28"/>
      <c r="E500" s="28"/>
      <c r="F500" s="28"/>
    </row>
    <row r="501" ht="15.75" customHeight="1">
      <c r="B501" s="28"/>
      <c r="C501" s="28"/>
      <c r="D501" s="28"/>
      <c r="E501" s="28"/>
      <c r="F501" s="28"/>
    </row>
    <row r="502" ht="15.75" customHeight="1">
      <c r="B502" s="28"/>
      <c r="C502" s="28"/>
      <c r="D502" s="28"/>
      <c r="E502" s="28"/>
      <c r="F502" s="28"/>
    </row>
    <row r="503" ht="15.75" customHeight="1">
      <c r="B503" s="28"/>
      <c r="C503" s="28"/>
      <c r="D503" s="28"/>
      <c r="E503" s="28"/>
      <c r="F503" s="28"/>
    </row>
    <row r="504" ht="15.75" customHeight="1">
      <c r="B504" s="28"/>
      <c r="C504" s="28"/>
      <c r="D504" s="28"/>
      <c r="E504" s="28"/>
      <c r="F504" s="28"/>
    </row>
    <row r="505" ht="15.75" customHeight="1">
      <c r="B505" s="28"/>
      <c r="C505" s="28"/>
      <c r="D505" s="28"/>
      <c r="E505" s="28"/>
      <c r="F505" s="28"/>
    </row>
    <row r="506" ht="15.75" customHeight="1">
      <c r="B506" s="28"/>
      <c r="C506" s="28"/>
      <c r="D506" s="28"/>
      <c r="E506" s="28"/>
      <c r="F506" s="28"/>
    </row>
    <row r="507" ht="15.75" customHeight="1">
      <c r="B507" s="28"/>
      <c r="C507" s="28"/>
      <c r="D507" s="28"/>
      <c r="E507" s="28"/>
      <c r="F507" s="28"/>
    </row>
    <row r="508" ht="15.75" customHeight="1">
      <c r="B508" s="28"/>
      <c r="C508" s="28"/>
      <c r="D508" s="28"/>
      <c r="E508" s="28"/>
      <c r="F508" s="28"/>
    </row>
    <row r="509" ht="15.75" customHeight="1">
      <c r="B509" s="28"/>
      <c r="C509" s="28"/>
      <c r="D509" s="28"/>
      <c r="E509" s="28"/>
      <c r="F509" s="28"/>
    </row>
    <row r="510" ht="15.75" customHeight="1">
      <c r="B510" s="28"/>
      <c r="C510" s="28"/>
      <c r="D510" s="28"/>
      <c r="E510" s="28"/>
      <c r="F510" s="28"/>
    </row>
    <row r="511" ht="15.75" customHeight="1">
      <c r="B511" s="28"/>
      <c r="C511" s="28"/>
      <c r="D511" s="28"/>
      <c r="E511" s="28"/>
      <c r="F511" s="28"/>
    </row>
    <row r="512" ht="15.75" customHeight="1">
      <c r="B512" s="28"/>
      <c r="C512" s="28"/>
      <c r="D512" s="28"/>
      <c r="E512" s="28"/>
      <c r="F512" s="28"/>
    </row>
    <row r="513" ht="15.75" customHeight="1">
      <c r="B513" s="28"/>
      <c r="C513" s="28"/>
      <c r="D513" s="28"/>
      <c r="E513" s="28"/>
      <c r="F513" s="28"/>
    </row>
    <row r="514" ht="15.75" customHeight="1">
      <c r="B514" s="28"/>
      <c r="C514" s="28"/>
      <c r="D514" s="28"/>
      <c r="E514" s="28"/>
      <c r="F514" s="28"/>
    </row>
    <row r="515" ht="15.75" customHeight="1">
      <c r="B515" s="28"/>
      <c r="C515" s="28"/>
      <c r="D515" s="28"/>
      <c r="E515" s="28"/>
      <c r="F515" s="28"/>
    </row>
    <row r="516" ht="15.75" customHeight="1">
      <c r="B516" s="28"/>
      <c r="C516" s="28"/>
      <c r="D516" s="28"/>
      <c r="E516" s="28"/>
      <c r="F516" s="28"/>
    </row>
    <row r="517" ht="15.75" customHeight="1">
      <c r="B517" s="28"/>
      <c r="C517" s="28"/>
      <c r="D517" s="28"/>
      <c r="E517" s="28"/>
      <c r="F517" s="28"/>
    </row>
    <row r="518" ht="15.75" customHeight="1">
      <c r="B518" s="28"/>
      <c r="C518" s="28"/>
      <c r="D518" s="28"/>
      <c r="E518" s="28"/>
      <c r="F518" s="28"/>
    </row>
    <row r="519" ht="15.75" customHeight="1">
      <c r="B519" s="28"/>
      <c r="C519" s="28"/>
      <c r="D519" s="28"/>
      <c r="E519" s="28"/>
      <c r="F519" s="28"/>
    </row>
    <row r="520" ht="15.75" customHeight="1">
      <c r="B520" s="28"/>
      <c r="C520" s="28"/>
      <c r="D520" s="28"/>
      <c r="E520" s="28"/>
      <c r="F520" s="28"/>
    </row>
    <row r="521" ht="15.75" customHeight="1">
      <c r="B521" s="28"/>
      <c r="C521" s="28"/>
      <c r="D521" s="28"/>
      <c r="E521" s="28"/>
      <c r="F521" s="28"/>
    </row>
    <row r="522" ht="15.75" customHeight="1">
      <c r="B522" s="28"/>
      <c r="C522" s="28"/>
      <c r="D522" s="28"/>
      <c r="E522" s="28"/>
      <c r="F522" s="28"/>
    </row>
    <row r="523" ht="15.75" customHeight="1">
      <c r="B523" s="28"/>
      <c r="C523" s="28"/>
      <c r="D523" s="28"/>
      <c r="E523" s="28"/>
      <c r="F523" s="28"/>
    </row>
    <row r="524" ht="15.75" customHeight="1">
      <c r="B524" s="28"/>
      <c r="C524" s="28"/>
      <c r="D524" s="28"/>
      <c r="E524" s="28"/>
      <c r="F524" s="28"/>
    </row>
    <row r="525" ht="15.75" customHeight="1">
      <c r="B525" s="28"/>
      <c r="C525" s="28"/>
      <c r="D525" s="28"/>
      <c r="E525" s="28"/>
      <c r="F525" s="28"/>
    </row>
    <row r="526" ht="15.75" customHeight="1">
      <c r="B526" s="28"/>
      <c r="C526" s="28"/>
      <c r="D526" s="28"/>
      <c r="E526" s="28"/>
      <c r="F526" s="28"/>
    </row>
    <row r="527" ht="15.75" customHeight="1">
      <c r="B527" s="28"/>
      <c r="C527" s="28"/>
      <c r="D527" s="28"/>
      <c r="E527" s="28"/>
      <c r="F527" s="28"/>
    </row>
    <row r="528" ht="15.75" customHeight="1">
      <c r="B528" s="28"/>
      <c r="C528" s="28"/>
      <c r="D528" s="28"/>
      <c r="E528" s="28"/>
      <c r="F528" s="28"/>
    </row>
    <row r="529" ht="15.75" customHeight="1">
      <c r="B529" s="28"/>
      <c r="C529" s="28"/>
      <c r="D529" s="28"/>
      <c r="E529" s="28"/>
      <c r="F529" s="28"/>
    </row>
    <row r="530" ht="15.75" customHeight="1">
      <c r="B530" s="28"/>
      <c r="C530" s="28"/>
      <c r="D530" s="28"/>
      <c r="E530" s="28"/>
      <c r="F530" s="28"/>
    </row>
    <row r="531" ht="15.75" customHeight="1">
      <c r="B531" s="28"/>
      <c r="C531" s="28"/>
      <c r="D531" s="28"/>
      <c r="E531" s="28"/>
      <c r="F531" s="28"/>
    </row>
    <row r="532" ht="15.75" customHeight="1">
      <c r="B532" s="28"/>
      <c r="C532" s="28"/>
      <c r="D532" s="28"/>
      <c r="E532" s="28"/>
      <c r="F532" s="28"/>
    </row>
    <row r="533" ht="15.75" customHeight="1">
      <c r="B533" s="28"/>
      <c r="C533" s="28"/>
      <c r="D533" s="28"/>
      <c r="E533" s="28"/>
      <c r="F533" s="28"/>
    </row>
    <row r="534" ht="15.75" customHeight="1">
      <c r="B534" s="28"/>
      <c r="C534" s="28"/>
      <c r="D534" s="28"/>
      <c r="E534" s="28"/>
      <c r="F534" s="28"/>
    </row>
    <row r="535" ht="15.75" customHeight="1">
      <c r="B535" s="28"/>
      <c r="C535" s="28"/>
      <c r="D535" s="28"/>
      <c r="E535" s="28"/>
      <c r="F535" s="28"/>
    </row>
    <row r="536" ht="15.75" customHeight="1">
      <c r="B536" s="28"/>
      <c r="C536" s="28"/>
      <c r="D536" s="28"/>
      <c r="E536" s="28"/>
      <c r="F536" s="28"/>
    </row>
    <row r="537" ht="15.75" customHeight="1">
      <c r="B537" s="28"/>
      <c r="C537" s="28"/>
      <c r="D537" s="28"/>
      <c r="E537" s="28"/>
      <c r="F537" s="28"/>
    </row>
    <row r="538" ht="15.75" customHeight="1">
      <c r="B538" s="28"/>
      <c r="C538" s="28"/>
      <c r="D538" s="28"/>
      <c r="E538" s="28"/>
      <c r="F538" s="28"/>
    </row>
    <row r="539" ht="15.75" customHeight="1">
      <c r="B539" s="28"/>
      <c r="C539" s="28"/>
      <c r="D539" s="28"/>
      <c r="E539" s="28"/>
      <c r="F539" s="28"/>
    </row>
    <row r="540" ht="15.75" customHeight="1">
      <c r="B540" s="28"/>
      <c r="C540" s="28"/>
      <c r="D540" s="28"/>
      <c r="E540" s="28"/>
      <c r="F540" s="28"/>
    </row>
    <row r="541" ht="15.75" customHeight="1">
      <c r="B541" s="28"/>
      <c r="C541" s="28"/>
      <c r="D541" s="28"/>
      <c r="E541" s="28"/>
      <c r="F541" s="28"/>
    </row>
    <row r="542" ht="15.75" customHeight="1">
      <c r="B542" s="28"/>
      <c r="C542" s="28"/>
      <c r="D542" s="28"/>
      <c r="E542" s="28"/>
      <c r="F542" s="28"/>
    </row>
    <row r="543" ht="15.75" customHeight="1">
      <c r="B543" s="28"/>
      <c r="C543" s="28"/>
      <c r="D543" s="28"/>
      <c r="E543" s="28"/>
      <c r="F543" s="28"/>
    </row>
    <row r="544" ht="15.75" customHeight="1">
      <c r="B544" s="28"/>
      <c r="C544" s="28"/>
      <c r="D544" s="28"/>
      <c r="E544" s="28"/>
      <c r="F544" s="28"/>
    </row>
    <row r="545" ht="15.75" customHeight="1">
      <c r="B545" s="28"/>
      <c r="C545" s="28"/>
      <c r="D545" s="28"/>
      <c r="E545" s="28"/>
      <c r="F545" s="28"/>
    </row>
    <row r="546" ht="15.75" customHeight="1">
      <c r="B546" s="28"/>
      <c r="C546" s="28"/>
      <c r="D546" s="28"/>
      <c r="E546" s="28"/>
      <c r="F546" s="28"/>
    </row>
    <row r="547" ht="15.75" customHeight="1">
      <c r="B547" s="28"/>
      <c r="C547" s="28"/>
      <c r="D547" s="28"/>
      <c r="E547" s="28"/>
      <c r="F547" s="28"/>
    </row>
    <row r="548" ht="15.75" customHeight="1">
      <c r="B548" s="28"/>
      <c r="C548" s="28"/>
      <c r="D548" s="28"/>
      <c r="E548" s="28"/>
      <c r="F548" s="28"/>
    </row>
    <row r="549" ht="15.75" customHeight="1">
      <c r="B549" s="28"/>
      <c r="C549" s="28"/>
      <c r="D549" s="28"/>
      <c r="E549" s="28"/>
      <c r="F549" s="28"/>
    </row>
    <row r="550" ht="15.75" customHeight="1">
      <c r="B550" s="28"/>
      <c r="C550" s="28"/>
      <c r="D550" s="28"/>
      <c r="E550" s="28"/>
      <c r="F550" s="28"/>
    </row>
    <row r="551" ht="15.75" customHeight="1">
      <c r="B551" s="28"/>
      <c r="C551" s="28"/>
      <c r="D551" s="28"/>
      <c r="E551" s="28"/>
      <c r="F551" s="28"/>
    </row>
    <row r="552" ht="15.75" customHeight="1">
      <c r="B552" s="28"/>
      <c r="C552" s="28"/>
      <c r="D552" s="28"/>
      <c r="E552" s="28"/>
      <c r="F552" s="28"/>
    </row>
    <row r="553" ht="15.75" customHeight="1">
      <c r="B553" s="28"/>
      <c r="C553" s="28"/>
      <c r="D553" s="28"/>
      <c r="E553" s="28"/>
      <c r="F553" s="28"/>
    </row>
    <row r="554" ht="15.75" customHeight="1">
      <c r="B554" s="28"/>
      <c r="C554" s="28"/>
      <c r="D554" s="28"/>
      <c r="E554" s="28"/>
      <c r="F554" s="28"/>
    </row>
    <row r="555" ht="15.75" customHeight="1">
      <c r="B555" s="28"/>
      <c r="C555" s="28"/>
      <c r="D555" s="28"/>
      <c r="E555" s="28"/>
      <c r="F555" s="28"/>
    </row>
    <row r="556" ht="15.75" customHeight="1">
      <c r="B556" s="28"/>
      <c r="C556" s="28"/>
      <c r="D556" s="28"/>
      <c r="E556" s="28"/>
      <c r="F556" s="28"/>
    </row>
    <row r="557" ht="15.75" customHeight="1">
      <c r="B557" s="28"/>
      <c r="C557" s="28"/>
      <c r="D557" s="28"/>
      <c r="E557" s="28"/>
      <c r="F557" s="28"/>
    </row>
    <row r="558" ht="15.75" customHeight="1">
      <c r="B558" s="28"/>
      <c r="C558" s="28"/>
      <c r="D558" s="28"/>
      <c r="E558" s="28"/>
      <c r="F558" s="28"/>
    </row>
    <row r="559" ht="15.75" customHeight="1">
      <c r="B559" s="28"/>
      <c r="C559" s="28"/>
      <c r="D559" s="28"/>
      <c r="E559" s="28"/>
      <c r="F559" s="28"/>
    </row>
    <row r="560" ht="15.75" customHeight="1">
      <c r="B560" s="28"/>
      <c r="C560" s="28"/>
      <c r="D560" s="28"/>
      <c r="E560" s="28"/>
      <c r="F560" s="28"/>
    </row>
    <row r="561" ht="15.75" customHeight="1">
      <c r="B561" s="28"/>
      <c r="C561" s="28"/>
      <c r="D561" s="28"/>
      <c r="E561" s="28"/>
      <c r="F561" s="28"/>
    </row>
    <row r="562" ht="15.75" customHeight="1">
      <c r="B562" s="28"/>
      <c r="C562" s="28"/>
      <c r="D562" s="28"/>
      <c r="E562" s="28"/>
      <c r="F562" s="28"/>
    </row>
    <row r="563" ht="15.75" customHeight="1">
      <c r="B563" s="28"/>
      <c r="C563" s="28"/>
      <c r="D563" s="28"/>
      <c r="E563" s="28"/>
      <c r="F563" s="28"/>
    </row>
    <row r="564" ht="15.75" customHeight="1">
      <c r="B564" s="28"/>
      <c r="C564" s="28"/>
      <c r="D564" s="28"/>
      <c r="E564" s="28"/>
      <c r="F564" s="28"/>
    </row>
    <row r="565" ht="15.75" customHeight="1">
      <c r="B565" s="28"/>
      <c r="C565" s="28"/>
      <c r="D565" s="28"/>
      <c r="E565" s="28"/>
      <c r="F565" s="28"/>
    </row>
    <row r="566" ht="15.75" customHeight="1">
      <c r="B566" s="28"/>
      <c r="C566" s="28"/>
      <c r="D566" s="28"/>
      <c r="E566" s="28"/>
      <c r="F566" s="28"/>
    </row>
    <row r="567" ht="15.75" customHeight="1">
      <c r="B567" s="28"/>
      <c r="C567" s="28"/>
      <c r="D567" s="28"/>
      <c r="E567" s="28"/>
      <c r="F567" s="28"/>
    </row>
    <row r="568" ht="15.75" customHeight="1">
      <c r="B568" s="28"/>
      <c r="C568" s="28"/>
      <c r="D568" s="28"/>
      <c r="E568" s="28"/>
      <c r="F568" s="28"/>
    </row>
    <row r="569" ht="15.75" customHeight="1">
      <c r="B569" s="28"/>
      <c r="C569" s="28"/>
      <c r="D569" s="28"/>
      <c r="E569" s="28"/>
      <c r="F569" s="28"/>
    </row>
    <row r="570" ht="15.75" customHeight="1">
      <c r="B570" s="28"/>
      <c r="C570" s="28"/>
      <c r="D570" s="28"/>
      <c r="E570" s="28"/>
      <c r="F570" s="28"/>
    </row>
    <row r="571" ht="15.75" customHeight="1">
      <c r="B571" s="28"/>
      <c r="C571" s="28"/>
      <c r="D571" s="28"/>
      <c r="E571" s="28"/>
      <c r="F571" s="28"/>
    </row>
    <row r="572" ht="15.75" customHeight="1">
      <c r="B572" s="28"/>
      <c r="C572" s="28"/>
      <c r="D572" s="28"/>
      <c r="E572" s="28"/>
      <c r="F572" s="28"/>
    </row>
    <row r="573" ht="15.75" customHeight="1">
      <c r="B573" s="28"/>
      <c r="C573" s="28"/>
      <c r="D573" s="28"/>
      <c r="E573" s="28"/>
      <c r="F573" s="28"/>
    </row>
    <row r="574" ht="15.75" customHeight="1">
      <c r="B574" s="28"/>
      <c r="C574" s="28"/>
      <c r="D574" s="28"/>
      <c r="E574" s="28"/>
      <c r="F574" s="28"/>
    </row>
    <row r="575" ht="15.75" customHeight="1">
      <c r="B575" s="28"/>
      <c r="C575" s="28"/>
      <c r="D575" s="28"/>
      <c r="E575" s="28"/>
      <c r="F575" s="28"/>
    </row>
    <row r="576" ht="15.75" customHeight="1">
      <c r="B576" s="28"/>
      <c r="C576" s="28"/>
      <c r="D576" s="28"/>
      <c r="E576" s="28"/>
      <c r="F576" s="28"/>
    </row>
    <row r="577" ht="15.75" customHeight="1">
      <c r="B577" s="28"/>
      <c r="C577" s="28"/>
      <c r="D577" s="28"/>
      <c r="E577" s="28"/>
      <c r="F577" s="28"/>
    </row>
    <row r="578" ht="15.75" customHeight="1">
      <c r="B578" s="28"/>
      <c r="C578" s="28"/>
      <c r="D578" s="28"/>
      <c r="E578" s="28"/>
      <c r="F578" s="28"/>
    </row>
    <row r="579" ht="15.75" customHeight="1">
      <c r="B579" s="28"/>
      <c r="C579" s="28"/>
      <c r="D579" s="28"/>
      <c r="E579" s="28"/>
      <c r="F579" s="28"/>
    </row>
    <row r="580" ht="15.75" customHeight="1">
      <c r="B580" s="28"/>
      <c r="C580" s="28"/>
      <c r="D580" s="28"/>
      <c r="E580" s="28"/>
      <c r="F580" s="28"/>
    </row>
    <row r="581" ht="15.75" customHeight="1">
      <c r="B581" s="28"/>
      <c r="C581" s="28"/>
      <c r="D581" s="28"/>
      <c r="E581" s="28"/>
      <c r="F581" s="28"/>
    </row>
    <row r="582" ht="15.75" customHeight="1">
      <c r="B582" s="28"/>
      <c r="C582" s="28"/>
      <c r="D582" s="28"/>
      <c r="E582" s="28"/>
      <c r="F582" s="28"/>
    </row>
    <row r="583" ht="15.75" customHeight="1">
      <c r="B583" s="28"/>
      <c r="C583" s="28"/>
      <c r="D583" s="28"/>
      <c r="E583" s="28"/>
      <c r="F583" s="28"/>
    </row>
    <row r="584" ht="15.75" customHeight="1">
      <c r="B584" s="28"/>
      <c r="C584" s="28"/>
      <c r="D584" s="28"/>
      <c r="E584" s="28"/>
      <c r="F584" s="28"/>
    </row>
    <row r="585" ht="15.75" customHeight="1">
      <c r="B585" s="28"/>
      <c r="C585" s="28"/>
      <c r="D585" s="28"/>
      <c r="E585" s="28"/>
      <c r="F585" s="28"/>
    </row>
    <row r="586" ht="15.75" customHeight="1">
      <c r="B586" s="28"/>
      <c r="C586" s="28"/>
      <c r="D586" s="28"/>
      <c r="E586" s="28"/>
      <c r="F586" s="28"/>
    </row>
    <row r="587" ht="15.75" customHeight="1">
      <c r="B587" s="28"/>
      <c r="C587" s="28"/>
      <c r="D587" s="28"/>
      <c r="E587" s="28"/>
      <c r="F587" s="28"/>
    </row>
    <row r="588" ht="15.75" customHeight="1">
      <c r="B588" s="28"/>
      <c r="C588" s="28"/>
      <c r="D588" s="28"/>
      <c r="E588" s="28"/>
      <c r="F588" s="28"/>
    </row>
    <row r="589" ht="15.75" customHeight="1">
      <c r="B589" s="28"/>
      <c r="C589" s="28"/>
      <c r="D589" s="28"/>
      <c r="E589" s="28"/>
      <c r="F589" s="28"/>
    </row>
    <row r="590" ht="15.75" customHeight="1">
      <c r="B590" s="28"/>
      <c r="C590" s="28"/>
      <c r="D590" s="28"/>
      <c r="E590" s="28"/>
      <c r="F590" s="28"/>
    </row>
    <row r="591" ht="15.75" customHeight="1">
      <c r="B591" s="28"/>
      <c r="C591" s="28"/>
      <c r="D591" s="28"/>
      <c r="E591" s="28"/>
      <c r="F591" s="28"/>
    </row>
    <row r="592" ht="15.75" customHeight="1">
      <c r="B592" s="28"/>
      <c r="C592" s="28"/>
      <c r="D592" s="28"/>
      <c r="E592" s="28"/>
      <c r="F592" s="28"/>
    </row>
    <row r="593" ht="15.75" customHeight="1">
      <c r="B593" s="28"/>
      <c r="C593" s="28"/>
      <c r="D593" s="28"/>
      <c r="E593" s="28"/>
      <c r="F593" s="28"/>
    </row>
    <row r="594" ht="15.75" customHeight="1">
      <c r="B594" s="28"/>
      <c r="C594" s="28"/>
      <c r="D594" s="28"/>
      <c r="E594" s="28"/>
      <c r="F594" s="28"/>
    </row>
    <row r="595" ht="15.75" customHeight="1">
      <c r="B595" s="28"/>
      <c r="C595" s="28"/>
      <c r="D595" s="28"/>
      <c r="E595" s="28"/>
      <c r="F595" s="28"/>
    </row>
    <row r="596" ht="15.75" customHeight="1">
      <c r="B596" s="28"/>
      <c r="C596" s="28"/>
      <c r="D596" s="28"/>
      <c r="E596" s="28"/>
      <c r="F596" s="28"/>
    </row>
    <row r="597" ht="15.75" customHeight="1">
      <c r="B597" s="28"/>
      <c r="C597" s="28"/>
      <c r="D597" s="28"/>
      <c r="E597" s="28"/>
      <c r="F597" s="28"/>
    </row>
    <row r="598" ht="15.75" customHeight="1">
      <c r="B598" s="28"/>
      <c r="C598" s="28"/>
      <c r="D598" s="28"/>
      <c r="E598" s="28"/>
      <c r="F598" s="28"/>
    </row>
    <row r="599" ht="15.75" customHeight="1">
      <c r="B599" s="28"/>
      <c r="C599" s="28"/>
      <c r="D599" s="28"/>
      <c r="E599" s="28"/>
      <c r="F599" s="28"/>
    </row>
    <row r="600" ht="15.75" customHeight="1">
      <c r="B600" s="28"/>
      <c r="C600" s="28"/>
      <c r="D600" s="28"/>
      <c r="E600" s="28"/>
      <c r="F600" s="28"/>
    </row>
    <row r="601" ht="15.75" customHeight="1">
      <c r="B601" s="28"/>
      <c r="C601" s="28"/>
      <c r="D601" s="28"/>
      <c r="E601" s="28"/>
      <c r="F601" s="28"/>
    </row>
    <row r="602" ht="15.75" customHeight="1">
      <c r="B602" s="28"/>
      <c r="C602" s="28"/>
      <c r="D602" s="28"/>
      <c r="E602" s="28"/>
      <c r="F602" s="28"/>
    </row>
    <row r="603" ht="15.75" customHeight="1">
      <c r="B603" s="28"/>
      <c r="C603" s="28"/>
      <c r="D603" s="28"/>
      <c r="E603" s="28"/>
      <c r="F603" s="28"/>
    </row>
    <row r="604" ht="15.75" customHeight="1">
      <c r="B604" s="28"/>
      <c r="C604" s="28"/>
      <c r="D604" s="28"/>
      <c r="E604" s="28"/>
      <c r="F604" s="28"/>
    </row>
    <row r="605" ht="15.75" customHeight="1">
      <c r="B605" s="28"/>
      <c r="C605" s="28"/>
      <c r="D605" s="28"/>
      <c r="E605" s="28"/>
      <c r="F605" s="28"/>
    </row>
    <row r="606" ht="15.75" customHeight="1">
      <c r="B606" s="28"/>
      <c r="C606" s="28"/>
      <c r="D606" s="28"/>
      <c r="E606" s="28"/>
      <c r="F606" s="28"/>
    </row>
    <row r="607" ht="15.75" customHeight="1">
      <c r="B607" s="28"/>
      <c r="C607" s="28"/>
      <c r="D607" s="28"/>
      <c r="E607" s="28"/>
      <c r="F607" s="28"/>
    </row>
    <row r="608" ht="15.75" customHeight="1">
      <c r="B608" s="28"/>
      <c r="C608" s="28"/>
      <c r="D608" s="28"/>
      <c r="E608" s="28"/>
      <c r="F608" s="28"/>
    </row>
    <row r="609" ht="15.75" customHeight="1">
      <c r="B609" s="28"/>
      <c r="C609" s="28"/>
      <c r="D609" s="28"/>
      <c r="E609" s="28"/>
      <c r="F609" s="28"/>
    </row>
    <row r="610" ht="15.75" customHeight="1">
      <c r="B610" s="28"/>
      <c r="C610" s="28"/>
      <c r="D610" s="28"/>
      <c r="E610" s="28"/>
      <c r="F610" s="28"/>
    </row>
    <row r="611" ht="15.75" customHeight="1">
      <c r="B611" s="28"/>
      <c r="C611" s="28"/>
      <c r="D611" s="28"/>
      <c r="E611" s="28"/>
      <c r="F611" s="28"/>
    </row>
    <row r="612" ht="15.75" customHeight="1">
      <c r="B612" s="28"/>
      <c r="C612" s="28"/>
      <c r="D612" s="28"/>
      <c r="E612" s="28"/>
      <c r="F612" s="28"/>
    </row>
    <row r="613" ht="15.75" customHeight="1">
      <c r="B613" s="28"/>
      <c r="C613" s="28"/>
      <c r="D613" s="28"/>
      <c r="E613" s="28"/>
      <c r="F613" s="28"/>
    </row>
    <row r="614" ht="15.75" customHeight="1">
      <c r="B614" s="28"/>
      <c r="C614" s="28"/>
      <c r="D614" s="28"/>
      <c r="E614" s="28"/>
      <c r="F614" s="28"/>
    </row>
    <row r="615" ht="15.75" customHeight="1">
      <c r="B615" s="28"/>
      <c r="C615" s="28"/>
      <c r="D615" s="28"/>
      <c r="E615" s="28"/>
      <c r="F615" s="28"/>
    </row>
    <row r="616" ht="15.75" customHeight="1">
      <c r="B616" s="28"/>
      <c r="C616" s="28"/>
      <c r="D616" s="28"/>
      <c r="E616" s="28"/>
      <c r="F616" s="28"/>
    </row>
    <row r="617" ht="15.75" customHeight="1">
      <c r="B617" s="28"/>
      <c r="C617" s="28"/>
      <c r="D617" s="28"/>
      <c r="E617" s="28"/>
      <c r="F617" s="28"/>
    </row>
    <row r="618" ht="15.75" customHeight="1">
      <c r="B618" s="28"/>
      <c r="C618" s="28"/>
      <c r="D618" s="28"/>
      <c r="E618" s="28"/>
      <c r="F618" s="28"/>
    </row>
    <row r="619" ht="15.75" customHeight="1">
      <c r="B619" s="28"/>
      <c r="C619" s="28"/>
      <c r="D619" s="28"/>
      <c r="E619" s="28"/>
      <c r="F619" s="28"/>
    </row>
    <row r="620" ht="15.75" customHeight="1">
      <c r="B620" s="28"/>
      <c r="C620" s="28"/>
      <c r="D620" s="28"/>
      <c r="E620" s="28"/>
      <c r="F620" s="28"/>
    </row>
    <row r="621" ht="15.75" customHeight="1">
      <c r="B621" s="28"/>
      <c r="C621" s="28"/>
      <c r="D621" s="28"/>
      <c r="E621" s="28"/>
      <c r="F621" s="28"/>
    </row>
    <row r="622" ht="15.75" customHeight="1">
      <c r="B622" s="28"/>
      <c r="C622" s="28"/>
      <c r="D622" s="28"/>
      <c r="E622" s="28"/>
      <c r="F622" s="28"/>
    </row>
    <row r="623" ht="15.75" customHeight="1">
      <c r="B623" s="28"/>
      <c r="C623" s="28"/>
      <c r="D623" s="28"/>
      <c r="E623" s="28"/>
      <c r="F623" s="28"/>
    </row>
    <row r="624" ht="15.75" customHeight="1">
      <c r="B624" s="28"/>
      <c r="C624" s="28"/>
      <c r="D624" s="28"/>
      <c r="E624" s="28"/>
      <c r="F624" s="28"/>
    </row>
    <row r="625" ht="15.75" customHeight="1">
      <c r="B625" s="28"/>
      <c r="C625" s="28"/>
      <c r="D625" s="28"/>
      <c r="E625" s="28"/>
      <c r="F625" s="28"/>
    </row>
    <row r="626" ht="15.75" customHeight="1">
      <c r="B626" s="28"/>
      <c r="C626" s="28"/>
      <c r="D626" s="28"/>
      <c r="E626" s="28"/>
      <c r="F626" s="28"/>
    </row>
    <row r="627" ht="15.75" customHeight="1">
      <c r="B627" s="28"/>
      <c r="C627" s="28"/>
      <c r="D627" s="28"/>
      <c r="E627" s="28"/>
      <c r="F627" s="28"/>
    </row>
    <row r="628" ht="15.75" customHeight="1">
      <c r="B628" s="28"/>
      <c r="C628" s="28"/>
      <c r="D628" s="28"/>
      <c r="E628" s="28"/>
      <c r="F628" s="28"/>
    </row>
    <row r="629" ht="15.75" customHeight="1">
      <c r="B629" s="28"/>
      <c r="C629" s="28"/>
      <c r="D629" s="28"/>
      <c r="E629" s="28"/>
      <c r="F629" s="28"/>
    </row>
    <row r="630" ht="15.75" customHeight="1">
      <c r="B630" s="28"/>
      <c r="C630" s="28"/>
      <c r="D630" s="28"/>
      <c r="E630" s="28"/>
      <c r="F630" s="28"/>
    </row>
    <row r="631" ht="15.75" customHeight="1">
      <c r="B631" s="28"/>
      <c r="C631" s="28"/>
      <c r="D631" s="28"/>
      <c r="E631" s="28"/>
      <c r="F631" s="28"/>
    </row>
    <row r="632" ht="15.75" customHeight="1">
      <c r="B632" s="28"/>
      <c r="C632" s="28"/>
      <c r="D632" s="28"/>
      <c r="E632" s="28"/>
      <c r="F632" s="28"/>
    </row>
    <row r="633" ht="15.75" customHeight="1">
      <c r="B633" s="28"/>
      <c r="C633" s="28"/>
      <c r="D633" s="28"/>
      <c r="E633" s="28"/>
      <c r="F633" s="28"/>
    </row>
    <row r="634" ht="15.75" customHeight="1">
      <c r="B634" s="28"/>
      <c r="C634" s="28"/>
      <c r="D634" s="28"/>
      <c r="E634" s="28"/>
      <c r="F634" s="28"/>
    </row>
    <row r="635" ht="15.75" customHeight="1">
      <c r="B635" s="28"/>
      <c r="C635" s="28"/>
      <c r="D635" s="28"/>
      <c r="E635" s="28"/>
      <c r="F635" s="28"/>
    </row>
    <row r="636" ht="15.75" customHeight="1">
      <c r="B636" s="28"/>
      <c r="C636" s="28"/>
      <c r="D636" s="28"/>
      <c r="E636" s="28"/>
      <c r="F636" s="28"/>
    </row>
    <row r="637" ht="15.75" customHeight="1">
      <c r="B637" s="28"/>
      <c r="C637" s="28"/>
      <c r="D637" s="28"/>
      <c r="E637" s="28"/>
      <c r="F637" s="28"/>
    </row>
    <row r="638" ht="15.75" customHeight="1">
      <c r="B638" s="28"/>
      <c r="C638" s="28"/>
      <c r="D638" s="28"/>
      <c r="E638" s="28"/>
      <c r="F638" s="28"/>
    </row>
    <row r="639" ht="15.75" customHeight="1">
      <c r="B639" s="28"/>
      <c r="C639" s="28"/>
      <c r="D639" s="28"/>
      <c r="E639" s="28"/>
      <c r="F639" s="28"/>
    </row>
    <row r="640" ht="15.75" customHeight="1">
      <c r="B640" s="28"/>
      <c r="C640" s="28"/>
      <c r="D640" s="28"/>
      <c r="E640" s="28"/>
      <c r="F640" s="28"/>
    </row>
    <row r="641" ht="15.75" customHeight="1">
      <c r="B641" s="28"/>
      <c r="C641" s="28"/>
      <c r="D641" s="28"/>
      <c r="E641" s="28"/>
      <c r="F641" s="28"/>
    </row>
    <row r="642" ht="15.75" customHeight="1">
      <c r="B642" s="28"/>
      <c r="C642" s="28"/>
      <c r="D642" s="28"/>
      <c r="E642" s="28"/>
      <c r="F642" s="28"/>
    </row>
    <row r="643" ht="15.75" customHeight="1">
      <c r="B643" s="28"/>
      <c r="C643" s="28"/>
      <c r="D643" s="28"/>
      <c r="E643" s="28"/>
      <c r="F643" s="28"/>
    </row>
    <row r="644" ht="15.75" customHeight="1">
      <c r="B644" s="28"/>
      <c r="C644" s="28"/>
      <c r="D644" s="28"/>
      <c r="E644" s="28"/>
      <c r="F644" s="28"/>
    </row>
    <row r="645" ht="15.75" customHeight="1">
      <c r="B645" s="28"/>
      <c r="C645" s="28"/>
      <c r="D645" s="28"/>
      <c r="E645" s="28"/>
      <c r="F645" s="28"/>
    </row>
    <row r="646" ht="15.75" customHeight="1">
      <c r="B646" s="28"/>
      <c r="C646" s="28"/>
      <c r="D646" s="28"/>
      <c r="E646" s="28"/>
      <c r="F646" s="28"/>
    </row>
    <row r="647" ht="15.75" customHeight="1">
      <c r="B647" s="28"/>
      <c r="C647" s="28"/>
      <c r="D647" s="28"/>
      <c r="E647" s="28"/>
      <c r="F647" s="28"/>
    </row>
    <row r="648" ht="15.75" customHeight="1">
      <c r="B648" s="28"/>
      <c r="C648" s="28"/>
      <c r="D648" s="28"/>
      <c r="E648" s="28"/>
      <c r="F648" s="28"/>
    </row>
    <row r="649" ht="15.75" customHeight="1">
      <c r="B649" s="28"/>
      <c r="C649" s="28"/>
      <c r="D649" s="28"/>
      <c r="E649" s="28"/>
      <c r="F649" s="28"/>
    </row>
    <row r="650" ht="15.75" customHeight="1">
      <c r="B650" s="28"/>
      <c r="C650" s="28"/>
      <c r="D650" s="28"/>
      <c r="E650" s="28"/>
      <c r="F650" s="28"/>
    </row>
    <row r="651" ht="15.75" customHeight="1">
      <c r="B651" s="28"/>
      <c r="C651" s="28"/>
      <c r="D651" s="28"/>
      <c r="E651" s="28"/>
      <c r="F651" s="28"/>
    </row>
    <row r="652" ht="15.75" customHeight="1">
      <c r="B652" s="28"/>
      <c r="C652" s="28"/>
      <c r="D652" s="28"/>
      <c r="E652" s="28"/>
      <c r="F652" s="28"/>
    </row>
    <row r="653" ht="15.75" customHeight="1">
      <c r="B653" s="28"/>
      <c r="C653" s="28"/>
      <c r="D653" s="28"/>
      <c r="E653" s="28"/>
      <c r="F653" s="28"/>
    </row>
    <row r="654" ht="15.75" customHeight="1">
      <c r="B654" s="28"/>
      <c r="C654" s="28"/>
      <c r="D654" s="28"/>
      <c r="E654" s="28"/>
      <c r="F654" s="28"/>
    </row>
    <row r="655" ht="15.75" customHeight="1">
      <c r="B655" s="28"/>
      <c r="C655" s="28"/>
      <c r="D655" s="28"/>
      <c r="E655" s="28"/>
      <c r="F655" s="28"/>
    </row>
    <row r="656" ht="15.75" customHeight="1">
      <c r="B656" s="28"/>
      <c r="C656" s="28"/>
      <c r="D656" s="28"/>
      <c r="E656" s="28"/>
      <c r="F656" s="28"/>
    </row>
    <row r="657" ht="15.75" customHeight="1">
      <c r="B657" s="28"/>
      <c r="C657" s="28"/>
      <c r="D657" s="28"/>
      <c r="E657" s="28"/>
      <c r="F657" s="28"/>
    </row>
    <row r="658" ht="15.75" customHeight="1">
      <c r="B658" s="28"/>
      <c r="C658" s="28"/>
      <c r="D658" s="28"/>
      <c r="E658" s="28"/>
      <c r="F658" s="28"/>
    </row>
    <row r="659" ht="15.75" customHeight="1">
      <c r="B659" s="28"/>
      <c r="C659" s="28"/>
      <c r="D659" s="28"/>
      <c r="E659" s="28"/>
      <c r="F659" s="28"/>
    </row>
    <row r="660" ht="15.75" customHeight="1">
      <c r="B660" s="28"/>
      <c r="C660" s="28"/>
      <c r="D660" s="28"/>
      <c r="E660" s="28"/>
      <c r="F660" s="28"/>
    </row>
    <row r="661" ht="15.75" customHeight="1">
      <c r="B661" s="28"/>
      <c r="C661" s="28"/>
      <c r="D661" s="28"/>
      <c r="E661" s="28"/>
      <c r="F661" s="28"/>
    </row>
    <row r="662" ht="15.75" customHeight="1">
      <c r="B662" s="28"/>
      <c r="C662" s="28"/>
      <c r="D662" s="28"/>
      <c r="E662" s="28"/>
      <c r="F662" s="28"/>
    </row>
    <row r="663" ht="15.75" customHeight="1">
      <c r="B663" s="28"/>
      <c r="C663" s="28"/>
      <c r="D663" s="28"/>
      <c r="E663" s="28"/>
      <c r="F663" s="28"/>
    </row>
    <row r="664" ht="15.75" customHeight="1">
      <c r="B664" s="28"/>
      <c r="C664" s="28"/>
      <c r="D664" s="28"/>
      <c r="E664" s="28"/>
      <c r="F664" s="28"/>
    </row>
    <row r="665" ht="15.75" customHeight="1">
      <c r="B665" s="28"/>
      <c r="C665" s="28"/>
      <c r="D665" s="28"/>
      <c r="E665" s="28"/>
      <c r="F665" s="28"/>
    </row>
    <row r="666" ht="15.75" customHeight="1">
      <c r="B666" s="28"/>
      <c r="C666" s="28"/>
      <c r="D666" s="28"/>
      <c r="E666" s="28"/>
      <c r="F666" s="28"/>
    </row>
    <row r="667" ht="15.75" customHeight="1">
      <c r="B667" s="28"/>
      <c r="C667" s="28"/>
      <c r="D667" s="28"/>
      <c r="E667" s="28"/>
      <c r="F667" s="28"/>
    </row>
    <row r="668" ht="15.75" customHeight="1">
      <c r="B668" s="28"/>
      <c r="C668" s="28"/>
      <c r="D668" s="28"/>
      <c r="E668" s="28"/>
      <c r="F668" s="28"/>
    </row>
    <row r="669" ht="15.75" customHeight="1">
      <c r="B669" s="28"/>
      <c r="C669" s="28"/>
      <c r="D669" s="28"/>
      <c r="E669" s="28"/>
      <c r="F669" s="28"/>
    </row>
    <row r="670" ht="15.75" customHeight="1">
      <c r="B670" s="28"/>
      <c r="C670" s="28"/>
      <c r="D670" s="28"/>
      <c r="E670" s="28"/>
      <c r="F670" s="28"/>
    </row>
    <row r="671" ht="15.75" customHeight="1">
      <c r="B671" s="28"/>
      <c r="C671" s="28"/>
      <c r="D671" s="28"/>
      <c r="E671" s="28"/>
      <c r="F671" s="28"/>
    </row>
    <row r="672" ht="15.75" customHeight="1">
      <c r="B672" s="28"/>
      <c r="C672" s="28"/>
      <c r="D672" s="28"/>
      <c r="E672" s="28"/>
      <c r="F672" s="28"/>
    </row>
    <row r="673" ht="15.75" customHeight="1">
      <c r="B673" s="28"/>
      <c r="C673" s="28"/>
      <c r="D673" s="28"/>
      <c r="E673" s="28"/>
      <c r="F673" s="28"/>
    </row>
    <row r="674" ht="15.75" customHeight="1">
      <c r="B674" s="28"/>
      <c r="C674" s="28"/>
      <c r="D674" s="28"/>
      <c r="E674" s="28"/>
      <c r="F674" s="28"/>
    </row>
    <row r="675" ht="15.75" customHeight="1">
      <c r="B675" s="28"/>
      <c r="C675" s="28"/>
      <c r="D675" s="28"/>
      <c r="E675" s="28"/>
      <c r="F675" s="28"/>
    </row>
    <row r="676" ht="15.75" customHeight="1">
      <c r="B676" s="28"/>
      <c r="C676" s="28"/>
      <c r="D676" s="28"/>
      <c r="E676" s="28"/>
      <c r="F676" s="28"/>
    </row>
    <row r="677" ht="15.75" customHeight="1">
      <c r="B677" s="28"/>
      <c r="C677" s="28"/>
      <c r="D677" s="28"/>
      <c r="E677" s="28"/>
      <c r="F677" s="28"/>
    </row>
    <row r="678" ht="15.75" customHeight="1">
      <c r="B678" s="28"/>
      <c r="C678" s="28"/>
      <c r="D678" s="28"/>
      <c r="E678" s="28"/>
      <c r="F678" s="28"/>
    </row>
    <row r="679" ht="15.75" customHeight="1">
      <c r="B679" s="28"/>
      <c r="C679" s="28"/>
      <c r="D679" s="28"/>
      <c r="E679" s="28"/>
      <c r="F679" s="28"/>
    </row>
    <row r="680" ht="15.75" customHeight="1">
      <c r="B680" s="28"/>
      <c r="C680" s="28"/>
      <c r="D680" s="28"/>
      <c r="E680" s="28"/>
      <c r="F680" s="28"/>
    </row>
    <row r="681" ht="15.75" customHeight="1">
      <c r="B681" s="28"/>
      <c r="C681" s="28"/>
      <c r="D681" s="28"/>
      <c r="E681" s="28"/>
      <c r="F681" s="28"/>
    </row>
    <row r="682" ht="15.75" customHeight="1">
      <c r="B682" s="28"/>
      <c r="C682" s="28"/>
      <c r="D682" s="28"/>
      <c r="E682" s="28"/>
      <c r="F682" s="28"/>
    </row>
    <row r="683" ht="15.75" customHeight="1">
      <c r="B683" s="28"/>
      <c r="C683" s="28"/>
      <c r="D683" s="28"/>
      <c r="E683" s="28"/>
      <c r="F683" s="28"/>
    </row>
    <row r="684" ht="15.75" customHeight="1">
      <c r="B684" s="28"/>
      <c r="C684" s="28"/>
      <c r="D684" s="28"/>
      <c r="E684" s="28"/>
      <c r="F684" s="28"/>
    </row>
    <row r="685" ht="15.75" customHeight="1">
      <c r="B685" s="28"/>
      <c r="C685" s="28"/>
      <c r="D685" s="28"/>
      <c r="E685" s="28"/>
      <c r="F685" s="28"/>
    </row>
    <row r="686" ht="15.75" customHeight="1">
      <c r="B686" s="28"/>
      <c r="C686" s="28"/>
      <c r="D686" s="28"/>
      <c r="E686" s="28"/>
      <c r="F686" s="28"/>
    </row>
    <row r="687" ht="15.75" customHeight="1">
      <c r="B687" s="28"/>
      <c r="C687" s="28"/>
      <c r="D687" s="28"/>
      <c r="E687" s="28"/>
      <c r="F687" s="28"/>
    </row>
    <row r="688" ht="15.75" customHeight="1">
      <c r="B688" s="28"/>
      <c r="C688" s="28"/>
      <c r="D688" s="28"/>
      <c r="E688" s="28"/>
      <c r="F688" s="28"/>
    </row>
    <row r="689" ht="15.75" customHeight="1">
      <c r="B689" s="28"/>
      <c r="C689" s="28"/>
      <c r="D689" s="28"/>
      <c r="E689" s="28"/>
      <c r="F689" s="28"/>
    </row>
    <row r="690" ht="15.75" customHeight="1">
      <c r="B690" s="28"/>
      <c r="C690" s="28"/>
      <c r="D690" s="28"/>
      <c r="E690" s="28"/>
      <c r="F690" s="28"/>
    </row>
    <row r="691" ht="15.75" customHeight="1">
      <c r="B691" s="28"/>
      <c r="C691" s="28"/>
      <c r="D691" s="28"/>
      <c r="E691" s="28"/>
      <c r="F691" s="28"/>
    </row>
    <row r="692" ht="15.75" customHeight="1">
      <c r="B692" s="28"/>
      <c r="C692" s="28"/>
      <c r="D692" s="28"/>
      <c r="E692" s="28"/>
      <c r="F692" s="28"/>
    </row>
    <row r="693" ht="15.75" customHeight="1">
      <c r="B693" s="28"/>
      <c r="C693" s="28"/>
      <c r="D693" s="28"/>
      <c r="E693" s="28"/>
      <c r="F693" s="28"/>
    </row>
    <row r="694" ht="15.75" customHeight="1">
      <c r="B694" s="28"/>
      <c r="C694" s="28"/>
      <c r="D694" s="28"/>
      <c r="E694" s="28"/>
      <c r="F694" s="28"/>
    </row>
    <row r="695" ht="15.75" customHeight="1">
      <c r="B695" s="28"/>
      <c r="C695" s="28"/>
      <c r="D695" s="28"/>
      <c r="E695" s="28"/>
      <c r="F695" s="28"/>
    </row>
    <row r="696" ht="15.75" customHeight="1">
      <c r="B696" s="28"/>
      <c r="C696" s="28"/>
      <c r="D696" s="28"/>
      <c r="E696" s="28"/>
      <c r="F696" s="28"/>
    </row>
    <row r="697" ht="15.75" customHeight="1">
      <c r="B697" s="28"/>
      <c r="C697" s="28"/>
      <c r="D697" s="28"/>
      <c r="E697" s="28"/>
      <c r="F697" s="28"/>
    </row>
    <row r="698" ht="15.75" customHeight="1">
      <c r="B698" s="28"/>
      <c r="C698" s="28"/>
      <c r="D698" s="28"/>
      <c r="E698" s="28"/>
      <c r="F698" s="28"/>
    </row>
    <row r="699" ht="15.75" customHeight="1">
      <c r="B699" s="28"/>
      <c r="C699" s="28"/>
      <c r="D699" s="28"/>
      <c r="E699" s="28"/>
      <c r="F699" s="28"/>
    </row>
    <row r="700" ht="15.75" customHeight="1">
      <c r="B700" s="28"/>
      <c r="C700" s="28"/>
      <c r="D700" s="28"/>
      <c r="E700" s="28"/>
      <c r="F700" s="28"/>
    </row>
    <row r="701" ht="15.75" customHeight="1">
      <c r="B701" s="28"/>
      <c r="C701" s="28"/>
      <c r="D701" s="28"/>
      <c r="E701" s="28"/>
      <c r="F701" s="28"/>
    </row>
    <row r="702" ht="15.75" customHeight="1">
      <c r="B702" s="28"/>
      <c r="C702" s="28"/>
      <c r="D702" s="28"/>
      <c r="E702" s="28"/>
      <c r="F702" s="28"/>
    </row>
    <row r="703" ht="15.75" customHeight="1">
      <c r="B703" s="28"/>
      <c r="C703" s="28"/>
      <c r="D703" s="28"/>
      <c r="E703" s="28"/>
      <c r="F703" s="28"/>
    </row>
    <row r="704" ht="15.75" customHeight="1">
      <c r="B704" s="28"/>
      <c r="C704" s="28"/>
      <c r="D704" s="28"/>
      <c r="E704" s="28"/>
      <c r="F704" s="28"/>
    </row>
    <row r="705" ht="15.75" customHeight="1">
      <c r="B705" s="28"/>
      <c r="C705" s="28"/>
      <c r="D705" s="28"/>
      <c r="E705" s="28"/>
      <c r="F705" s="28"/>
    </row>
    <row r="706" ht="15.75" customHeight="1">
      <c r="B706" s="28"/>
      <c r="C706" s="28"/>
      <c r="D706" s="28"/>
      <c r="E706" s="28"/>
      <c r="F706" s="28"/>
    </row>
    <row r="707" ht="15.75" customHeight="1">
      <c r="B707" s="28"/>
      <c r="C707" s="28"/>
      <c r="D707" s="28"/>
      <c r="E707" s="28"/>
      <c r="F707" s="28"/>
    </row>
    <row r="708" ht="15.75" customHeight="1">
      <c r="B708" s="28"/>
      <c r="C708" s="28"/>
      <c r="D708" s="28"/>
      <c r="E708" s="28"/>
      <c r="F708" s="28"/>
    </row>
    <row r="709" ht="15.75" customHeight="1">
      <c r="B709" s="28"/>
      <c r="C709" s="28"/>
      <c r="D709" s="28"/>
      <c r="E709" s="28"/>
      <c r="F709" s="28"/>
    </row>
    <row r="710" ht="15.75" customHeight="1">
      <c r="B710" s="28"/>
      <c r="C710" s="28"/>
      <c r="D710" s="28"/>
      <c r="E710" s="28"/>
      <c r="F710" s="28"/>
    </row>
    <row r="711" ht="15.75" customHeight="1">
      <c r="B711" s="28"/>
      <c r="C711" s="28"/>
      <c r="D711" s="28"/>
      <c r="E711" s="28"/>
      <c r="F711" s="28"/>
    </row>
    <row r="712" ht="15.75" customHeight="1">
      <c r="B712" s="28"/>
      <c r="C712" s="28"/>
      <c r="D712" s="28"/>
      <c r="E712" s="28"/>
      <c r="F712" s="28"/>
    </row>
    <row r="713" ht="15.75" customHeight="1">
      <c r="B713" s="28"/>
      <c r="C713" s="28"/>
      <c r="D713" s="28"/>
      <c r="E713" s="28"/>
      <c r="F713" s="28"/>
    </row>
    <row r="714" ht="15.75" customHeight="1">
      <c r="B714" s="28"/>
      <c r="C714" s="28"/>
      <c r="D714" s="28"/>
      <c r="E714" s="28"/>
      <c r="F714" s="28"/>
    </row>
    <row r="715" ht="15.75" customHeight="1">
      <c r="B715" s="28"/>
      <c r="C715" s="28"/>
      <c r="D715" s="28"/>
      <c r="E715" s="28"/>
      <c r="F715" s="28"/>
    </row>
    <row r="716" ht="15.75" customHeight="1">
      <c r="B716" s="28"/>
      <c r="C716" s="28"/>
      <c r="D716" s="28"/>
      <c r="E716" s="28"/>
      <c r="F716" s="28"/>
    </row>
    <row r="717" ht="15.75" customHeight="1">
      <c r="B717" s="28"/>
      <c r="C717" s="28"/>
      <c r="D717" s="28"/>
      <c r="E717" s="28"/>
      <c r="F717" s="28"/>
    </row>
    <row r="718" ht="15.75" customHeight="1">
      <c r="B718" s="28"/>
      <c r="C718" s="28"/>
      <c r="D718" s="28"/>
      <c r="E718" s="28"/>
      <c r="F718" s="28"/>
    </row>
    <row r="719" ht="15.75" customHeight="1">
      <c r="B719" s="28"/>
      <c r="C719" s="28"/>
      <c r="D719" s="28"/>
      <c r="E719" s="28"/>
      <c r="F719" s="28"/>
    </row>
    <row r="720" ht="15.75" customHeight="1">
      <c r="B720" s="28"/>
      <c r="C720" s="28"/>
      <c r="D720" s="28"/>
      <c r="E720" s="28"/>
      <c r="F720" s="28"/>
    </row>
    <row r="721" ht="15.75" customHeight="1">
      <c r="B721" s="28"/>
      <c r="C721" s="28"/>
      <c r="D721" s="28"/>
      <c r="E721" s="28"/>
      <c r="F721" s="28"/>
    </row>
    <row r="722" ht="15.75" customHeight="1">
      <c r="B722" s="28"/>
      <c r="C722" s="28"/>
      <c r="D722" s="28"/>
      <c r="E722" s="28"/>
      <c r="F722" s="28"/>
    </row>
    <row r="723" ht="15.75" customHeight="1">
      <c r="B723" s="28"/>
      <c r="C723" s="28"/>
      <c r="D723" s="28"/>
      <c r="E723" s="28"/>
      <c r="F723" s="28"/>
    </row>
    <row r="724" ht="15.75" customHeight="1">
      <c r="B724" s="28"/>
      <c r="C724" s="28"/>
      <c r="D724" s="28"/>
      <c r="E724" s="28"/>
      <c r="F724" s="28"/>
    </row>
    <row r="725" ht="15.75" customHeight="1">
      <c r="B725" s="28"/>
      <c r="C725" s="28"/>
      <c r="D725" s="28"/>
      <c r="E725" s="28"/>
      <c r="F725" s="28"/>
    </row>
    <row r="726" ht="15.75" customHeight="1">
      <c r="B726" s="28"/>
      <c r="C726" s="28"/>
      <c r="D726" s="28"/>
      <c r="E726" s="28"/>
      <c r="F726" s="28"/>
    </row>
    <row r="727" ht="15.75" customHeight="1">
      <c r="B727" s="28"/>
      <c r="C727" s="28"/>
      <c r="D727" s="28"/>
      <c r="E727" s="28"/>
      <c r="F727" s="28"/>
    </row>
    <row r="728" ht="15.75" customHeight="1">
      <c r="B728" s="28"/>
      <c r="C728" s="28"/>
      <c r="D728" s="28"/>
      <c r="E728" s="28"/>
      <c r="F728" s="28"/>
    </row>
    <row r="729" ht="15.75" customHeight="1">
      <c r="B729" s="28"/>
      <c r="C729" s="28"/>
      <c r="D729" s="28"/>
      <c r="E729" s="28"/>
      <c r="F729" s="28"/>
    </row>
    <row r="730" ht="15.75" customHeight="1">
      <c r="B730" s="28"/>
      <c r="C730" s="28"/>
      <c r="D730" s="28"/>
      <c r="E730" s="28"/>
      <c r="F730" s="28"/>
    </row>
    <row r="731" ht="15.75" customHeight="1">
      <c r="B731" s="28"/>
      <c r="C731" s="28"/>
      <c r="D731" s="28"/>
      <c r="E731" s="28"/>
      <c r="F731" s="28"/>
    </row>
    <row r="732" ht="15.75" customHeight="1">
      <c r="B732" s="28"/>
      <c r="C732" s="28"/>
      <c r="D732" s="28"/>
      <c r="E732" s="28"/>
      <c r="F732" s="28"/>
    </row>
    <row r="733" ht="15.75" customHeight="1">
      <c r="B733" s="28"/>
      <c r="C733" s="28"/>
      <c r="D733" s="28"/>
      <c r="E733" s="28"/>
      <c r="F733" s="28"/>
    </row>
    <row r="734" ht="15.75" customHeight="1">
      <c r="B734" s="28"/>
      <c r="C734" s="28"/>
      <c r="D734" s="28"/>
      <c r="E734" s="28"/>
      <c r="F734" s="28"/>
    </row>
    <row r="735" ht="15.75" customHeight="1">
      <c r="B735" s="28"/>
      <c r="C735" s="28"/>
      <c r="D735" s="28"/>
      <c r="E735" s="28"/>
      <c r="F735" s="28"/>
    </row>
    <row r="736" ht="15.75" customHeight="1">
      <c r="B736" s="28"/>
      <c r="C736" s="28"/>
      <c r="D736" s="28"/>
      <c r="E736" s="28"/>
      <c r="F736" s="28"/>
    </row>
    <row r="737" ht="15.75" customHeight="1">
      <c r="B737" s="28"/>
      <c r="C737" s="28"/>
      <c r="D737" s="28"/>
      <c r="E737" s="28"/>
      <c r="F737" s="28"/>
    </row>
    <row r="738" ht="15.75" customHeight="1">
      <c r="B738" s="28"/>
      <c r="C738" s="28"/>
      <c r="D738" s="28"/>
      <c r="E738" s="28"/>
      <c r="F738" s="28"/>
    </row>
    <row r="739" ht="15.75" customHeight="1">
      <c r="B739" s="28"/>
      <c r="C739" s="28"/>
      <c r="D739" s="28"/>
      <c r="E739" s="28"/>
      <c r="F739" s="28"/>
    </row>
    <row r="740" ht="15.75" customHeight="1">
      <c r="B740" s="28"/>
      <c r="C740" s="28"/>
      <c r="D740" s="28"/>
      <c r="E740" s="28"/>
      <c r="F740" s="28"/>
    </row>
    <row r="741" ht="15.75" customHeight="1">
      <c r="B741" s="28"/>
      <c r="C741" s="28"/>
      <c r="D741" s="28"/>
      <c r="E741" s="28"/>
      <c r="F741" s="28"/>
    </row>
    <row r="742" ht="15.75" customHeight="1">
      <c r="B742" s="28"/>
      <c r="C742" s="28"/>
      <c r="D742" s="28"/>
      <c r="E742" s="28"/>
      <c r="F742" s="28"/>
    </row>
    <row r="743" ht="15.75" customHeight="1">
      <c r="B743" s="28"/>
      <c r="C743" s="28"/>
      <c r="D743" s="28"/>
      <c r="E743" s="28"/>
      <c r="F743" s="28"/>
    </row>
    <row r="744" ht="15.75" customHeight="1">
      <c r="B744" s="28"/>
      <c r="C744" s="28"/>
      <c r="D744" s="28"/>
      <c r="E744" s="28"/>
      <c r="F744" s="28"/>
    </row>
    <row r="745" ht="15.75" customHeight="1">
      <c r="B745" s="28"/>
      <c r="C745" s="28"/>
      <c r="D745" s="28"/>
      <c r="E745" s="28"/>
      <c r="F745" s="28"/>
    </row>
    <row r="746" ht="15.75" customHeight="1">
      <c r="B746" s="28"/>
      <c r="C746" s="28"/>
      <c r="D746" s="28"/>
      <c r="E746" s="28"/>
      <c r="F746" s="28"/>
    </row>
    <row r="747" ht="15.75" customHeight="1">
      <c r="B747" s="28"/>
      <c r="C747" s="28"/>
      <c r="D747" s="28"/>
      <c r="E747" s="28"/>
      <c r="F747" s="28"/>
    </row>
    <row r="748" ht="15.75" customHeight="1">
      <c r="B748" s="28"/>
      <c r="C748" s="28"/>
      <c r="D748" s="28"/>
      <c r="E748" s="28"/>
      <c r="F748" s="28"/>
    </row>
    <row r="749" ht="15.75" customHeight="1">
      <c r="B749" s="28"/>
      <c r="C749" s="28"/>
      <c r="D749" s="28"/>
      <c r="E749" s="28"/>
      <c r="F749" s="28"/>
    </row>
    <row r="750" ht="15.75" customHeight="1">
      <c r="B750" s="28"/>
      <c r="C750" s="28"/>
      <c r="D750" s="28"/>
      <c r="E750" s="28"/>
      <c r="F750" s="28"/>
    </row>
    <row r="751" ht="15.75" customHeight="1">
      <c r="B751" s="28"/>
      <c r="C751" s="28"/>
      <c r="D751" s="28"/>
      <c r="E751" s="28"/>
      <c r="F751" s="28"/>
    </row>
    <row r="752" ht="15.75" customHeight="1">
      <c r="B752" s="28"/>
      <c r="C752" s="28"/>
      <c r="D752" s="28"/>
      <c r="E752" s="28"/>
      <c r="F752" s="28"/>
    </row>
    <row r="753" ht="15.75" customHeight="1">
      <c r="B753" s="28"/>
      <c r="C753" s="28"/>
      <c r="D753" s="28"/>
      <c r="E753" s="28"/>
      <c r="F753" s="28"/>
    </row>
    <row r="754" ht="15.75" customHeight="1">
      <c r="B754" s="28"/>
      <c r="C754" s="28"/>
      <c r="D754" s="28"/>
      <c r="E754" s="28"/>
      <c r="F754" s="28"/>
    </row>
    <row r="755" ht="15.75" customHeight="1">
      <c r="B755" s="28"/>
      <c r="C755" s="28"/>
      <c r="D755" s="28"/>
      <c r="E755" s="28"/>
      <c r="F755" s="28"/>
    </row>
    <row r="756" ht="15.75" customHeight="1">
      <c r="B756" s="28"/>
      <c r="C756" s="28"/>
      <c r="D756" s="28"/>
      <c r="E756" s="28"/>
      <c r="F756" s="28"/>
    </row>
    <row r="757" ht="15.75" customHeight="1">
      <c r="B757" s="28"/>
      <c r="C757" s="28"/>
      <c r="D757" s="28"/>
      <c r="E757" s="28"/>
      <c r="F757" s="28"/>
    </row>
    <row r="758" ht="15.75" customHeight="1">
      <c r="B758" s="28"/>
      <c r="C758" s="28"/>
      <c r="D758" s="28"/>
      <c r="E758" s="28"/>
      <c r="F758" s="28"/>
    </row>
    <row r="759" ht="15.75" customHeight="1">
      <c r="B759" s="28"/>
      <c r="C759" s="28"/>
      <c r="D759" s="28"/>
      <c r="E759" s="28"/>
      <c r="F759" s="28"/>
    </row>
    <row r="760" ht="15.75" customHeight="1">
      <c r="B760" s="28"/>
      <c r="C760" s="28"/>
      <c r="D760" s="28"/>
      <c r="E760" s="28"/>
      <c r="F760" s="28"/>
    </row>
    <row r="761" ht="15.75" customHeight="1">
      <c r="B761" s="28"/>
      <c r="C761" s="28"/>
      <c r="D761" s="28"/>
      <c r="E761" s="28"/>
      <c r="F761" s="28"/>
    </row>
    <row r="762" ht="15.75" customHeight="1">
      <c r="B762" s="28"/>
      <c r="C762" s="28"/>
      <c r="D762" s="28"/>
      <c r="E762" s="28"/>
      <c r="F762" s="28"/>
    </row>
    <row r="763" ht="15.75" customHeight="1">
      <c r="B763" s="28"/>
      <c r="C763" s="28"/>
      <c r="D763" s="28"/>
      <c r="E763" s="28"/>
      <c r="F763" s="28"/>
    </row>
    <row r="764" ht="15.75" customHeight="1">
      <c r="B764" s="28"/>
      <c r="C764" s="28"/>
      <c r="D764" s="28"/>
      <c r="E764" s="28"/>
      <c r="F764" s="28"/>
    </row>
    <row r="765" ht="15.75" customHeight="1">
      <c r="B765" s="28"/>
      <c r="C765" s="28"/>
      <c r="D765" s="28"/>
      <c r="E765" s="28"/>
      <c r="F765" s="28"/>
    </row>
    <row r="766" ht="15.75" customHeight="1">
      <c r="B766" s="28"/>
      <c r="C766" s="28"/>
      <c r="D766" s="28"/>
      <c r="E766" s="28"/>
      <c r="F766" s="28"/>
    </row>
    <row r="767" ht="15.75" customHeight="1">
      <c r="B767" s="28"/>
      <c r="C767" s="28"/>
      <c r="D767" s="28"/>
      <c r="E767" s="28"/>
      <c r="F767" s="28"/>
    </row>
    <row r="768" ht="15.75" customHeight="1">
      <c r="B768" s="28"/>
      <c r="C768" s="28"/>
      <c r="D768" s="28"/>
      <c r="E768" s="28"/>
      <c r="F768" s="28"/>
    </row>
    <row r="769" ht="15.75" customHeight="1">
      <c r="B769" s="28"/>
      <c r="C769" s="28"/>
      <c r="D769" s="28"/>
      <c r="E769" s="28"/>
      <c r="F769" s="28"/>
    </row>
    <row r="770" ht="15.75" customHeight="1">
      <c r="B770" s="28"/>
      <c r="C770" s="28"/>
      <c r="D770" s="28"/>
      <c r="E770" s="28"/>
      <c r="F770" s="28"/>
    </row>
    <row r="771" ht="15.75" customHeight="1">
      <c r="B771" s="28"/>
      <c r="C771" s="28"/>
      <c r="D771" s="28"/>
      <c r="E771" s="28"/>
      <c r="F771" s="28"/>
    </row>
    <row r="772" ht="15.75" customHeight="1">
      <c r="B772" s="28"/>
      <c r="C772" s="28"/>
      <c r="D772" s="28"/>
      <c r="E772" s="28"/>
      <c r="F772" s="28"/>
    </row>
    <row r="773" ht="15.75" customHeight="1">
      <c r="B773" s="28"/>
      <c r="C773" s="28"/>
      <c r="D773" s="28"/>
      <c r="E773" s="28"/>
      <c r="F773" s="28"/>
    </row>
    <row r="774" ht="15.75" customHeight="1">
      <c r="B774" s="28"/>
      <c r="C774" s="28"/>
      <c r="D774" s="28"/>
      <c r="E774" s="28"/>
      <c r="F774" s="28"/>
    </row>
    <row r="775" ht="15.75" customHeight="1">
      <c r="B775" s="28"/>
      <c r="C775" s="28"/>
      <c r="D775" s="28"/>
      <c r="E775" s="28"/>
      <c r="F775" s="28"/>
    </row>
    <row r="776" ht="15.75" customHeight="1">
      <c r="B776" s="28"/>
      <c r="C776" s="28"/>
      <c r="D776" s="28"/>
      <c r="E776" s="28"/>
      <c r="F776" s="28"/>
    </row>
    <row r="777" ht="15.75" customHeight="1">
      <c r="B777" s="28"/>
      <c r="C777" s="28"/>
      <c r="D777" s="28"/>
      <c r="E777" s="28"/>
      <c r="F777" s="28"/>
    </row>
    <row r="778" ht="15.75" customHeight="1">
      <c r="B778" s="28"/>
      <c r="C778" s="28"/>
      <c r="D778" s="28"/>
      <c r="E778" s="28"/>
      <c r="F778" s="28"/>
    </row>
    <row r="779" ht="15.75" customHeight="1">
      <c r="B779" s="28"/>
      <c r="C779" s="28"/>
      <c r="D779" s="28"/>
      <c r="E779" s="28"/>
      <c r="F779" s="28"/>
    </row>
    <row r="780" ht="15.75" customHeight="1">
      <c r="B780" s="28"/>
      <c r="C780" s="28"/>
      <c r="D780" s="28"/>
      <c r="E780" s="28"/>
      <c r="F780" s="28"/>
    </row>
    <row r="781" ht="15.75" customHeight="1">
      <c r="B781" s="28"/>
      <c r="C781" s="28"/>
      <c r="D781" s="28"/>
      <c r="E781" s="28"/>
      <c r="F781" s="28"/>
    </row>
    <row r="782" ht="15.75" customHeight="1">
      <c r="B782" s="28"/>
      <c r="C782" s="28"/>
      <c r="D782" s="28"/>
      <c r="E782" s="28"/>
      <c r="F782" s="28"/>
    </row>
    <row r="783" ht="15.75" customHeight="1">
      <c r="B783" s="28"/>
      <c r="C783" s="28"/>
      <c r="D783" s="28"/>
      <c r="E783" s="28"/>
      <c r="F783" s="28"/>
    </row>
    <row r="784" ht="15.75" customHeight="1">
      <c r="B784" s="28"/>
      <c r="C784" s="28"/>
      <c r="D784" s="28"/>
      <c r="E784" s="28"/>
      <c r="F784" s="28"/>
    </row>
    <row r="785" ht="15.75" customHeight="1">
      <c r="B785" s="28"/>
      <c r="C785" s="28"/>
      <c r="D785" s="28"/>
      <c r="E785" s="28"/>
      <c r="F785" s="28"/>
    </row>
    <row r="786" ht="15.75" customHeight="1">
      <c r="B786" s="28"/>
      <c r="C786" s="28"/>
      <c r="D786" s="28"/>
      <c r="E786" s="28"/>
      <c r="F786" s="28"/>
    </row>
    <row r="787" ht="15.75" customHeight="1">
      <c r="B787" s="28"/>
      <c r="C787" s="28"/>
      <c r="D787" s="28"/>
      <c r="E787" s="28"/>
      <c r="F787" s="28"/>
    </row>
    <row r="788" ht="15.75" customHeight="1">
      <c r="B788" s="28"/>
      <c r="C788" s="28"/>
      <c r="D788" s="28"/>
      <c r="E788" s="28"/>
      <c r="F788" s="28"/>
    </row>
    <row r="789" ht="15.75" customHeight="1">
      <c r="B789" s="28"/>
      <c r="C789" s="28"/>
      <c r="D789" s="28"/>
      <c r="E789" s="28"/>
      <c r="F789" s="28"/>
    </row>
    <row r="790" ht="15.75" customHeight="1">
      <c r="B790" s="28"/>
      <c r="C790" s="28"/>
      <c r="D790" s="28"/>
      <c r="E790" s="28"/>
      <c r="F790" s="28"/>
    </row>
    <row r="791" ht="15.75" customHeight="1">
      <c r="B791" s="28"/>
      <c r="C791" s="28"/>
      <c r="D791" s="28"/>
      <c r="E791" s="28"/>
      <c r="F791" s="28"/>
    </row>
    <row r="792" ht="15.75" customHeight="1">
      <c r="B792" s="28"/>
      <c r="C792" s="28"/>
      <c r="D792" s="28"/>
      <c r="E792" s="28"/>
      <c r="F792" s="28"/>
    </row>
    <row r="793" ht="15.75" customHeight="1">
      <c r="B793" s="28"/>
      <c r="C793" s="28"/>
      <c r="D793" s="28"/>
      <c r="E793" s="28"/>
      <c r="F793" s="28"/>
    </row>
    <row r="794" ht="15.75" customHeight="1">
      <c r="B794" s="28"/>
      <c r="C794" s="28"/>
      <c r="D794" s="28"/>
      <c r="E794" s="28"/>
      <c r="F794" s="28"/>
    </row>
    <row r="795" ht="15.75" customHeight="1">
      <c r="B795" s="28"/>
      <c r="C795" s="28"/>
      <c r="D795" s="28"/>
      <c r="E795" s="28"/>
      <c r="F795" s="28"/>
    </row>
    <row r="796" ht="15.75" customHeight="1">
      <c r="B796" s="28"/>
      <c r="C796" s="28"/>
      <c r="D796" s="28"/>
      <c r="E796" s="28"/>
      <c r="F796" s="28"/>
    </row>
    <row r="797" ht="15.75" customHeight="1">
      <c r="B797" s="28"/>
      <c r="C797" s="28"/>
      <c r="D797" s="28"/>
      <c r="E797" s="28"/>
      <c r="F797" s="28"/>
    </row>
    <row r="798" ht="15.75" customHeight="1">
      <c r="B798" s="28"/>
      <c r="C798" s="28"/>
      <c r="D798" s="28"/>
      <c r="E798" s="28"/>
      <c r="F798" s="28"/>
    </row>
    <row r="799" ht="15.75" customHeight="1">
      <c r="B799" s="28"/>
      <c r="C799" s="28"/>
      <c r="D799" s="28"/>
      <c r="E799" s="28"/>
      <c r="F799" s="28"/>
    </row>
    <row r="800" ht="15.75" customHeight="1">
      <c r="B800" s="28"/>
      <c r="C800" s="28"/>
      <c r="D800" s="28"/>
      <c r="E800" s="28"/>
      <c r="F800" s="28"/>
    </row>
    <row r="801" ht="15.75" customHeight="1">
      <c r="B801" s="28"/>
      <c r="C801" s="28"/>
      <c r="D801" s="28"/>
      <c r="E801" s="28"/>
      <c r="F801" s="28"/>
    </row>
    <row r="802" ht="15.75" customHeight="1">
      <c r="B802" s="28"/>
      <c r="C802" s="28"/>
      <c r="D802" s="28"/>
      <c r="E802" s="28"/>
      <c r="F802" s="28"/>
    </row>
    <row r="803" ht="15.75" customHeight="1">
      <c r="B803" s="28"/>
      <c r="C803" s="28"/>
      <c r="D803" s="28"/>
      <c r="E803" s="28"/>
      <c r="F803" s="28"/>
    </row>
    <row r="804" ht="15.75" customHeight="1">
      <c r="B804" s="28"/>
      <c r="C804" s="28"/>
      <c r="D804" s="28"/>
      <c r="E804" s="28"/>
      <c r="F804" s="28"/>
    </row>
    <row r="805" ht="15.75" customHeight="1">
      <c r="B805" s="28"/>
      <c r="C805" s="28"/>
      <c r="D805" s="28"/>
      <c r="E805" s="28"/>
      <c r="F805" s="28"/>
    </row>
    <row r="806" ht="15.75" customHeight="1">
      <c r="B806" s="28"/>
      <c r="C806" s="28"/>
      <c r="D806" s="28"/>
      <c r="E806" s="28"/>
      <c r="F806" s="28"/>
    </row>
    <row r="807" ht="15.75" customHeight="1">
      <c r="B807" s="28"/>
      <c r="C807" s="28"/>
      <c r="D807" s="28"/>
      <c r="E807" s="28"/>
      <c r="F807" s="28"/>
    </row>
    <row r="808" ht="15.75" customHeight="1">
      <c r="B808" s="28"/>
      <c r="C808" s="28"/>
      <c r="D808" s="28"/>
      <c r="E808" s="28"/>
      <c r="F808" s="28"/>
    </row>
    <row r="809" ht="15.75" customHeight="1">
      <c r="B809" s="28"/>
      <c r="C809" s="28"/>
      <c r="D809" s="28"/>
      <c r="E809" s="28"/>
      <c r="F809" s="28"/>
    </row>
    <row r="810" ht="15.75" customHeight="1">
      <c r="B810" s="28"/>
      <c r="C810" s="28"/>
      <c r="D810" s="28"/>
      <c r="E810" s="28"/>
      <c r="F810" s="28"/>
    </row>
    <row r="811" ht="15.75" customHeight="1">
      <c r="B811" s="28"/>
      <c r="C811" s="28"/>
      <c r="D811" s="28"/>
      <c r="E811" s="28"/>
      <c r="F811" s="28"/>
    </row>
    <row r="812" ht="15.75" customHeight="1">
      <c r="B812" s="28"/>
      <c r="C812" s="28"/>
      <c r="D812" s="28"/>
      <c r="E812" s="28"/>
      <c r="F812" s="28"/>
    </row>
    <row r="813" ht="15.75" customHeight="1">
      <c r="B813" s="28"/>
      <c r="C813" s="28"/>
      <c r="D813" s="28"/>
      <c r="E813" s="28"/>
      <c r="F813" s="28"/>
    </row>
    <row r="814" ht="15.75" customHeight="1">
      <c r="B814" s="28"/>
      <c r="C814" s="28"/>
      <c r="D814" s="28"/>
      <c r="E814" s="28"/>
      <c r="F814" s="28"/>
    </row>
    <row r="815" ht="15.75" customHeight="1">
      <c r="B815" s="28"/>
      <c r="C815" s="28"/>
      <c r="D815" s="28"/>
      <c r="E815" s="28"/>
      <c r="F815" s="28"/>
    </row>
    <row r="816" ht="15.75" customHeight="1">
      <c r="B816" s="28"/>
      <c r="C816" s="28"/>
      <c r="D816" s="28"/>
      <c r="E816" s="28"/>
      <c r="F816" s="28"/>
    </row>
    <row r="817" ht="15.75" customHeight="1">
      <c r="B817" s="28"/>
      <c r="C817" s="28"/>
      <c r="D817" s="28"/>
      <c r="E817" s="28"/>
      <c r="F817" s="28"/>
    </row>
    <row r="818" ht="15.75" customHeight="1">
      <c r="B818" s="28"/>
      <c r="C818" s="28"/>
      <c r="D818" s="28"/>
      <c r="E818" s="28"/>
      <c r="F818" s="28"/>
    </row>
    <row r="819" ht="15.75" customHeight="1">
      <c r="B819" s="28"/>
      <c r="C819" s="28"/>
      <c r="D819" s="28"/>
      <c r="E819" s="28"/>
      <c r="F819" s="28"/>
    </row>
    <row r="820" ht="15.75" customHeight="1">
      <c r="B820" s="28"/>
      <c r="C820" s="28"/>
      <c r="D820" s="28"/>
      <c r="E820" s="28"/>
      <c r="F820" s="28"/>
    </row>
    <row r="821" ht="15.75" customHeight="1">
      <c r="B821" s="28"/>
      <c r="C821" s="28"/>
      <c r="D821" s="28"/>
      <c r="E821" s="28"/>
      <c r="F821" s="28"/>
    </row>
    <row r="822" ht="15.75" customHeight="1">
      <c r="B822" s="28"/>
      <c r="C822" s="28"/>
      <c r="D822" s="28"/>
      <c r="E822" s="28"/>
      <c r="F822" s="28"/>
    </row>
    <row r="823" ht="15.75" customHeight="1">
      <c r="B823" s="28"/>
      <c r="C823" s="28"/>
      <c r="D823" s="28"/>
      <c r="E823" s="28"/>
      <c r="F823" s="28"/>
    </row>
    <row r="824" ht="15.75" customHeight="1">
      <c r="B824" s="28"/>
      <c r="C824" s="28"/>
      <c r="D824" s="28"/>
      <c r="E824" s="28"/>
      <c r="F824" s="28"/>
    </row>
    <row r="825" ht="15.75" customHeight="1">
      <c r="B825" s="28"/>
      <c r="C825" s="28"/>
      <c r="D825" s="28"/>
      <c r="E825" s="28"/>
      <c r="F825" s="28"/>
    </row>
    <row r="826" ht="15.75" customHeight="1">
      <c r="B826" s="28"/>
      <c r="C826" s="28"/>
      <c r="D826" s="28"/>
      <c r="E826" s="28"/>
      <c r="F826" s="28"/>
    </row>
    <row r="827" ht="15.75" customHeight="1">
      <c r="B827" s="28"/>
      <c r="C827" s="28"/>
      <c r="D827" s="28"/>
      <c r="E827" s="28"/>
      <c r="F827" s="28"/>
    </row>
    <row r="828" ht="15.75" customHeight="1">
      <c r="B828" s="28"/>
      <c r="C828" s="28"/>
      <c r="D828" s="28"/>
      <c r="E828" s="28"/>
      <c r="F828" s="28"/>
    </row>
    <row r="829" ht="15.75" customHeight="1">
      <c r="B829" s="28"/>
      <c r="C829" s="28"/>
      <c r="D829" s="28"/>
      <c r="E829" s="28"/>
      <c r="F829" s="28"/>
    </row>
    <row r="830" ht="15.75" customHeight="1">
      <c r="B830" s="28"/>
      <c r="C830" s="28"/>
      <c r="D830" s="28"/>
      <c r="E830" s="28"/>
      <c r="F830" s="28"/>
    </row>
    <row r="831" ht="15.75" customHeight="1">
      <c r="B831" s="28"/>
      <c r="C831" s="28"/>
      <c r="D831" s="28"/>
      <c r="E831" s="28"/>
      <c r="F831" s="28"/>
    </row>
    <row r="832" ht="15.75" customHeight="1">
      <c r="B832" s="28"/>
      <c r="C832" s="28"/>
      <c r="D832" s="28"/>
      <c r="E832" s="28"/>
      <c r="F832" s="28"/>
    </row>
    <row r="833" ht="15.75" customHeight="1">
      <c r="B833" s="28"/>
      <c r="C833" s="28"/>
      <c r="D833" s="28"/>
      <c r="E833" s="28"/>
      <c r="F833" s="28"/>
    </row>
    <row r="834" ht="15.75" customHeight="1">
      <c r="B834" s="28"/>
      <c r="C834" s="28"/>
      <c r="D834" s="28"/>
      <c r="E834" s="28"/>
      <c r="F834" s="28"/>
    </row>
    <row r="835" ht="15.75" customHeight="1">
      <c r="B835" s="28"/>
      <c r="C835" s="28"/>
      <c r="D835" s="28"/>
      <c r="E835" s="28"/>
      <c r="F835" s="28"/>
    </row>
    <row r="836" ht="15.75" customHeight="1">
      <c r="B836" s="28"/>
      <c r="C836" s="28"/>
      <c r="D836" s="28"/>
      <c r="E836" s="28"/>
      <c r="F836" s="28"/>
    </row>
    <row r="837" ht="15.75" customHeight="1">
      <c r="B837" s="28"/>
      <c r="C837" s="28"/>
      <c r="D837" s="28"/>
      <c r="E837" s="28"/>
      <c r="F837" s="28"/>
    </row>
    <row r="838" ht="15.75" customHeight="1">
      <c r="B838" s="28"/>
      <c r="C838" s="28"/>
      <c r="D838" s="28"/>
      <c r="E838" s="28"/>
      <c r="F838" s="28"/>
    </row>
    <row r="839" ht="15.75" customHeight="1">
      <c r="B839" s="28"/>
      <c r="C839" s="28"/>
      <c r="D839" s="28"/>
      <c r="E839" s="28"/>
      <c r="F839" s="28"/>
    </row>
    <row r="840" ht="15.75" customHeight="1">
      <c r="B840" s="28"/>
      <c r="C840" s="28"/>
      <c r="D840" s="28"/>
      <c r="E840" s="28"/>
      <c r="F840" s="28"/>
    </row>
    <row r="841" ht="15.75" customHeight="1">
      <c r="B841" s="28"/>
      <c r="C841" s="28"/>
      <c r="D841" s="28"/>
      <c r="E841" s="28"/>
      <c r="F841" s="28"/>
    </row>
    <row r="842" ht="15.75" customHeight="1">
      <c r="B842" s="28"/>
      <c r="C842" s="28"/>
      <c r="D842" s="28"/>
      <c r="E842" s="28"/>
      <c r="F842" s="28"/>
    </row>
    <row r="843" ht="15.75" customHeight="1">
      <c r="B843" s="28"/>
      <c r="C843" s="28"/>
      <c r="D843" s="28"/>
      <c r="E843" s="28"/>
      <c r="F843" s="28"/>
    </row>
    <row r="844" ht="15.75" customHeight="1">
      <c r="B844" s="28"/>
      <c r="C844" s="28"/>
      <c r="D844" s="28"/>
      <c r="E844" s="28"/>
      <c r="F844" s="28"/>
    </row>
    <row r="845" ht="15.75" customHeight="1">
      <c r="B845" s="28"/>
      <c r="C845" s="28"/>
      <c r="D845" s="28"/>
      <c r="E845" s="28"/>
      <c r="F845" s="28"/>
    </row>
    <row r="846" ht="15.75" customHeight="1">
      <c r="B846" s="28"/>
      <c r="C846" s="28"/>
      <c r="D846" s="28"/>
      <c r="E846" s="28"/>
      <c r="F846" s="28"/>
    </row>
    <row r="847" ht="15.75" customHeight="1">
      <c r="B847" s="28"/>
      <c r="C847" s="28"/>
      <c r="D847" s="28"/>
      <c r="E847" s="28"/>
      <c r="F847" s="28"/>
    </row>
    <row r="848" ht="15.75" customHeight="1">
      <c r="B848" s="28"/>
      <c r="C848" s="28"/>
      <c r="D848" s="28"/>
      <c r="E848" s="28"/>
      <c r="F848" s="28"/>
    </row>
    <row r="849" ht="15.75" customHeight="1">
      <c r="B849" s="28"/>
      <c r="C849" s="28"/>
      <c r="D849" s="28"/>
      <c r="E849" s="28"/>
      <c r="F849" s="28"/>
    </row>
    <row r="850" ht="15.75" customHeight="1">
      <c r="B850" s="28"/>
      <c r="C850" s="28"/>
      <c r="D850" s="28"/>
      <c r="E850" s="28"/>
      <c r="F850" s="28"/>
    </row>
    <row r="851" ht="15.75" customHeight="1">
      <c r="B851" s="28"/>
      <c r="C851" s="28"/>
      <c r="D851" s="28"/>
      <c r="E851" s="28"/>
      <c r="F851" s="28"/>
    </row>
    <row r="852" ht="15.75" customHeight="1">
      <c r="B852" s="28"/>
      <c r="C852" s="28"/>
      <c r="D852" s="28"/>
      <c r="E852" s="28"/>
      <c r="F852" s="28"/>
    </row>
    <row r="853" ht="15.75" customHeight="1">
      <c r="B853" s="28"/>
      <c r="C853" s="28"/>
      <c r="D853" s="28"/>
      <c r="E853" s="28"/>
      <c r="F853" s="28"/>
    </row>
    <row r="854" ht="15.75" customHeight="1">
      <c r="B854" s="28"/>
      <c r="C854" s="28"/>
      <c r="D854" s="28"/>
      <c r="E854" s="28"/>
      <c r="F854" s="28"/>
    </row>
    <row r="855" ht="15.75" customHeight="1">
      <c r="B855" s="28"/>
      <c r="C855" s="28"/>
      <c r="D855" s="28"/>
      <c r="E855" s="28"/>
      <c r="F855" s="28"/>
    </row>
    <row r="856" ht="15.75" customHeight="1">
      <c r="B856" s="28"/>
      <c r="C856" s="28"/>
      <c r="D856" s="28"/>
      <c r="E856" s="28"/>
      <c r="F856" s="28"/>
    </row>
    <row r="857" ht="15.75" customHeight="1">
      <c r="B857" s="28"/>
      <c r="C857" s="28"/>
      <c r="D857" s="28"/>
      <c r="E857" s="28"/>
      <c r="F857" s="28"/>
    </row>
    <row r="858" ht="15.75" customHeight="1">
      <c r="B858" s="28"/>
      <c r="C858" s="28"/>
      <c r="D858" s="28"/>
      <c r="E858" s="28"/>
      <c r="F858" s="28"/>
    </row>
    <row r="859" ht="15.75" customHeight="1">
      <c r="B859" s="28"/>
      <c r="C859" s="28"/>
      <c r="D859" s="28"/>
      <c r="E859" s="28"/>
      <c r="F859" s="28"/>
    </row>
    <row r="860" ht="15.75" customHeight="1">
      <c r="B860" s="28"/>
      <c r="C860" s="28"/>
      <c r="D860" s="28"/>
      <c r="E860" s="28"/>
      <c r="F860" s="28"/>
    </row>
    <row r="861" ht="15.75" customHeight="1">
      <c r="B861" s="28"/>
      <c r="C861" s="28"/>
      <c r="D861" s="28"/>
      <c r="E861" s="28"/>
      <c r="F861" s="28"/>
    </row>
    <row r="862" ht="15.75" customHeight="1">
      <c r="B862" s="28"/>
      <c r="C862" s="28"/>
      <c r="D862" s="28"/>
      <c r="E862" s="28"/>
      <c r="F862" s="28"/>
    </row>
    <row r="863" ht="15.75" customHeight="1">
      <c r="B863" s="28"/>
      <c r="C863" s="28"/>
      <c r="D863" s="28"/>
      <c r="E863" s="28"/>
      <c r="F863" s="28"/>
    </row>
    <row r="864" ht="15.75" customHeight="1">
      <c r="B864" s="28"/>
      <c r="C864" s="28"/>
      <c r="D864" s="28"/>
      <c r="E864" s="28"/>
      <c r="F864" s="28"/>
    </row>
    <row r="865" ht="15.75" customHeight="1">
      <c r="B865" s="28"/>
      <c r="C865" s="28"/>
      <c r="D865" s="28"/>
      <c r="E865" s="28"/>
      <c r="F865" s="28"/>
    </row>
    <row r="866" ht="15.75" customHeight="1">
      <c r="B866" s="28"/>
      <c r="C866" s="28"/>
      <c r="D866" s="28"/>
      <c r="E866" s="28"/>
      <c r="F866" s="28"/>
    </row>
    <row r="867" ht="15.75" customHeight="1">
      <c r="B867" s="28"/>
      <c r="C867" s="28"/>
      <c r="D867" s="28"/>
      <c r="E867" s="28"/>
      <c r="F867" s="28"/>
    </row>
    <row r="868" ht="15.75" customHeight="1">
      <c r="B868" s="28"/>
      <c r="C868" s="28"/>
      <c r="D868" s="28"/>
      <c r="E868" s="28"/>
      <c r="F868" s="28"/>
    </row>
    <row r="869" ht="15.75" customHeight="1">
      <c r="B869" s="28"/>
      <c r="C869" s="28"/>
      <c r="D869" s="28"/>
      <c r="E869" s="28"/>
      <c r="F869" s="28"/>
    </row>
    <row r="870" ht="15.75" customHeight="1">
      <c r="B870" s="28"/>
      <c r="C870" s="28"/>
      <c r="D870" s="28"/>
      <c r="E870" s="28"/>
      <c r="F870" s="28"/>
    </row>
    <row r="871" ht="15.75" customHeight="1">
      <c r="B871" s="28"/>
      <c r="C871" s="28"/>
      <c r="D871" s="28"/>
      <c r="E871" s="28"/>
      <c r="F871" s="28"/>
    </row>
    <row r="872" ht="15.75" customHeight="1">
      <c r="B872" s="28"/>
      <c r="C872" s="28"/>
      <c r="D872" s="28"/>
      <c r="E872" s="28"/>
      <c r="F872" s="28"/>
    </row>
    <row r="873" ht="15.75" customHeight="1">
      <c r="B873" s="28"/>
      <c r="C873" s="28"/>
      <c r="D873" s="28"/>
      <c r="E873" s="28"/>
      <c r="F873" s="28"/>
    </row>
    <row r="874" ht="15.75" customHeight="1">
      <c r="B874" s="28"/>
      <c r="C874" s="28"/>
      <c r="D874" s="28"/>
      <c r="E874" s="28"/>
      <c r="F874" s="28"/>
    </row>
    <row r="875" ht="15.75" customHeight="1">
      <c r="B875" s="28"/>
      <c r="C875" s="28"/>
      <c r="D875" s="28"/>
      <c r="E875" s="28"/>
      <c r="F875" s="28"/>
    </row>
    <row r="876" ht="15.75" customHeight="1">
      <c r="B876" s="28"/>
      <c r="C876" s="28"/>
      <c r="D876" s="28"/>
      <c r="E876" s="28"/>
      <c r="F876" s="28"/>
    </row>
    <row r="877" ht="15.75" customHeight="1">
      <c r="B877" s="28"/>
      <c r="C877" s="28"/>
      <c r="D877" s="28"/>
      <c r="E877" s="28"/>
      <c r="F877" s="28"/>
    </row>
    <row r="878" ht="15.75" customHeight="1">
      <c r="B878" s="28"/>
      <c r="C878" s="28"/>
      <c r="D878" s="28"/>
      <c r="E878" s="28"/>
      <c r="F878" s="28"/>
    </row>
    <row r="879" ht="15.75" customHeight="1">
      <c r="B879" s="28"/>
      <c r="C879" s="28"/>
      <c r="D879" s="28"/>
      <c r="E879" s="28"/>
      <c r="F879" s="28"/>
    </row>
    <row r="880" ht="15.75" customHeight="1">
      <c r="B880" s="28"/>
      <c r="C880" s="28"/>
      <c r="D880" s="28"/>
      <c r="E880" s="28"/>
      <c r="F880" s="28"/>
    </row>
    <row r="881" ht="15.75" customHeight="1">
      <c r="B881" s="28"/>
      <c r="C881" s="28"/>
      <c r="D881" s="28"/>
      <c r="E881" s="28"/>
      <c r="F881" s="28"/>
    </row>
    <row r="882" ht="15.75" customHeight="1">
      <c r="B882" s="28"/>
      <c r="C882" s="28"/>
      <c r="D882" s="28"/>
      <c r="E882" s="28"/>
      <c r="F882" s="28"/>
    </row>
    <row r="883" ht="15.75" customHeight="1">
      <c r="B883" s="28"/>
      <c r="C883" s="28"/>
      <c r="D883" s="28"/>
      <c r="E883" s="28"/>
      <c r="F883" s="28"/>
    </row>
    <row r="884" ht="15.75" customHeight="1">
      <c r="B884" s="28"/>
      <c r="C884" s="28"/>
      <c r="D884" s="28"/>
      <c r="E884" s="28"/>
      <c r="F884" s="28"/>
    </row>
    <row r="885" ht="15.75" customHeight="1">
      <c r="B885" s="28"/>
      <c r="C885" s="28"/>
      <c r="D885" s="28"/>
      <c r="E885" s="28"/>
      <c r="F885" s="28"/>
    </row>
    <row r="886" ht="15.75" customHeight="1">
      <c r="B886" s="28"/>
      <c r="C886" s="28"/>
      <c r="D886" s="28"/>
      <c r="E886" s="28"/>
      <c r="F886" s="28"/>
    </row>
    <row r="887" ht="15.75" customHeight="1">
      <c r="B887" s="28"/>
      <c r="C887" s="28"/>
      <c r="D887" s="28"/>
      <c r="E887" s="28"/>
      <c r="F887" s="28"/>
    </row>
    <row r="888" ht="15.75" customHeight="1">
      <c r="B888" s="28"/>
      <c r="C888" s="28"/>
      <c r="D888" s="28"/>
      <c r="E888" s="28"/>
      <c r="F888" s="28"/>
    </row>
    <row r="889" ht="15.75" customHeight="1">
      <c r="B889" s="28"/>
      <c r="C889" s="28"/>
      <c r="D889" s="28"/>
      <c r="E889" s="28"/>
      <c r="F889" s="28"/>
    </row>
    <row r="890" ht="15.75" customHeight="1">
      <c r="B890" s="28"/>
      <c r="C890" s="28"/>
      <c r="D890" s="28"/>
      <c r="E890" s="28"/>
      <c r="F890" s="28"/>
    </row>
    <row r="891" ht="15.75" customHeight="1">
      <c r="B891" s="28"/>
      <c r="C891" s="28"/>
      <c r="D891" s="28"/>
      <c r="E891" s="28"/>
      <c r="F891" s="28"/>
    </row>
    <row r="892" ht="15.75" customHeight="1">
      <c r="B892" s="28"/>
      <c r="C892" s="28"/>
      <c r="D892" s="28"/>
      <c r="E892" s="28"/>
      <c r="F892" s="28"/>
    </row>
    <row r="893" ht="15.75" customHeight="1">
      <c r="B893" s="28"/>
      <c r="C893" s="28"/>
      <c r="D893" s="28"/>
      <c r="E893" s="28"/>
      <c r="F893" s="28"/>
    </row>
    <row r="894" ht="15.75" customHeight="1">
      <c r="B894" s="28"/>
      <c r="C894" s="28"/>
      <c r="D894" s="28"/>
      <c r="E894" s="28"/>
      <c r="F894" s="28"/>
    </row>
    <row r="895" ht="15.75" customHeight="1">
      <c r="B895" s="28"/>
      <c r="C895" s="28"/>
      <c r="D895" s="28"/>
      <c r="E895" s="28"/>
      <c r="F895" s="28"/>
    </row>
    <row r="896" ht="15.75" customHeight="1">
      <c r="B896" s="28"/>
      <c r="C896" s="28"/>
      <c r="D896" s="28"/>
      <c r="E896" s="28"/>
      <c r="F896" s="28"/>
    </row>
    <row r="897" ht="15.75" customHeight="1">
      <c r="B897" s="28"/>
      <c r="C897" s="28"/>
      <c r="D897" s="28"/>
      <c r="E897" s="28"/>
      <c r="F897" s="28"/>
    </row>
    <row r="898" ht="15.75" customHeight="1">
      <c r="B898" s="28"/>
      <c r="C898" s="28"/>
      <c r="D898" s="28"/>
      <c r="E898" s="28"/>
      <c r="F898" s="28"/>
    </row>
    <row r="899" ht="15.75" customHeight="1">
      <c r="B899" s="28"/>
      <c r="C899" s="28"/>
      <c r="D899" s="28"/>
      <c r="E899" s="28"/>
      <c r="F899" s="28"/>
    </row>
    <row r="900" ht="15.75" customHeight="1">
      <c r="B900" s="28"/>
      <c r="C900" s="28"/>
      <c r="D900" s="28"/>
      <c r="E900" s="28"/>
      <c r="F900" s="28"/>
    </row>
    <row r="901" ht="15.75" customHeight="1">
      <c r="B901" s="28"/>
      <c r="C901" s="28"/>
      <c r="D901" s="28"/>
      <c r="E901" s="28"/>
      <c r="F901" s="28"/>
    </row>
    <row r="902" ht="15.75" customHeight="1">
      <c r="B902" s="28"/>
      <c r="C902" s="28"/>
      <c r="D902" s="28"/>
      <c r="E902" s="28"/>
      <c r="F902" s="28"/>
    </row>
    <row r="903" ht="15.75" customHeight="1">
      <c r="B903" s="28"/>
      <c r="C903" s="28"/>
      <c r="D903" s="28"/>
      <c r="E903" s="28"/>
      <c r="F903" s="28"/>
    </row>
    <row r="904" ht="15.75" customHeight="1">
      <c r="B904" s="28"/>
      <c r="C904" s="28"/>
      <c r="D904" s="28"/>
      <c r="E904" s="28"/>
      <c r="F904" s="28"/>
    </row>
    <row r="905" ht="15.75" customHeight="1">
      <c r="B905" s="28"/>
      <c r="C905" s="28"/>
      <c r="D905" s="28"/>
      <c r="E905" s="28"/>
      <c r="F905" s="28"/>
    </row>
    <row r="906" ht="15.75" customHeight="1">
      <c r="B906" s="28"/>
      <c r="C906" s="28"/>
      <c r="D906" s="28"/>
      <c r="E906" s="28"/>
      <c r="F906" s="28"/>
    </row>
    <row r="907" ht="15.75" customHeight="1">
      <c r="B907" s="28"/>
      <c r="C907" s="28"/>
      <c r="D907" s="28"/>
      <c r="E907" s="28"/>
      <c r="F907" s="28"/>
    </row>
    <row r="908" ht="15.75" customHeight="1">
      <c r="B908" s="28"/>
      <c r="C908" s="28"/>
      <c r="D908" s="28"/>
      <c r="E908" s="28"/>
      <c r="F908" s="28"/>
    </row>
    <row r="909" ht="15.75" customHeight="1">
      <c r="B909" s="28"/>
      <c r="C909" s="28"/>
      <c r="D909" s="28"/>
      <c r="E909" s="28"/>
      <c r="F909" s="28"/>
    </row>
    <row r="910" ht="15.75" customHeight="1">
      <c r="B910" s="28"/>
      <c r="C910" s="28"/>
      <c r="D910" s="28"/>
      <c r="E910" s="28"/>
      <c r="F910" s="28"/>
    </row>
    <row r="911" ht="15.75" customHeight="1">
      <c r="B911" s="28"/>
      <c r="C911" s="28"/>
      <c r="D911" s="28"/>
      <c r="E911" s="28"/>
      <c r="F911" s="28"/>
    </row>
    <row r="912" ht="15.75" customHeight="1">
      <c r="B912" s="28"/>
      <c r="C912" s="28"/>
      <c r="D912" s="28"/>
      <c r="E912" s="28"/>
      <c r="F912" s="28"/>
    </row>
    <row r="913" ht="15.75" customHeight="1">
      <c r="B913" s="28"/>
      <c r="C913" s="28"/>
      <c r="D913" s="28"/>
      <c r="E913" s="28"/>
      <c r="F913" s="28"/>
    </row>
    <row r="914" ht="15.75" customHeight="1">
      <c r="B914" s="28"/>
      <c r="C914" s="28"/>
      <c r="D914" s="28"/>
      <c r="E914" s="28"/>
      <c r="F914" s="28"/>
    </row>
    <row r="915" ht="15.75" customHeight="1">
      <c r="B915" s="28"/>
      <c r="C915" s="28"/>
      <c r="D915" s="28"/>
      <c r="E915" s="28"/>
      <c r="F915" s="28"/>
    </row>
    <row r="916" ht="15.75" customHeight="1">
      <c r="B916" s="28"/>
      <c r="C916" s="28"/>
      <c r="D916" s="28"/>
      <c r="E916" s="28"/>
      <c r="F916" s="28"/>
    </row>
    <row r="917" ht="15.75" customHeight="1">
      <c r="B917" s="28"/>
      <c r="C917" s="28"/>
      <c r="D917" s="28"/>
      <c r="E917" s="28"/>
      <c r="F917" s="28"/>
    </row>
    <row r="918" ht="15.75" customHeight="1">
      <c r="B918" s="28"/>
      <c r="C918" s="28"/>
      <c r="D918" s="28"/>
      <c r="E918" s="28"/>
      <c r="F918" s="28"/>
    </row>
    <row r="919" ht="15.75" customHeight="1">
      <c r="B919" s="28"/>
      <c r="C919" s="28"/>
      <c r="D919" s="28"/>
      <c r="E919" s="28"/>
      <c r="F919" s="28"/>
    </row>
    <row r="920" ht="15.75" customHeight="1">
      <c r="B920" s="28"/>
      <c r="C920" s="28"/>
      <c r="D920" s="28"/>
      <c r="E920" s="28"/>
      <c r="F920" s="28"/>
    </row>
    <row r="921" ht="15.75" customHeight="1">
      <c r="B921" s="28"/>
      <c r="C921" s="28"/>
      <c r="D921" s="28"/>
      <c r="E921" s="28"/>
      <c r="F921" s="28"/>
    </row>
    <row r="922" ht="15.75" customHeight="1">
      <c r="B922" s="28"/>
      <c r="C922" s="28"/>
      <c r="D922" s="28"/>
      <c r="E922" s="28"/>
      <c r="F922" s="28"/>
    </row>
    <row r="923" ht="15.75" customHeight="1">
      <c r="B923" s="28"/>
      <c r="C923" s="28"/>
      <c r="D923" s="28"/>
      <c r="E923" s="28"/>
      <c r="F923" s="28"/>
    </row>
    <row r="924" ht="15.75" customHeight="1">
      <c r="B924" s="28"/>
      <c r="C924" s="28"/>
      <c r="D924" s="28"/>
      <c r="E924" s="28"/>
      <c r="F924" s="28"/>
    </row>
    <row r="925" ht="15.75" customHeight="1">
      <c r="B925" s="28"/>
      <c r="C925" s="28"/>
      <c r="D925" s="28"/>
      <c r="E925" s="28"/>
      <c r="F925" s="28"/>
    </row>
    <row r="926" ht="15.75" customHeight="1">
      <c r="B926" s="28"/>
      <c r="C926" s="28"/>
      <c r="D926" s="28"/>
      <c r="E926" s="28"/>
      <c r="F926" s="28"/>
    </row>
    <row r="927" ht="15.75" customHeight="1">
      <c r="B927" s="28"/>
      <c r="C927" s="28"/>
      <c r="D927" s="28"/>
      <c r="E927" s="28"/>
      <c r="F927" s="28"/>
    </row>
    <row r="928" ht="15.75" customHeight="1">
      <c r="B928" s="28"/>
      <c r="C928" s="28"/>
      <c r="D928" s="28"/>
      <c r="E928" s="28"/>
      <c r="F928" s="28"/>
    </row>
    <row r="929" ht="15.75" customHeight="1">
      <c r="B929" s="28"/>
      <c r="C929" s="28"/>
      <c r="D929" s="28"/>
      <c r="E929" s="28"/>
      <c r="F929" s="28"/>
    </row>
    <row r="930" ht="15.75" customHeight="1">
      <c r="B930" s="28"/>
      <c r="C930" s="28"/>
      <c r="D930" s="28"/>
      <c r="E930" s="28"/>
      <c r="F930" s="28"/>
    </row>
    <row r="931" ht="15.75" customHeight="1">
      <c r="B931" s="28"/>
      <c r="C931" s="28"/>
      <c r="D931" s="28"/>
      <c r="E931" s="28"/>
      <c r="F931" s="28"/>
    </row>
    <row r="932" ht="15.75" customHeight="1">
      <c r="B932" s="28"/>
      <c r="C932" s="28"/>
      <c r="D932" s="28"/>
      <c r="E932" s="28"/>
      <c r="F932" s="28"/>
    </row>
    <row r="933" ht="15.75" customHeight="1">
      <c r="B933" s="28"/>
      <c r="C933" s="28"/>
      <c r="D933" s="28"/>
      <c r="E933" s="28"/>
      <c r="F933" s="28"/>
    </row>
    <row r="934" ht="15.75" customHeight="1">
      <c r="B934" s="28"/>
      <c r="C934" s="28"/>
      <c r="D934" s="28"/>
      <c r="E934" s="28"/>
      <c r="F934" s="28"/>
    </row>
    <row r="935" ht="15.75" customHeight="1">
      <c r="B935" s="28"/>
      <c r="C935" s="28"/>
      <c r="D935" s="28"/>
      <c r="E935" s="28"/>
      <c r="F935" s="28"/>
    </row>
    <row r="936" ht="15.75" customHeight="1">
      <c r="B936" s="28"/>
      <c r="C936" s="28"/>
      <c r="D936" s="28"/>
      <c r="E936" s="28"/>
      <c r="F936" s="28"/>
    </row>
    <row r="937" ht="15.75" customHeight="1">
      <c r="B937" s="28"/>
      <c r="C937" s="28"/>
      <c r="D937" s="28"/>
      <c r="E937" s="28"/>
      <c r="F937" s="28"/>
    </row>
    <row r="938" ht="15.75" customHeight="1">
      <c r="B938" s="28"/>
      <c r="C938" s="28"/>
      <c r="D938" s="28"/>
      <c r="E938" s="28"/>
      <c r="F938" s="28"/>
    </row>
    <row r="939" ht="15.75" customHeight="1">
      <c r="B939" s="28"/>
      <c r="C939" s="28"/>
      <c r="D939" s="28"/>
      <c r="E939" s="28"/>
      <c r="F939" s="28"/>
    </row>
    <row r="940" ht="15.75" customHeight="1">
      <c r="B940" s="28"/>
      <c r="C940" s="28"/>
      <c r="D940" s="28"/>
      <c r="E940" s="28"/>
      <c r="F940" s="28"/>
    </row>
    <row r="941" ht="15.75" customHeight="1">
      <c r="B941" s="28"/>
      <c r="C941" s="28"/>
      <c r="D941" s="28"/>
      <c r="E941" s="28"/>
      <c r="F941" s="28"/>
    </row>
    <row r="942" ht="15.75" customHeight="1">
      <c r="B942" s="28"/>
      <c r="C942" s="28"/>
      <c r="D942" s="28"/>
      <c r="E942" s="28"/>
      <c r="F942" s="28"/>
    </row>
    <row r="943" ht="15.75" customHeight="1">
      <c r="B943" s="28"/>
      <c r="C943" s="28"/>
      <c r="D943" s="28"/>
      <c r="E943" s="28"/>
      <c r="F943" s="28"/>
    </row>
    <row r="944" ht="15.75" customHeight="1">
      <c r="B944" s="28"/>
      <c r="C944" s="28"/>
      <c r="D944" s="28"/>
      <c r="E944" s="28"/>
      <c r="F944" s="28"/>
    </row>
    <row r="945" ht="15.75" customHeight="1">
      <c r="B945" s="28"/>
      <c r="C945" s="28"/>
      <c r="D945" s="28"/>
      <c r="E945" s="28"/>
      <c r="F945" s="28"/>
    </row>
    <row r="946" ht="15.75" customHeight="1">
      <c r="B946" s="28"/>
      <c r="C946" s="28"/>
      <c r="D946" s="28"/>
      <c r="E946" s="28"/>
      <c r="F946" s="28"/>
    </row>
    <row r="947" ht="15.75" customHeight="1">
      <c r="B947" s="28"/>
      <c r="C947" s="28"/>
      <c r="D947" s="28"/>
      <c r="E947" s="28"/>
      <c r="F947" s="28"/>
    </row>
    <row r="948" ht="15.75" customHeight="1">
      <c r="B948" s="28"/>
      <c r="C948" s="28"/>
      <c r="D948" s="28"/>
      <c r="E948" s="28"/>
      <c r="F948" s="28"/>
    </row>
    <row r="949" ht="15.75" customHeight="1">
      <c r="B949" s="28"/>
      <c r="C949" s="28"/>
      <c r="D949" s="28"/>
      <c r="E949" s="28"/>
      <c r="F949" s="28"/>
    </row>
    <row r="950" ht="15.75" customHeight="1">
      <c r="B950" s="28"/>
      <c r="C950" s="28"/>
      <c r="D950" s="28"/>
      <c r="E950" s="28"/>
      <c r="F950" s="28"/>
    </row>
    <row r="951" ht="15.75" customHeight="1">
      <c r="B951" s="28"/>
      <c r="C951" s="28"/>
      <c r="D951" s="28"/>
      <c r="E951" s="28"/>
      <c r="F951" s="28"/>
    </row>
    <row r="952" ht="15.75" customHeight="1">
      <c r="B952" s="28"/>
      <c r="C952" s="28"/>
      <c r="D952" s="28"/>
      <c r="E952" s="28"/>
      <c r="F952" s="28"/>
    </row>
    <row r="953" ht="15.75" customHeight="1">
      <c r="B953" s="28"/>
      <c r="C953" s="28"/>
      <c r="D953" s="28"/>
      <c r="E953" s="28"/>
      <c r="F953" s="28"/>
    </row>
    <row r="954" ht="15.75" customHeight="1">
      <c r="B954" s="28"/>
      <c r="C954" s="28"/>
      <c r="D954" s="28"/>
      <c r="E954" s="28"/>
      <c r="F954" s="28"/>
    </row>
    <row r="955" ht="15.75" customHeight="1">
      <c r="B955" s="28"/>
      <c r="C955" s="28"/>
      <c r="D955" s="28"/>
      <c r="E955" s="28"/>
      <c r="F955" s="28"/>
    </row>
    <row r="956" ht="15.75" customHeight="1">
      <c r="B956" s="28"/>
      <c r="C956" s="28"/>
      <c r="D956" s="28"/>
      <c r="E956" s="28"/>
      <c r="F956" s="28"/>
    </row>
    <row r="957" ht="15.75" customHeight="1">
      <c r="B957" s="28"/>
      <c r="C957" s="28"/>
      <c r="D957" s="28"/>
      <c r="E957" s="28"/>
      <c r="F957" s="28"/>
    </row>
    <row r="958" ht="15.75" customHeight="1">
      <c r="B958" s="28"/>
      <c r="C958" s="28"/>
      <c r="D958" s="28"/>
      <c r="E958" s="28"/>
      <c r="F958" s="28"/>
    </row>
    <row r="959" ht="15.75" customHeight="1">
      <c r="B959" s="28"/>
      <c r="C959" s="28"/>
      <c r="D959" s="28"/>
      <c r="E959" s="28"/>
      <c r="F959" s="28"/>
    </row>
    <row r="960" ht="15.75" customHeight="1">
      <c r="B960" s="28"/>
      <c r="C960" s="28"/>
      <c r="D960" s="28"/>
      <c r="E960" s="28"/>
      <c r="F960" s="28"/>
    </row>
    <row r="961" ht="15.75" customHeight="1">
      <c r="B961" s="28"/>
      <c r="C961" s="28"/>
      <c r="D961" s="28"/>
      <c r="E961" s="28"/>
      <c r="F961" s="28"/>
    </row>
    <row r="962" ht="15.75" customHeight="1">
      <c r="B962" s="28"/>
      <c r="C962" s="28"/>
      <c r="D962" s="28"/>
      <c r="E962" s="28"/>
      <c r="F962" s="28"/>
    </row>
    <row r="963" ht="15.75" customHeight="1">
      <c r="B963" s="28"/>
      <c r="C963" s="28"/>
      <c r="D963" s="28"/>
      <c r="E963" s="28"/>
      <c r="F963" s="28"/>
    </row>
    <row r="964" ht="15.75" customHeight="1">
      <c r="B964" s="28"/>
      <c r="C964" s="28"/>
      <c r="D964" s="28"/>
      <c r="E964" s="28"/>
      <c r="F964" s="28"/>
    </row>
    <row r="965" ht="15.75" customHeight="1">
      <c r="B965" s="28"/>
      <c r="C965" s="28"/>
      <c r="D965" s="28"/>
      <c r="E965" s="28"/>
      <c r="F965" s="28"/>
    </row>
    <row r="966" ht="15.75" customHeight="1">
      <c r="B966" s="28"/>
      <c r="C966" s="28"/>
      <c r="D966" s="28"/>
      <c r="E966" s="28"/>
      <c r="F966" s="28"/>
    </row>
    <row r="967" ht="15.75" customHeight="1">
      <c r="B967" s="28"/>
      <c r="C967" s="28"/>
      <c r="D967" s="28"/>
      <c r="E967" s="28"/>
      <c r="F967" s="28"/>
    </row>
    <row r="968" ht="15.75" customHeight="1">
      <c r="B968" s="28"/>
      <c r="C968" s="28"/>
      <c r="D968" s="28"/>
      <c r="E968" s="28"/>
      <c r="F968" s="28"/>
    </row>
    <row r="969" ht="15.75" customHeight="1">
      <c r="B969" s="28"/>
      <c r="C969" s="28"/>
      <c r="D969" s="28"/>
      <c r="E969" s="28"/>
      <c r="F969" s="28"/>
    </row>
    <row r="970" ht="15.75" customHeight="1">
      <c r="B970" s="28"/>
      <c r="C970" s="28"/>
      <c r="D970" s="28"/>
      <c r="E970" s="28"/>
      <c r="F970" s="28"/>
    </row>
    <row r="971" ht="15.75" customHeight="1">
      <c r="B971" s="28"/>
      <c r="C971" s="28"/>
      <c r="D971" s="28"/>
      <c r="E971" s="28"/>
      <c r="F971" s="28"/>
    </row>
    <row r="972" ht="15.75" customHeight="1">
      <c r="B972" s="28"/>
      <c r="C972" s="28"/>
      <c r="D972" s="28"/>
      <c r="E972" s="28"/>
      <c r="F972" s="28"/>
    </row>
    <row r="973" ht="15.75" customHeight="1">
      <c r="B973" s="28"/>
      <c r="C973" s="28"/>
      <c r="D973" s="28"/>
      <c r="E973" s="28"/>
      <c r="F973" s="28"/>
    </row>
    <row r="974" ht="15.75" customHeight="1">
      <c r="B974" s="28"/>
      <c r="C974" s="28"/>
      <c r="D974" s="28"/>
      <c r="E974" s="28"/>
      <c r="F974" s="28"/>
    </row>
    <row r="975" ht="15.75" customHeight="1">
      <c r="B975" s="28"/>
      <c r="C975" s="28"/>
      <c r="D975" s="28"/>
      <c r="E975" s="28"/>
      <c r="F975" s="28"/>
    </row>
    <row r="976" ht="15.75" customHeight="1">
      <c r="B976" s="28"/>
      <c r="C976" s="28"/>
      <c r="D976" s="28"/>
      <c r="E976" s="28"/>
      <c r="F976" s="28"/>
    </row>
    <row r="977" ht="15.75" customHeight="1">
      <c r="B977" s="28"/>
      <c r="C977" s="28"/>
      <c r="D977" s="28"/>
      <c r="E977" s="28"/>
      <c r="F977" s="28"/>
    </row>
    <row r="978" ht="15.75" customHeight="1">
      <c r="B978" s="28"/>
      <c r="C978" s="28"/>
      <c r="D978" s="28"/>
      <c r="E978" s="28"/>
      <c r="F978" s="28"/>
    </row>
    <row r="979" ht="15.75" customHeight="1">
      <c r="B979" s="28"/>
      <c r="C979" s="28"/>
      <c r="D979" s="28"/>
      <c r="E979" s="28"/>
      <c r="F979" s="28"/>
    </row>
    <row r="980" ht="15.75" customHeight="1">
      <c r="B980" s="28"/>
      <c r="C980" s="28"/>
      <c r="D980" s="28"/>
      <c r="E980" s="28"/>
      <c r="F980" s="28"/>
    </row>
    <row r="981" ht="15.75" customHeight="1">
      <c r="B981" s="28"/>
      <c r="C981" s="28"/>
      <c r="D981" s="28"/>
      <c r="E981" s="28"/>
      <c r="F981" s="28"/>
    </row>
    <row r="982" ht="15.75" customHeight="1">
      <c r="B982" s="28"/>
      <c r="C982" s="28"/>
      <c r="D982" s="28"/>
      <c r="E982" s="28"/>
      <c r="F982" s="28"/>
    </row>
    <row r="983" ht="15.75" customHeight="1">
      <c r="B983" s="28"/>
      <c r="C983" s="28"/>
      <c r="D983" s="28"/>
      <c r="E983" s="28"/>
      <c r="F983" s="28"/>
    </row>
    <row r="984" ht="15.75" customHeight="1">
      <c r="B984" s="28"/>
      <c r="C984" s="28"/>
      <c r="D984" s="28"/>
      <c r="E984" s="28"/>
      <c r="F984" s="28"/>
    </row>
    <row r="985" ht="15.75" customHeight="1">
      <c r="B985" s="28"/>
      <c r="C985" s="28"/>
      <c r="D985" s="28"/>
      <c r="E985" s="28"/>
      <c r="F985" s="28"/>
    </row>
    <row r="986" ht="15.75" customHeight="1">
      <c r="B986" s="28"/>
      <c r="C986" s="28"/>
      <c r="D986" s="28"/>
      <c r="E986" s="28"/>
      <c r="F986" s="28"/>
    </row>
    <row r="987" ht="15.75" customHeight="1">
      <c r="B987" s="28"/>
      <c r="C987" s="28"/>
      <c r="D987" s="28"/>
      <c r="E987" s="28"/>
      <c r="F987" s="28"/>
    </row>
    <row r="988" ht="15.75" customHeight="1">
      <c r="B988" s="28"/>
      <c r="C988" s="28"/>
      <c r="D988" s="28"/>
      <c r="E988" s="28"/>
      <c r="F988" s="28"/>
    </row>
    <row r="989" ht="15.75" customHeight="1">
      <c r="B989" s="28"/>
      <c r="C989" s="28"/>
      <c r="D989" s="28"/>
      <c r="E989" s="28"/>
      <c r="F989" s="28"/>
    </row>
    <row r="990" ht="15.75" customHeight="1">
      <c r="B990" s="28"/>
      <c r="C990" s="28"/>
      <c r="D990" s="28"/>
      <c r="E990" s="28"/>
      <c r="F990" s="28"/>
    </row>
    <row r="991" ht="15.75" customHeight="1">
      <c r="B991" s="28"/>
      <c r="C991" s="28"/>
      <c r="D991" s="28"/>
      <c r="E991" s="28"/>
      <c r="F991" s="28"/>
    </row>
    <row r="992" ht="15.75" customHeight="1">
      <c r="B992" s="28"/>
      <c r="C992" s="28"/>
      <c r="D992" s="28"/>
      <c r="E992" s="28"/>
      <c r="F992" s="28"/>
    </row>
    <row r="993" ht="15.75" customHeight="1">
      <c r="B993" s="28"/>
      <c r="C993" s="28"/>
      <c r="D993" s="28"/>
      <c r="E993" s="28"/>
      <c r="F993" s="28"/>
    </row>
    <row r="994" ht="15.75" customHeight="1">
      <c r="B994" s="28"/>
      <c r="C994" s="28"/>
      <c r="D994" s="28"/>
      <c r="E994" s="28"/>
      <c r="F994" s="28"/>
    </row>
    <row r="995" ht="15.75" customHeight="1">
      <c r="B995" s="28"/>
      <c r="C995" s="28"/>
      <c r="D995" s="28"/>
      <c r="E995" s="28"/>
      <c r="F995" s="28"/>
    </row>
    <row r="996" ht="15.75" customHeight="1">
      <c r="B996" s="28"/>
      <c r="C996" s="28"/>
      <c r="D996" s="28"/>
      <c r="E996" s="28"/>
      <c r="F996" s="28"/>
    </row>
    <row r="997" ht="15.75" customHeight="1">
      <c r="B997" s="28"/>
      <c r="C997" s="28"/>
      <c r="D997" s="28"/>
      <c r="E997" s="28"/>
      <c r="F997" s="28"/>
    </row>
    <row r="998" ht="15.75" customHeight="1">
      <c r="B998" s="28"/>
      <c r="C998" s="28"/>
      <c r="D998" s="28"/>
      <c r="E998" s="28"/>
      <c r="F998" s="28"/>
    </row>
    <row r="999" ht="15.75" customHeight="1">
      <c r="B999" s="28"/>
      <c r="C999" s="28"/>
      <c r="D999" s="28"/>
      <c r="E999" s="28"/>
      <c r="F999" s="28"/>
    </row>
    <row r="1000" ht="15.75" customHeight="1">
      <c r="B1000" s="28"/>
      <c r="C1000" s="28"/>
      <c r="D1000" s="28"/>
      <c r="E1000" s="28"/>
      <c r="F1000" s="28"/>
    </row>
  </sheetData>
  <mergeCells count="3">
    <mergeCell ref="D1:E1"/>
    <mergeCell ref="C3:C4"/>
    <mergeCell ref="D3:F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sheetViews>
  <sheetFormatPr customHeight="1" defaultColWidth="12.63" defaultRowHeight="15.0"/>
  <cols>
    <col customWidth="1" min="1" max="1" width="3.13"/>
    <col customWidth="1" min="2" max="2" width="24.5"/>
    <col customWidth="1" min="3" max="3" width="42.5"/>
    <col customWidth="1" min="4" max="4" width="33.13"/>
    <col customWidth="1" min="5" max="7" width="31.13"/>
    <col customWidth="1" min="8" max="26" width="8.88"/>
  </cols>
  <sheetData>
    <row r="1" ht="62.25" customHeight="1">
      <c r="B1" s="28"/>
      <c r="C1" s="46" t="s">
        <v>1</v>
      </c>
      <c r="D1" s="47" t="s">
        <v>93</v>
      </c>
      <c r="E1" s="28"/>
      <c r="F1" s="28"/>
      <c r="G1" s="48">
        <f>NOW()</f>
        <v>46063.60165</v>
      </c>
    </row>
    <row r="2" ht="3.0" customHeight="1">
      <c r="B2" s="28"/>
      <c r="C2" s="28"/>
      <c r="D2" s="28"/>
      <c r="E2" s="28"/>
      <c r="F2" s="28"/>
      <c r="G2" s="28"/>
    </row>
    <row r="3">
      <c r="B3" s="29"/>
      <c r="C3" s="49" t="s">
        <v>94</v>
      </c>
      <c r="D3" s="31" t="s">
        <v>95</v>
      </c>
      <c r="E3" s="32"/>
      <c r="F3" s="49" t="s">
        <v>96</v>
      </c>
      <c r="G3" s="49" t="s">
        <v>97</v>
      </c>
    </row>
    <row r="4">
      <c r="B4" s="29" t="s">
        <v>98</v>
      </c>
      <c r="C4" s="33"/>
      <c r="D4" s="34" t="s">
        <v>99</v>
      </c>
      <c r="E4" s="34" t="s">
        <v>100</v>
      </c>
      <c r="F4" s="33"/>
      <c r="G4" s="33"/>
    </row>
    <row r="5" ht="102.0" customHeight="1">
      <c r="A5" s="44">
        <v>1.0</v>
      </c>
      <c r="B5" s="42" t="s">
        <v>101</v>
      </c>
      <c r="C5" s="50" t="s">
        <v>102</v>
      </c>
      <c r="D5" s="51" t="s">
        <v>103</v>
      </c>
      <c r="E5" s="50" t="s">
        <v>104</v>
      </c>
      <c r="F5" s="50" t="s">
        <v>105</v>
      </c>
      <c r="G5" s="52" t="s">
        <v>106</v>
      </c>
    </row>
    <row r="6" ht="75.0" customHeight="1">
      <c r="A6" s="44"/>
      <c r="B6" s="42" t="s">
        <v>57</v>
      </c>
      <c r="C6" s="50" t="s">
        <v>107</v>
      </c>
      <c r="D6" s="50" t="s">
        <v>108</v>
      </c>
      <c r="E6" s="50" t="s">
        <v>109</v>
      </c>
      <c r="F6" s="50" t="s">
        <v>110</v>
      </c>
      <c r="G6" s="52" t="s">
        <v>111</v>
      </c>
    </row>
    <row r="7" ht="33.0" customHeight="1">
      <c r="A7" s="44"/>
      <c r="B7" s="42" t="s">
        <v>112</v>
      </c>
      <c r="C7" s="53" t="s">
        <v>113</v>
      </c>
      <c r="D7" s="53" t="s">
        <v>114</v>
      </c>
      <c r="E7" s="53" t="s">
        <v>115</v>
      </c>
      <c r="F7" s="50" t="s">
        <v>116</v>
      </c>
      <c r="G7" s="52" t="s">
        <v>111</v>
      </c>
    </row>
    <row r="8" ht="67.5" customHeight="1">
      <c r="A8" s="44">
        <f>A5+1</f>
        <v>2</v>
      </c>
      <c r="B8" s="42" t="s">
        <v>117</v>
      </c>
      <c r="C8" s="50" t="s">
        <v>118</v>
      </c>
      <c r="D8" s="50" t="s">
        <v>119</v>
      </c>
      <c r="E8" s="50" t="s">
        <v>119</v>
      </c>
      <c r="F8" s="54" t="s">
        <v>120</v>
      </c>
      <c r="G8" s="52" t="s">
        <v>121</v>
      </c>
    </row>
    <row r="9" ht="67.5" customHeight="1">
      <c r="A9" s="44">
        <f t="shared" ref="A9:A16" si="1">A8+1</f>
        <v>3</v>
      </c>
      <c r="B9" s="42" t="s">
        <v>122</v>
      </c>
      <c r="C9" s="52" t="s">
        <v>123</v>
      </c>
      <c r="D9" s="50" t="s">
        <v>124</v>
      </c>
      <c r="E9" s="50" t="s">
        <v>124</v>
      </c>
      <c r="F9" s="54" t="s">
        <v>125</v>
      </c>
      <c r="G9" s="52" t="s">
        <v>121</v>
      </c>
    </row>
    <row r="10" ht="66.0" customHeight="1">
      <c r="A10" s="44">
        <f t="shared" si="1"/>
        <v>4</v>
      </c>
      <c r="B10" s="42" t="s">
        <v>126</v>
      </c>
      <c r="C10" s="52" t="s">
        <v>127</v>
      </c>
      <c r="D10" s="50" t="s">
        <v>128</v>
      </c>
      <c r="E10" s="50" t="s">
        <v>128</v>
      </c>
      <c r="F10" s="50" t="s">
        <v>128</v>
      </c>
      <c r="G10" s="52" t="s">
        <v>111</v>
      </c>
    </row>
    <row r="11" ht="29.25" customHeight="1">
      <c r="A11" s="44">
        <f t="shared" si="1"/>
        <v>5</v>
      </c>
      <c r="B11" s="42"/>
      <c r="C11" s="55"/>
      <c r="D11" s="56"/>
      <c r="E11" s="56"/>
      <c r="F11" s="56"/>
      <c r="G11" s="56"/>
    </row>
    <row r="12" ht="32.25" customHeight="1">
      <c r="A12" s="44">
        <f t="shared" si="1"/>
        <v>6</v>
      </c>
      <c r="B12" s="42"/>
      <c r="G12" s="41"/>
    </row>
    <row r="13" ht="32.25" customHeight="1">
      <c r="A13" s="44">
        <f t="shared" si="1"/>
        <v>7</v>
      </c>
      <c r="B13" s="42"/>
      <c r="C13" s="41"/>
      <c r="D13" s="41"/>
      <c r="E13" s="41"/>
      <c r="F13" s="41"/>
      <c r="G13" s="41"/>
    </row>
    <row r="14" ht="32.25" customHeight="1">
      <c r="A14" s="44">
        <f t="shared" si="1"/>
        <v>8</v>
      </c>
      <c r="B14" s="42"/>
      <c r="C14" s="41"/>
      <c r="D14" s="41"/>
      <c r="E14" s="41"/>
      <c r="F14" s="41"/>
      <c r="G14" s="41"/>
    </row>
    <row r="15" ht="32.25" customHeight="1">
      <c r="A15" s="44">
        <f t="shared" si="1"/>
        <v>9</v>
      </c>
      <c r="B15" s="42"/>
      <c r="C15" s="41"/>
      <c r="D15" s="41"/>
      <c r="E15" s="41"/>
      <c r="F15" s="41"/>
      <c r="G15" s="41"/>
    </row>
    <row r="16" ht="32.25" customHeight="1">
      <c r="A16" s="44">
        <f t="shared" si="1"/>
        <v>10</v>
      </c>
      <c r="B16" s="42"/>
      <c r="C16" s="41"/>
      <c r="D16" s="41"/>
      <c r="E16" s="41"/>
      <c r="F16" s="41"/>
      <c r="G16" s="41"/>
    </row>
    <row r="17">
      <c r="B17" s="28"/>
      <c r="C17" s="28"/>
      <c r="D17" s="28"/>
      <c r="E17" s="28"/>
      <c r="F17" s="28"/>
      <c r="G17" s="28"/>
    </row>
    <row r="18">
      <c r="B18" s="28"/>
      <c r="C18" s="28"/>
      <c r="D18" s="28"/>
      <c r="E18" s="28"/>
      <c r="F18" s="28"/>
      <c r="G18" s="28"/>
    </row>
    <row r="19">
      <c r="B19" s="28"/>
      <c r="C19" s="28"/>
      <c r="D19" s="28"/>
      <c r="E19" s="28"/>
      <c r="F19" s="28"/>
      <c r="G19" s="28"/>
    </row>
    <row r="20">
      <c r="B20" s="28"/>
      <c r="C20" s="28"/>
      <c r="D20" s="28"/>
      <c r="E20" s="28"/>
      <c r="F20" s="28"/>
      <c r="G20" s="28"/>
    </row>
    <row r="21" ht="15.75" customHeight="1">
      <c r="B21" s="28"/>
      <c r="C21" s="28"/>
      <c r="D21" s="28"/>
      <c r="E21" s="28"/>
      <c r="F21" s="28"/>
      <c r="G21" s="28"/>
    </row>
    <row r="22" ht="15.75" customHeight="1">
      <c r="B22" s="28"/>
      <c r="C22" s="28"/>
      <c r="D22" s="28"/>
      <c r="E22" s="28"/>
      <c r="F22" s="28"/>
      <c r="G22" s="28"/>
    </row>
    <row r="23" ht="15.75" customHeight="1">
      <c r="B23" s="28"/>
      <c r="C23" s="28"/>
      <c r="D23" s="28"/>
      <c r="E23" s="28"/>
      <c r="F23" s="28"/>
      <c r="G23" s="28"/>
    </row>
    <row r="24" ht="15.75" customHeight="1">
      <c r="B24" s="28"/>
      <c r="C24" s="28"/>
      <c r="D24" s="28"/>
      <c r="E24" s="28"/>
      <c r="F24" s="28"/>
      <c r="G24" s="28"/>
    </row>
    <row r="25" ht="15.75" customHeight="1">
      <c r="B25" s="28"/>
      <c r="C25" s="28"/>
      <c r="D25" s="28"/>
      <c r="E25" s="28"/>
      <c r="F25" s="28"/>
      <c r="G25" s="28"/>
    </row>
    <row r="26" ht="15.75" customHeight="1">
      <c r="B26" s="28"/>
      <c r="C26" s="28"/>
      <c r="D26" s="28"/>
      <c r="E26" s="28"/>
      <c r="F26" s="28"/>
      <c r="G26" s="28"/>
    </row>
    <row r="27" ht="15.75" customHeight="1">
      <c r="B27" s="28"/>
      <c r="C27" s="28"/>
      <c r="D27" s="28"/>
      <c r="E27" s="28"/>
      <c r="F27" s="28"/>
      <c r="G27" s="28"/>
    </row>
    <row r="28" ht="15.75" customHeight="1">
      <c r="B28" s="28"/>
      <c r="C28" s="28"/>
      <c r="D28" s="28"/>
      <c r="E28" s="28"/>
      <c r="F28" s="28"/>
      <c r="G28" s="28"/>
    </row>
    <row r="29" ht="15.75" customHeight="1">
      <c r="B29" s="28"/>
      <c r="C29" s="28"/>
      <c r="D29" s="28"/>
      <c r="E29" s="28"/>
      <c r="F29" s="28"/>
      <c r="G29" s="28"/>
    </row>
    <row r="30" ht="15.75" customHeight="1">
      <c r="B30" s="28"/>
      <c r="C30" s="28"/>
      <c r="D30" s="28"/>
      <c r="E30" s="28"/>
      <c r="F30" s="28"/>
      <c r="G30" s="28"/>
    </row>
    <row r="31" ht="15.75" customHeight="1">
      <c r="B31" s="28"/>
      <c r="C31" s="28"/>
      <c r="D31" s="28"/>
      <c r="E31" s="28"/>
      <c r="F31" s="28"/>
      <c r="G31" s="28"/>
    </row>
    <row r="32" ht="15.75" customHeight="1">
      <c r="B32" s="28"/>
      <c r="C32" s="28"/>
      <c r="D32" s="28"/>
      <c r="E32" s="28"/>
      <c r="F32" s="28"/>
      <c r="G32" s="28"/>
    </row>
    <row r="33" ht="15.75" customHeight="1">
      <c r="B33" s="28"/>
      <c r="C33" s="28"/>
      <c r="D33" s="28"/>
      <c r="E33" s="28"/>
      <c r="F33" s="28"/>
      <c r="G33" s="28"/>
    </row>
    <row r="34" ht="15.75" customHeight="1">
      <c r="B34" s="28"/>
      <c r="C34" s="28"/>
      <c r="D34" s="28"/>
      <c r="E34" s="28"/>
      <c r="F34" s="28"/>
      <c r="G34" s="28"/>
    </row>
    <row r="35" ht="15.75" customHeight="1">
      <c r="B35" s="28"/>
      <c r="C35" s="28"/>
      <c r="D35" s="28"/>
      <c r="E35" s="28"/>
      <c r="F35" s="28"/>
      <c r="G35" s="28"/>
    </row>
    <row r="36" ht="15.75" customHeight="1">
      <c r="B36" s="28"/>
      <c r="C36" s="28"/>
      <c r="D36" s="28"/>
      <c r="E36" s="28"/>
      <c r="F36" s="28"/>
      <c r="G36" s="28"/>
    </row>
    <row r="37" ht="15.75" customHeight="1">
      <c r="B37" s="28"/>
      <c r="C37" s="28"/>
      <c r="D37" s="28"/>
      <c r="E37" s="28"/>
      <c r="F37" s="28"/>
      <c r="G37" s="28"/>
    </row>
    <row r="38" ht="15.75" customHeight="1">
      <c r="B38" s="28"/>
      <c r="C38" s="28"/>
      <c r="D38" s="28"/>
      <c r="E38" s="28"/>
      <c r="F38" s="28"/>
      <c r="G38" s="28"/>
    </row>
    <row r="39" ht="15.75" customHeight="1">
      <c r="B39" s="28"/>
      <c r="C39" s="28"/>
      <c r="D39" s="28"/>
      <c r="E39" s="28"/>
      <c r="F39" s="28"/>
      <c r="G39" s="28"/>
    </row>
    <row r="40" ht="15.75" customHeight="1">
      <c r="B40" s="28"/>
      <c r="C40" s="28"/>
      <c r="D40" s="28"/>
      <c r="E40" s="28"/>
      <c r="F40" s="28"/>
      <c r="G40" s="28"/>
    </row>
    <row r="41" ht="15.75" customHeight="1">
      <c r="B41" s="28"/>
      <c r="C41" s="28"/>
      <c r="D41" s="28"/>
      <c r="E41" s="28"/>
      <c r="F41" s="28"/>
      <c r="G41" s="28"/>
    </row>
    <row r="42" ht="15.75" customHeight="1">
      <c r="B42" s="28"/>
      <c r="C42" s="28"/>
      <c r="D42" s="28"/>
      <c r="E42" s="28"/>
      <c r="F42" s="28"/>
      <c r="G42" s="28"/>
    </row>
    <row r="43" ht="15.75" customHeight="1">
      <c r="B43" s="28"/>
      <c r="C43" s="28"/>
      <c r="D43" s="28"/>
      <c r="E43" s="28"/>
      <c r="F43" s="28"/>
      <c r="G43" s="28"/>
    </row>
    <row r="44" ht="15.75" customHeight="1">
      <c r="B44" s="28"/>
      <c r="C44" s="28"/>
      <c r="D44" s="28"/>
      <c r="E44" s="28"/>
      <c r="F44" s="28"/>
      <c r="G44" s="28"/>
    </row>
    <row r="45" ht="15.75" customHeight="1">
      <c r="B45" s="28"/>
      <c r="C45" s="28"/>
      <c r="D45" s="28"/>
      <c r="E45" s="28"/>
      <c r="F45" s="28"/>
      <c r="G45" s="28"/>
    </row>
    <row r="46" ht="15.75" customHeight="1">
      <c r="B46" s="28"/>
      <c r="C46" s="28"/>
      <c r="D46" s="28"/>
      <c r="E46" s="28"/>
      <c r="F46" s="28"/>
      <c r="G46" s="28"/>
    </row>
    <row r="47" ht="15.75" customHeight="1">
      <c r="B47" s="28"/>
      <c r="C47" s="28"/>
      <c r="D47" s="28"/>
      <c r="E47" s="28"/>
      <c r="F47" s="28"/>
      <c r="G47" s="28"/>
    </row>
    <row r="48" ht="15.75" customHeight="1">
      <c r="B48" s="28"/>
      <c r="C48" s="28"/>
      <c r="D48" s="28"/>
      <c r="E48" s="28"/>
      <c r="F48" s="28"/>
      <c r="G48" s="28"/>
    </row>
    <row r="49" ht="15.75" customHeight="1">
      <c r="B49" s="28"/>
      <c r="C49" s="28"/>
      <c r="D49" s="28"/>
      <c r="E49" s="28"/>
      <c r="F49" s="28"/>
      <c r="G49" s="28"/>
    </row>
    <row r="50" ht="15.75" customHeight="1">
      <c r="B50" s="28"/>
      <c r="C50" s="28"/>
      <c r="D50" s="28"/>
      <c r="E50" s="28"/>
      <c r="F50" s="28"/>
      <c r="G50" s="28"/>
    </row>
    <row r="51" ht="15.75" customHeight="1">
      <c r="B51" s="28"/>
      <c r="C51" s="28"/>
      <c r="D51" s="28"/>
      <c r="E51" s="28"/>
      <c r="F51" s="28"/>
      <c r="G51" s="28"/>
    </row>
    <row r="52" ht="15.75" customHeight="1">
      <c r="B52" s="28"/>
      <c r="C52" s="28"/>
      <c r="D52" s="28"/>
      <c r="E52" s="28"/>
      <c r="F52" s="28"/>
      <c r="G52" s="28"/>
    </row>
    <row r="53" ht="15.75" customHeight="1">
      <c r="B53" s="28"/>
      <c r="C53" s="28"/>
      <c r="D53" s="28"/>
      <c r="E53" s="28"/>
      <c r="F53" s="28"/>
      <c r="G53" s="28"/>
    </row>
    <row r="54" ht="15.75" customHeight="1">
      <c r="B54" s="28"/>
      <c r="C54" s="28"/>
      <c r="D54" s="28"/>
      <c r="E54" s="28"/>
      <c r="F54" s="28"/>
      <c r="G54" s="28"/>
    </row>
    <row r="55" ht="15.75" customHeight="1">
      <c r="B55" s="28"/>
      <c r="C55" s="28"/>
      <c r="D55" s="28"/>
      <c r="E55" s="28"/>
      <c r="F55" s="28"/>
      <c r="G55" s="28"/>
    </row>
    <row r="56" ht="15.75" customHeight="1">
      <c r="B56" s="28"/>
      <c r="C56" s="28"/>
      <c r="D56" s="28"/>
      <c r="E56" s="28"/>
      <c r="F56" s="28"/>
      <c r="G56" s="28"/>
    </row>
    <row r="57" ht="15.75" customHeight="1">
      <c r="B57" s="28"/>
      <c r="C57" s="28"/>
      <c r="D57" s="28"/>
      <c r="E57" s="28"/>
      <c r="F57" s="28"/>
      <c r="G57" s="28"/>
    </row>
    <row r="58" ht="15.75" customHeight="1">
      <c r="B58" s="28"/>
      <c r="C58" s="28"/>
      <c r="D58" s="28"/>
      <c r="E58" s="28"/>
      <c r="F58" s="28"/>
      <c r="G58" s="28"/>
    </row>
    <row r="59" ht="15.75" customHeight="1">
      <c r="B59" s="28"/>
      <c r="C59" s="28"/>
      <c r="D59" s="28"/>
      <c r="E59" s="28"/>
      <c r="F59" s="28"/>
      <c r="G59" s="28"/>
    </row>
    <row r="60" ht="15.75" customHeight="1">
      <c r="B60" s="28"/>
      <c r="C60" s="28"/>
      <c r="D60" s="28"/>
      <c r="E60" s="28"/>
      <c r="F60" s="28"/>
      <c r="G60" s="28"/>
    </row>
    <row r="61" ht="15.75" customHeight="1">
      <c r="B61" s="28"/>
      <c r="C61" s="28"/>
      <c r="D61" s="28"/>
      <c r="E61" s="28"/>
      <c r="F61" s="28"/>
      <c r="G61" s="28"/>
    </row>
    <row r="62" ht="15.75" customHeight="1">
      <c r="B62" s="28"/>
      <c r="C62" s="28"/>
      <c r="D62" s="28"/>
      <c r="E62" s="28"/>
      <c r="F62" s="28"/>
      <c r="G62" s="28"/>
    </row>
    <row r="63" ht="15.75" customHeight="1">
      <c r="B63" s="28"/>
      <c r="C63" s="28"/>
      <c r="D63" s="28"/>
      <c r="E63" s="28"/>
      <c r="F63" s="28"/>
      <c r="G63" s="28"/>
    </row>
    <row r="64" ht="15.75" customHeight="1">
      <c r="B64" s="28"/>
      <c r="C64" s="28"/>
      <c r="D64" s="28"/>
      <c r="E64" s="28"/>
      <c r="F64" s="28"/>
      <c r="G64" s="28"/>
    </row>
    <row r="65" ht="15.75" customHeight="1">
      <c r="B65" s="28"/>
      <c r="C65" s="28"/>
      <c r="D65" s="28"/>
      <c r="E65" s="28"/>
      <c r="F65" s="28"/>
      <c r="G65" s="28"/>
    </row>
    <row r="66" ht="15.75" customHeight="1">
      <c r="B66" s="28"/>
      <c r="C66" s="28"/>
      <c r="D66" s="28"/>
      <c r="E66" s="28"/>
      <c r="F66" s="28"/>
      <c r="G66" s="28"/>
    </row>
    <row r="67" ht="15.75" customHeight="1">
      <c r="B67" s="28"/>
      <c r="C67" s="28"/>
      <c r="D67" s="28"/>
      <c r="E67" s="28"/>
      <c r="F67" s="28"/>
      <c r="G67" s="28"/>
    </row>
    <row r="68" ht="15.75" customHeight="1">
      <c r="B68" s="28"/>
      <c r="C68" s="28"/>
      <c r="D68" s="28"/>
      <c r="E68" s="28"/>
      <c r="F68" s="28"/>
      <c r="G68" s="28"/>
    </row>
    <row r="69" ht="15.75" customHeight="1">
      <c r="B69" s="28"/>
      <c r="C69" s="28"/>
      <c r="D69" s="28"/>
      <c r="E69" s="28"/>
      <c r="F69" s="28"/>
      <c r="G69" s="28"/>
    </row>
    <row r="70" ht="15.75" customHeight="1">
      <c r="B70" s="28"/>
      <c r="C70" s="28"/>
      <c r="D70" s="28"/>
      <c r="E70" s="28"/>
      <c r="F70" s="28"/>
      <c r="G70" s="28"/>
    </row>
    <row r="71" ht="15.75" customHeight="1">
      <c r="B71" s="28"/>
      <c r="C71" s="28"/>
      <c r="D71" s="28"/>
      <c r="E71" s="28"/>
      <c r="F71" s="28"/>
      <c r="G71" s="28"/>
    </row>
    <row r="72" ht="15.75" customHeight="1">
      <c r="B72" s="28"/>
      <c r="C72" s="28"/>
      <c r="D72" s="28"/>
      <c r="E72" s="28"/>
      <c r="F72" s="28"/>
      <c r="G72" s="28"/>
    </row>
    <row r="73" ht="15.75" customHeight="1">
      <c r="B73" s="28"/>
      <c r="C73" s="28"/>
      <c r="D73" s="28"/>
      <c r="E73" s="28"/>
      <c r="F73" s="28"/>
      <c r="G73" s="28"/>
    </row>
    <row r="74" ht="15.75" customHeight="1">
      <c r="B74" s="28"/>
      <c r="C74" s="28"/>
      <c r="D74" s="28"/>
      <c r="E74" s="28"/>
      <c r="F74" s="28"/>
      <c r="G74" s="28"/>
    </row>
    <row r="75" ht="15.75" customHeight="1">
      <c r="B75" s="28"/>
      <c r="C75" s="28"/>
      <c r="D75" s="28"/>
      <c r="E75" s="28"/>
      <c r="F75" s="28"/>
      <c r="G75" s="28"/>
    </row>
    <row r="76" ht="15.75" customHeight="1">
      <c r="B76" s="28"/>
      <c r="C76" s="28"/>
      <c r="D76" s="28"/>
      <c r="E76" s="28"/>
      <c r="F76" s="28"/>
      <c r="G76" s="28"/>
    </row>
    <row r="77" ht="15.75" customHeight="1">
      <c r="B77" s="28"/>
      <c r="C77" s="28"/>
      <c r="D77" s="28"/>
      <c r="E77" s="28"/>
      <c r="F77" s="28"/>
      <c r="G77" s="28"/>
    </row>
    <row r="78" ht="15.75" customHeight="1">
      <c r="B78" s="28"/>
      <c r="C78" s="28"/>
      <c r="D78" s="28"/>
      <c r="E78" s="28"/>
      <c r="F78" s="28"/>
      <c r="G78" s="28"/>
    </row>
    <row r="79" ht="15.75" customHeight="1">
      <c r="B79" s="28"/>
      <c r="C79" s="28"/>
      <c r="D79" s="28"/>
      <c r="E79" s="28"/>
      <c r="F79" s="28"/>
      <c r="G79" s="28"/>
    </row>
    <row r="80" ht="15.75" customHeight="1">
      <c r="B80" s="28"/>
      <c r="C80" s="28"/>
      <c r="D80" s="28"/>
      <c r="E80" s="28"/>
      <c r="F80" s="28"/>
      <c r="G80" s="28"/>
    </row>
    <row r="81" ht="15.75" customHeight="1">
      <c r="B81" s="28"/>
      <c r="C81" s="28"/>
      <c r="D81" s="28"/>
      <c r="E81" s="28"/>
      <c r="F81" s="28"/>
      <c r="G81" s="28"/>
    </row>
    <row r="82" ht="15.75" customHeight="1">
      <c r="B82" s="28"/>
      <c r="C82" s="28"/>
      <c r="D82" s="28"/>
      <c r="E82" s="28"/>
      <c r="F82" s="28"/>
      <c r="G82" s="28"/>
    </row>
    <row r="83" ht="15.75" customHeight="1">
      <c r="B83" s="28"/>
      <c r="C83" s="28"/>
      <c r="D83" s="28"/>
      <c r="E83" s="28"/>
      <c r="F83" s="28"/>
      <c r="G83" s="28"/>
    </row>
    <row r="84" ht="15.75" customHeight="1">
      <c r="B84" s="28"/>
      <c r="C84" s="28"/>
      <c r="D84" s="28"/>
      <c r="E84" s="28"/>
      <c r="F84" s="28"/>
      <c r="G84" s="28"/>
    </row>
    <row r="85" ht="15.75" customHeight="1">
      <c r="B85" s="28"/>
      <c r="C85" s="28"/>
      <c r="D85" s="28"/>
      <c r="E85" s="28"/>
      <c r="F85" s="28"/>
      <c r="G85" s="28"/>
    </row>
    <row r="86" ht="15.75" customHeight="1">
      <c r="B86" s="28"/>
      <c r="C86" s="28"/>
      <c r="D86" s="28"/>
      <c r="E86" s="28"/>
      <c r="F86" s="28"/>
      <c r="G86" s="28"/>
    </row>
    <row r="87" ht="15.75" customHeight="1">
      <c r="B87" s="28"/>
      <c r="C87" s="28"/>
      <c r="D87" s="28"/>
      <c r="E87" s="28"/>
      <c r="F87" s="28"/>
      <c r="G87" s="28"/>
    </row>
    <row r="88" ht="15.75" customHeight="1">
      <c r="B88" s="28"/>
      <c r="C88" s="28"/>
      <c r="D88" s="28"/>
      <c r="E88" s="28"/>
      <c r="F88" s="28"/>
      <c r="G88" s="28"/>
    </row>
    <row r="89" ht="15.75" customHeight="1">
      <c r="B89" s="28"/>
      <c r="C89" s="28"/>
      <c r="D89" s="28"/>
      <c r="E89" s="28"/>
      <c r="F89" s="28"/>
      <c r="G89" s="28"/>
    </row>
    <row r="90" ht="15.75" customHeight="1">
      <c r="B90" s="28"/>
      <c r="C90" s="28"/>
      <c r="D90" s="28"/>
      <c r="E90" s="28"/>
      <c r="F90" s="28"/>
      <c r="G90" s="28"/>
    </row>
    <row r="91" ht="15.75" customHeight="1">
      <c r="B91" s="28"/>
      <c r="C91" s="28"/>
      <c r="D91" s="28"/>
      <c r="E91" s="28"/>
      <c r="F91" s="28"/>
      <c r="G91" s="28"/>
    </row>
    <row r="92" ht="15.75" customHeight="1">
      <c r="B92" s="28"/>
      <c r="C92" s="28"/>
      <c r="D92" s="28"/>
      <c r="E92" s="28"/>
      <c r="F92" s="28"/>
      <c r="G92" s="28"/>
    </row>
    <row r="93" ht="15.75" customHeight="1">
      <c r="B93" s="28"/>
      <c r="C93" s="28"/>
      <c r="D93" s="28"/>
      <c r="E93" s="28"/>
      <c r="F93" s="28"/>
      <c r="G93" s="28"/>
    </row>
    <row r="94" ht="15.75" customHeight="1">
      <c r="B94" s="28"/>
      <c r="C94" s="28"/>
      <c r="D94" s="28"/>
      <c r="E94" s="28"/>
      <c r="F94" s="28"/>
      <c r="G94" s="28"/>
    </row>
    <row r="95" ht="15.75" customHeight="1">
      <c r="B95" s="28"/>
      <c r="C95" s="28"/>
      <c r="D95" s="28"/>
      <c r="E95" s="28"/>
      <c r="F95" s="28"/>
      <c r="G95" s="28"/>
    </row>
    <row r="96" ht="15.75" customHeight="1">
      <c r="B96" s="28"/>
      <c r="C96" s="28"/>
      <c r="D96" s="28"/>
      <c r="E96" s="28"/>
      <c r="F96" s="28"/>
      <c r="G96" s="28"/>
    </row>
    <row r="97" ht="15.75" customHeight="1">
      <c r="B97" s="28"/>
      <c r="C97" s="28"/>
      <c r="D97" s="28"/>
      <c r="E97" s="28"/>
      <c r="F97" s="28"/>
      <c r="G97" s="28"/>
    </row>
    <row r="98" ht="15.75" customHeight="1">
      <c r="B98" s="28"/>
      <c r="C98" s="28"/>
      <c r="D98" s="28"/>
      <c r="E98" s="28"/>
      <c r="F98" s="28"/>
      <c r="G98" s="28"/>
    </row>
    <row r="99" ht="15.75" customHeight="1">
      <c r="B99" s="28"/>
      <c r="C99" s="28"/>
      <c r="D99" s="28"/>
      <c r="E99" s="28"/>
      <c r="F99" s="28"/>
      <c r="G99" s="28"/>
    </row>
    <row r="100" ht="15.75" customHeight="1">
      <c r="B100" s="28"/>
      <c r="C100" s="28"/>
      <c r="D100" s="28"/>
      <c r="E100" s="28"/>
      <c r="F100" s="28"/>
      <c r="G100" s="28"/>
    </row>
    <row r="101" ht="15.75" customHeight="1">
      <c r="B101" s="28"/>
      <c r="C101" s="28"/>
      <c r="D101" s="28"/>
      <c r="E101" s="28"/>
      <c r="F101" s="28"/>
      <c r="G101" s="28"/>
    </row>
    <row r="102" ht="15.75" customHeight="1">
      <c r="B102" s="28"/>
      <c r="C102" s="28"/>
      <c r="D102" s="28"/>
      <c r="E102" s="28"/>
      <c r="F102" s="28"/>
      <c r="G102" s="28"/>
    </row>
    <row r="103" ht="15.75" customHeight="1">
      <c r="B103" s="28"/>
      <c r="C103" s="28"/>
      <c r="D103" s="28"/>
      <c r="E103" s="28"/>
      <c r="F103" s="28"/>
      <c r="G103" s="28"/>
    </row>
    <row r="104" ht="15.75" customHeight="1">
      <c r="B104" s="28"/>
      <c r="C104" s="28"/>
      <c r="D104" s="28"/>
      <c r="E104" s="28"/>
      <c r="F104" s="28"/>
      <c r="G104" s="28"/>
    </row>
    <row r="105" ht="15.75" customHeight="1">
      <c r="B105" s="28"/>
      <c r="C105" s="28"/>
      <c r="D105" s="28"/>
      <c r="E105" s="28"/>
      <c r="F105" s="28"/>
      <c r="G105" s="28"/>
    </row>
    <row r="106" ht="15.75" customHeight="1">
      <c r="B106" s="28"/>
      <c r="C106" s="28"/>
      <c r="D106" s="28"/>
      <c r="E106" s="28"/>
      <c r="F106" s="28"/>
      <c r="G106" s="28"/>
    </row>
    <row r="107" ht="15.75" customHeight="1">
      <c r="B107" s="28"/>
      <c r="C107" s="28"/>
      <c r="D107" s="28"/>
      <c r="E107" s="28"/>
      <c r="F107" s="28"/>
      <c r="G107" s="28"/>
    </row>
    <row r="108" ht="15.75" customHeight="1">
      <c r="B108" s="28"/>
      <c r="C108" s="28"/>
      <c r="D108" s="28"/>
      <c r="E108" s="28"/>
      <c r="F108" s="28"/>
      <c r="G108" s="28"/>
    </row>
    <row r="109" ht="15.75" customHeight="1">
      <c r="B109" s="28"/>
      <c r="C109" s="28"/>
      <c r="D109" s="28"/>
      <c r="E109" s="28"/>
      <c r="F109" s="28"/>
      <c r="G109" s="28"/>
    </row>
    <row r="110" ht="15.75" customHeight="1">
      <c r="B110" s="28"/>
      <c r="C110" s="28"/>
      <c r="D110" s="28"/>
      <c r="E110" s="28"/>
      <c r="F110" s="28"/>
      <c r="G110" s="28"/>
    </row>
    <row r="111" ht="15.75" customHeight="1">
      <c r="B111" s="28"/>
      <c r="C111" s="28"/>
      <c r="D111" s="28"/>
      <c r="E111" s="28"/>
      <c r="F111" s="28"/>
      <c r="G111" s="28"/>
    </row>
    <row r="112" ht="15.75" customHeight="1">
      <c r="B112" s="28"/>
      <c r="C112" s="28"/>
      <c r="D112" s="28"/>
      <c r="E112" s="28"/>
      <c r="F112" s="28"/>
      <c r="G112" s="28"/>
    </row>
    <row r="113" ht="15.75" customHeight="1">
      <c r="B113" s="28"/>
      <c r="C113" s="28"/>
      <c r="D113" s="28"/>
      <c r="E113" s="28"/>
      <c r="F113" s="28"/>
      <c r="G113" s="28"/>
    </row>
    <row r="114" ht="15.75" customHeight="1">
      <c r="B114" s="28"/>
      <c r="C114" s="28"/>
      <c r="D114" s="28"/>
      <c r="E114" s="28"/>
      <c r="F114" s="28"/>
      <c r="G114" s="28"/>
    </row>
    <row r="115" ht="15.75" customHeight="1">
      <c r="B115" s="28"/>
      <c r="C115" s="28"/>
      <c r="D115" s="28"/>
      <c r="E115" s="28"/>
      <c r="F115" s="28"/>
      <c r="G115" s="28"/>
    </row>
    <row r="116" ht="15.75" customHeight="1">
      <c r="B116" s="28"/>
      <c r="C116" s="28"/>
      <c r="D116" s="28"/>
      <c r="E116" s="28"/>
      <c r="F116" s="28"/>
      <c r="G116" s="28"/>
    </row>
    <row r="117" ht="15.75" customHeight="1">
      <c r="B117" s="28"/>
      <c r="C117" s="28"/>
      <c r="D117" s="28"/>
      <c r="E117" s="28"/>
      <c r="F117" s="28"/>
      <c r="G117" s="28"/>
    </row>
    <row r="118" ht="15.75" customHeight="1">
      <c r="B118" s="28"/>
      <c r="C118" s="28"/>
      <c r="D118" s="28"/>
      <c r="E118" s="28"/>
      <c r="F118" s="28"/>
      <c r="G118" s="28"/>
    </row>
    <row r="119" ht="15.75" customHeight="1">
      <c r="B119" s="28"/>
      <c r="C119" s="28"/>
      <c r="D119" s="28"/>
      <c r="E119" s="28"/>
      <c r="F119" s="28"/>
      <c r="G119" s="28"/>
    </row>
    <row r="120" ht="15.75" customHeight="1">
      <c r="B120" s="28"/>
      <c r="C120" s="28"/>
      <c r="D120" s="28"/>
      <c r="E120" s="28"/>
      <c r="F120" s="28"/>
      <c r="G120" s="28"/>
    </row>
    <row r="121" ht="15.75" customHeight="1">
      <c r="B121" s="28"/>
      <c r="C121" s="28"/>
      <c r="D121" s="28"/>
      <c r="E121" s="28"/>
      <c r="F121" s="28"/>
      <c r="G121" s="28"/>
    </row>
    <row r="122" ht="15.75" customHeight="1">
      <c r="B122" s="28"/>
      <c r="C122" s="28"/>
      <c r="D122" s="28"/>
      <c r="E122" s="28"/>
      <c r="F122" s="28"/>
      <c r="G122" s="28"/>
    </row>
    <row r="123" ht="15.75" customHeight="1">
      <c r="B123" s="28"/>
      <c r="C123" s="28"/>
      <c r="D123" s="28"/>
      <c r="E123" s="28"/>
      <c r="F123" s="28"/>
      <c r="G123" s="28"/>
    </row>
    <row r="124" ht="15.75" customHeight="1">
      <c r="B124" s="28"/>
      <c r="C124" s="28"/>
      <c r="D124" s="28"/>
      <c r="E124" s="28"/>
      <c r="F124" s="28"/>
      <c r="G124" s="28"/>
    </row>
    <row r="125" ht="15.75" customHeight="1">
      <c r="B125" s="28"/>
      <c r="C125" s="28"/>
      <c r="D125" s="28"/>
      <c r="E125" s="28"/>
      <c r="F125" s="28"/>
      <c r="G125" s="28"/>
    </row>
    <row r="126" ht="15.75" customHeight="1">
      <c r="B126" s="28"/>
      <c r="C126" s="28"/>
      <c r="D126" s="28"/>
      <c r="E126" s="28"/>
      <c r="F126" s="28"/>
      <c r="G126" s="28"/>
    </row>
    <row r="127" ht="15.75" customHeight="1">
      <c r="B127" s="28"/>
      <c r="C127" s="28"/>
      <c r="D127" s="28"/>
      <c r="E127" s="28"/>
      <c r="F127" s="28"/>
      <c r="G127" s="28"/>
    </row>
    <row r="128" ht="15.75" customHeight="1">
      <c r="B128" s="28"/>
      <c r="C128" s="28"/>
      <c r="D128" s="28"/>
      <c r="E128" s="28"/>
      <c r="F128" s="28"/>
      <c r="G128" s="28"/>
    </row>
    <row r="129" ht="15.75" customHeight="1">
      <c r="B129" s="28"/>
      <c r="C129" s="28"/>
      <c r="D129" s="28"/>
      <c r="E129" s="28"/>
      <c r="F129" s="28"/>
      <c r="G129" s="28"/>
    </row>
    <row r="130" ht="15.75" customHeight="1">
      <c r="B130" s="28"/>
      <c r="C130" s="28"/>
      <c r="D130" s="28"/>
      <c r="E130" s="28"/>
      <c r="F130" s="28"/>
      <c r="G130" s="28"/>
    </row>
    <row r="131" ht="15.75" customHeight="1">
      <c r="B131" s="28"/>
      <c r="C131" s="28"/>
      <c r="D131" s="28"/>
      <c r="E131" s="28"/>
      <c r="F131" s="28"/>
      <c r="G131" s="28"/>
    </row>
    <row r="132" ht="15.75" customHeight="1">
      <c r="B132" s="28"/>
      <c r="C132" s="28"/>
      <c r="D132" s="28"/>
      <c r="E132" s="28"/>
      <c r="F132" s="28"/>
      <c r="G132" s="28"/>
    </row>
    <row r="133" ht="15.75" customHeight="1">
      <c r="B133" s="28"/>
      <c r="C133" s="28"/>
      <c r="D133" s="28"/>
      <c r="E133" s="28"/>
      <c r="F133" s="28"/>
      <c r="G133" s="28"/>
    </row>
    <row r="134" ht="15.75" customHeight="1">
      <c r="B134" s="28"/>
      <c r="C134" s="28"/>
      <c r="D134" s="28"/>
      <c r="E134" s="28"/>
      <c r="F134" s="28"/>
      <c r="G134" s="28"/>
    </row>
    <row r="135" ht="15.75" customHeight="1">
      <c r="B135" s="28"/>
      <c r="C135" s="28"/>
      <c r="D135" s="28"/>
      <c r="E135" s="28"/>
      <c r="F135" s="28"/>
      <c r="G135" s="28"/>
    </row>
    <row r="136" ht="15.75" customHeight="1">
      <c r="B136" s="28"/>
      <c r="C136" s="28"/>
      <c r="D136" s="28"/>
      <c r="E136" s="28"/>
      <c r="F136" s="28"/>
      <c r="G136" s="28"/>
    </row>
    <row r="137" ht="15.75" customHeight="1">
      <c r="B137" s="28"/>
      <c r="C137" s="28"/>
      <c r="D137" s="28"/>
      <c r="E137" s="28"/>
      <c r="F137" s="28"/>
      <c r="G137" s="28"/>
    </row>
    <row r="138" ht="15.75" customHeight="1">
      <c r="B138" s="28"/>
      <c r="C138" s="28"/>
      <c r="D138" s="28"/>
      <c r="E138" s="28"/>
      <c r="F138" s="28"/>
      <c r="G138" s="28"/>
    </row>
    <row r="139" ht="15.75" customHeight="1">
      <c r="B139" s="28"/>
      <c r="C139" s="28"/>
      <c r="D139" s="28"/>
      <c r="E139" s="28"/>
      <c r="F139" s="28"/>
      <c r="G139" s="28"/>
    </row>
    <row r="140" ht="15.75" customHeight="1">
      <c r="B140" s="28"/>
      <c r="C140" s="28"/>
      <c r="D140" s="28"/>
      <c r="E140" s="28"/>
      <c r="F140" s="28"/>
      <c r="G140" s="28"/>
    </row>
    <row r="141" ht="15.75" customHeight="1">
      <c r="B141" s="28"/>
      <c r="C141" s="28"/>
      <c r="D141" s="28"/>
      <c r="E141" s="28"/>
      <c r="F141" s="28"/>
      <c r="G141" s="28"/>
    </row>
    <row r="142" ht="15.75" customHeight="1">
      <c r="B142" s="28"/>
      <c r="C142" s="28"/>
      <c r="D142" s="28"/>
      <c r="E142" s="28"/>
      <c r="F142" s="28"/>
      <c r="G142" s="28"/>
    </row>
    <row r="143" ht="15.75" customHeight="1">
      <c r="B143" s="28"/>
      <c r="C143" s="28"/>
      <c r="D143" s="28"/>
      <c r="E143" s="28"/>
      <c r="F143" s="28"/>
      <c r="G143" s="28"/>
    </row>
    <row r="144" ht="15.75" customHeight="1">
      <c r="B144" s="28"/>
      <c r="C144" s="28"/>
      <c r="D144" s="28"/>
      <c r="E144" s="28"/>
      <c r="F144" s="28"/>
      <c r="G144" s="28"/>
    </row>
    <row r="145" ht="15.75" customHeight="1">
      <c r="B145" s="28"/>
      <c r="C145" s="28"/>
      <c r="D145" s="28"/>
      <c r="E145" s="28"/>
      <c r="F145" s="28"/>
      <c r="G145" s="28"/>
    </row>
    <row r="146" ht="15.75" customHeight="1">
      <c r="B146" s="28"/>
      <c r="C146" s="28"/>
      <c r="D146" s="28"/>
      <c r="E146" s="28"/>
      <c r="F146" s="28"/>
      <c r="G146" s="28"/>
    </row>
    <row r="147" ht="15.75" customHeight="1">
      <c r="B147" s="28"/>
      <c r="C147" s="28"/>
      <c r="D147" s="28"/>
      <c r="E147" s="28"/>
      <c r="F147" s="28"/>
      <c r="G147" s="28"/>
    </row>
    <row r="148" ht="15.75" customHeight="1">
      <c r="B148" s="28"/>
      <c r="C148" s="28"/>
      <c r="D148" s="28"/>
      <c r="E148" s="28"/>
      <c r="F148" s="28"/>
      <c r="G148" s="28"/>
    </row>
    <row r="149" ht="15.75" customHeight="1">
      <c r="B149" s="28"/>
      <c r="C149" s="28"/>
      <c r="D149" s="28"/>
      <c r="E149" s="28"/>
      <c r="F149" s="28"/>
      <c r="G149" s="28"/>
    </row>
    <row r="150" ht="15.75" customHeight="1">
      <c r="B150" s="28"/>
      <c r="C150" s="28"/>
      <c r="D150" s="28"/>
      <c r="E150" s="28"/>
      <c r="F150" s="28"/>
      <c r="G150" s="28"/>
    </row>
    <row r="151" ht="15.75" customHeight="1">
      <c r="B151" s="28"/>
      <c r="C151" s="28"/>
      <c r="D151" s="28"/>
      <c r="E151" s="28"/>
      <c r="F151" s="28"/>
      <c r="G151" s="28"/>
    </row>
    <row r="152" ht="15.75" customHeight="1">
      <c r="B152" s="28"/>
      <c r="C152" s="28"/>
      <c r="D152" s="28"/>
      <c r="E152" s="28"/>
      <c r="F152" s="28"/>
      <c r="G152" s="28"/>
    </row>
    <row r="153" ht="15.75" customHeight="1">
      <c r="B153" s="28"/>
      <c r="C153" s="28"/>
      <c r="D153" s="28"/>
      <c r="E153" s="28"/>
      <c r="F153" s="28"/>
      <c r="G153" s="28"/>
    </row>
    <row r="154" ht="15.75" customHeight="1">
      <c r="B154" s="28"/>
      <c r="C154" s="28"/>
      <c r="D154" s="28"/>
      <c r="E154" s="28"/>
      <c r="F154" s="28"/>
      <c r="G154" s="28"/>
    </row>
    <row r="155" ht="15.75" customHeight="1">
      <c r="B155" s="28"/>
      <c r="C155" s="28"/>
      <c r="D155" s="28"/>
      <c r="E155" s="28"/>
      <c r="F155" s="28"/>
      <c r="G155" s="28"/>
    </row>
    <row r="156" ht="15.75" customHeight="1">
      <c r="B156" s="28"/>
      <c r="C156" s="28"/>
      <c r="D156" s="28"/>
      <c r="E156" s="28"/>
      <c r="F156" s="28"/>
      <c r="G156" s="28"/>
    </row>
    <row r="157" ht="15.75" customHeight="1">
      <c r="B157" s="28"/>
      <c r="C157" s="28"/>
      <c r="D157" s="28"/>
      <c r="E157" s="28"/>
      <c r="F157" s="28"/>
      <c r="G157" s="28"/>
    </row>
    <row r="158" ht="15.75" customHeight="1">
      <c r="B158" s="28"/>
      <c r="C158" s="28"/>
      <c r="D158" s="28"/>
      <c r="E158" s="28"/>
      <c r="F158" s="28"/>
      <c r="G158" s="28"/>
    </row>
    <row r="159" ht="15.75" customHeight="1">
      <c r="B159" s="28"/>
      <c r="C159" s="28"/>
      <c r="D159" s="28"/>
      <c r="E159" s="28"/>
      <c r="F159" s="28"/>
      <c r="G159" s="28"/>
    </row>
    <row r="160" ht="15.75" customHeight="1">
      <c r="B160" s="28"/>
      <c r="C160" s="28"/>
      <c r="D160" s="28"/>
      <c r="E160" s="28"/>
      <c r="F160" s="28"/>
      <c r="G160" s="28"/>
    </row>
    <row r="161" ht="15.75" customHeight="1">
      <c r="B161" s="28"/>
      <c r="C161" s="28"/>
      <c r="D161" s="28"/>
      <c r="E161" s="28"/>
      <c r="F161" s="28"/>
      <c r="G161" s="28"/>
    </row>
    <row r="162" ht="15.75" customHeight="1">
      <c r="B162" s="28"/>
      <c r="C162" s="28"/>
      <c r="D162" s="28"/>
      <c r="E162" s="28"/>
      <c r="F162" s="28"/>
      <c r="G162" s="28"/>
    </row>
    <row r="163" ht="15.75" customHeight="1">
      <c r="B163" s="28"/>
      <c r="C163" s="28"/>
      <c r="D163" s="28"/>
      <c r="E163" s="28"/>
      <c r="F163" s="28"/>
      <c r="G163" s="28"/>
    </row>
    <row r="164" ht="15.75" customHeight="1">
      <c r="B164" s="28"/>
      <c r="C164" s="28"/>
      <c r="D164" s="28"/>
      <c r="E164" s="28"/>
      <c r="F164" s="28"/>
      <c r="G164" s="28"/>
    </row>
    <row r="165" ht="15.75" customHeight="1">
      <c r="B165" s="28"/>
      <c r="C165" s="28"/>
      <c r="D165" s="28"/>
      <c r="E165" s="28"/>
      <c r="F165" s="28"/>
      <c r="G165" s="28"/>
    </row>
    <row r="166" ht="15.75" customHeight="1">
      <c r="B166" s="28"/>
      <c r="C166" s="28"/>
      <c r="D166" s="28"/>
      <c r="E166" s="28"/>
      <c r="F166" s="28"/>
      <c r="G166" s="28"/>
    </row>
    <row r="167" ht="15.75" customHeight="1">
      <c r="B167" s="28"/>
      <c r="C167" s="28"/>
      <c r="D167" s="28"/>
      <c r="E167" s="28"/>
      <c r="F167" s="28"/>
      <c r="G167" s="28"/>
    </row>
    <row r="168" ht="15.75" customHeight="1">
      <c r="B168" s="28"/>
      <c r="C168" s="28"/>
      <c r="D168" s="28"/>
      <c r="E168" s="28"/>
      <c r="F168" s="28"/>
      <c r="G168" s="28"/>
    </row>
    <row r="169" ht="15.75" customHeight="1">
      <c r="B169" s="28"/>
      <c r="C169" s="28"/>
      <c r="D169" s="28"/>
      <c r="E169" s="28"/>
      <c r="F169" s="28"/>
      <c r="G169" s="28"/>
    </row>
    <row r="170" ht="15.75" customHeight="1">
      <c r="B170" s="28"/>
      <c r="C170" s="28"/>
      <c r="D170" s="28"/>
      <c r="E170" s="28"/>
      <c r="F170" s="28"/>
      <c r="G170" s="28"/>
    </row>
    <row r="171" ht="15.75" customHeight="1">
      <c r="B171" s="28"/>
      <c r="C171" s="28"/>
      <c r="D171" s="28"/>
      <c r="E171" s="28"/>
      <c r="F171" s="28"/>
      <c r="G171" s="28"/>
    </row>
    <row r="172" ht="15.75" customHeight="1">
      <c r="B172" s="28"/>
      <c r="C172" s="28"/>
      <c r="D172" s="28"/>
      <c r="E172" s="28"/>
      <c r="F172" s="28"/>
      <c r="G172" s="28"/>
    </row>
    <row r="173" ht="15.75" customHeight="1">
      <c r="B173" s="28"/>
      <c r="C173" s="28"/>
      <c r="D173" s="28"/>
      <c r="E173" s="28"/>
      <c r="F173" s="28"/>
      <c r="G173" s="28"/>
    </row>
    <row r="174" ht="15.75" customHeight="1">
      <c r="B174" s="28"/>
      <c r="C174" s="28"/>
      <c r="D174" s="28"/>
      <c r="E174" s="28"/>
      <c r="F174" s="28"/>
      <c r="G174" s="28"/>
    </row>
    <row r="175" ht="15.75" customHeight="1">
      <c r="B175" s="28"/>
      <c r="C175" s="28"/>
      <c r="D175" s="28"/>
      <c r="E175" s="28"/>
      <c r="F175" s="28"/>
      <c r="G175" s="28"/>
    </row>
    <row r="176" ht="15.75" customHeight="1">
      <c r="B176" s="28"/>
      <c r="C176" s="28"/>
      <c r="D176" s="28"/>
      <c r="E176" s="28"/>
      <c r="F176" s="28"/>
      <c r="G176" s="28"/>
    </row>
    <row r="177" ht="15.75" customHeight="1">
      <c r="B177" s="28"/>
      <c r="C177" s="28"/>
      <c r="D177" s="28"/>
      <c r="E177" s="28"/>
      <c r="F177" s="28"/>
      <c r="G177" s="28"/>
    </row>
    <row r="178" ht="15.75" customHeight="1">
      <c r="B178" s="28"/>
      <c r="C178" s="28"/>
      <c r="D178" s="28"/>
      <c r="E178" s="28"/>
      <c r="F178" s="28"/>
      <c r="G178" s="28"/>
    </row>
    <row r="179" ht="15.75" customHeight="1">
      <c r="B179" s="28"/>
      <c r="C179" s="28"/>
      <c r="D179" s="28"/>
      <c r="E179" s="28"/>
      <c r="F179" s="28"/>
      <c r="G179" s="28"/>
    </row>
    <row r="180" ht="15.75" customHeight="1">
      <c r="B180" s="28"/>
      <c r="C180" s="28"/>
      <c r="D180" s="28"/>
      <c r="E180" s="28"/>
      <c r="F180" s="28"/>
      <c r="G180" s="28"/>
    </row>
    <row r="181" ht="15.75" customHeight="1">
      <c r="B181" s="28"/>
      <c r="C181" s="28"/>
      <c r="D181" s="28"/>
      <c r="E181" s="28"/>
      <c r="F181" s="28"/>
      <c r="G181" s="28"/>
    </row>
    <row r="182" ht="15.75" customHeight="1">
      <c r="B182" s="28"/>
      <c r="C182" s="28"/>
      <c r="D182" s="28"/>
      <c r="E182" s="28"/>
      <c r="F182" s="28"/>
      <c r="G182" s="28"/>
    </row>
    <row r="183" ht="15.75" customHeight="1">
      <c r="B183" s="28"/>
      <c r="C183" s="28"/>
      <c r="D183" s="28"/>
      <c r="E183" s="28"/>
      <c r="F183" s="28"/>
      <c r="G183" s="28"/>
    </row>
    <row r="184" ht="15.75" customHeight="1">
      <c r="B184" s="28"/>
      <c r="C184" s="28"/>
      <c r="D184" s="28"/>
      <c r="E184" s="28"/>
      <c r="F184" s="28"/>
      <c r="G184" s="28"/>
    </row>
    <row r="185" ht="15.75" customHeight="1">
      <c r="B185" s="28"/>
      <c r="C185" s="28"/>
      <c r="D185" s="28"/>
      <c r="E185" s="28"/>
      <c r="F185" s="28"/>
      <c r="G185" s="28"/>
    </row>
    <row r="186" ht="15.75" customHeight="1">
      <c r="B186" s="28"/>
      <c r="C186" s="28"/>
      <c r="D186" s="28"/>
      <c r="E186" s="28"/>
      <c r="F186" s="28"/>
      <c r="G186" s="28"/>
    </row>
    <row r="187" ht="15.75" customHeight="1">
      <c r="B187" s="28"/>
      <c r="C187" s="28"/>
      <c r="D187" s="28"/>
      <c r="E187" s="28"/>
      <c r="F187" s="28"/>
      <c r="G187" s="28"/>
    </row>
    <row r="188" ht="15.75" customHeight="1">
      <c r="B188" s="28"/>
      <c r="C188" s="28"/>
      <c r="D188" s="28"/>
      <c r="E188" s="28"/>
      <c r="F188" s="28"/>
      <c r="G188" s="28"/>
    </row>
    <row r="189" ht="15.75" customHeight="1">
      <c r="B189" s="28"/>
      <c r="C189" s="28"/>
      <c r="D189" s="28"/>
      <c r="E189" s="28"/>
      <c r="F189" s="28"/>
      <c r="G189" s="28"/>
    </row>
    <row r="190" ht="15.75" customHeight="1">
      <c r="B190" s="28"/>
      <c r="C190" s="28"/>
      <c r="D190" s="28"/>
      <c r="E190" s="28"/>
      <c r="F190" s="28"/>
      <c r="G190" s="28"/>
    </row>
    <row r="191" ht="15.75" customHeight="1">
      <c r="B191" s="28"/>
      <c r="C191" s="28"/>
      <c r="D191" s="28"/>
      <c r="E191" s="28"/>
      <c r="F191" s="28"/>
      <c r="G191" s="28"/>
    </row>
    <row r="192" ht="15.75" customHeight="1">
      <c r="B192" s="28"/>
      <c r="C192" s="28"/>
      <c r="D192" s="28"/>
      <c r="E192" s="28"/>
      <c r="F192" s="28"/>
      <c r="G192" s="28"/>
    </row>
    <row r="193" ht="15.75" customHeight="1">
      <c r="B193" s="28"/>
      <c r="C193" s="28"/>
      <c r="D193" s="28"/>
      <c r="E193" s="28"/>
      <c r="F193" s="28"/>
      <c r="G193" s="28"/>
    </row>
    <row r="194" ht="15.75" customHeight="1">
      <c r="B194" s="28"/>
      <c r="C194" s="28"/>
      <c r="D194" s="28"/>
      <c r="E194" s="28"/>
      <c r="F194" s="28"/>
      <c r="G194" s="28"/>
    </row>
    <row r="195" ht="15.75" customHeight="1">
      <c r="B195" s="28"/>
      <c r="C195" s="28"/>
      <c r="D195" s="28"/>
      <c r="E195" s="28"/>
      <c r="F195" s="28"/>
      <c r="G195" s="28"/>
    </row>
    <row r="196" ht="15.75" customHeight="1">
      <c r="B196" s="28"/>
      <c r="C196" s="28"/>
      <c r="D196" s="28"/>
      <c r="E196" s="28"/>
      <c r="F196" s="28"/>
      <c r="G196" s="28"/>
    </row>
    <row r="197" ht="15.75" customHeight="1">
      <c r="B197" s="28"/>
      <c r="C197" s="28"/>
      <c r="D197" s="28"/>
      <c r="E197" s="28"/>
      <c r="F197" s="28"/>
      <c r="G197" s="28"/>
    </row>
    <row r="198" ht="15.75" customHeight="1">
      <c r="B198" s="28"/>
      <c r="C198" s="28"/>
      <c r="D198" s="28"/>
      <c r="E198" s="28"/>
      <c r="F198" s="28"/>
      <c r="G198" s="28"/>
    </row>
    <row r="199" ht="15.75" customHeight="1">
      <c r="B199" s="28"/>
      <c r="C199" s="28"/>
      <c r="D199" s="28"/>
      <c r="E199" s="28"/>
      <c r="F199" s="28"/>
      <c r="G199" s="28"/>
    </row>
    <row r="200" ht="15.75" customHeight="1">
      <c r="B200" s="28"/>
      <c r="C200" s="28"/>
      <c r="D200" s="28"/>
      <c r="E200" s="28"/>
      <c r="F200" s="28"/>
      <c r="G200" s="28"/>
    </row>
    <row r="201" ht="15.75" customHeight="1">
      <c r="B201" s="28"/>
      <c r="C201" s="28"/>
      <c r="D201" s="28"/>
      <c r="E201" s="28"/>
      <c r="F201" s="28"/>
      <c r="G201" s="28"/>
    </row>
    <row r="202" ht="15.75" customHeight="1">
      <c r="B202" s="28"/>
      <c r="C202" s="28"/>
      <c r="D202" s="28"/>
      <c r="E202" s="28"/>
      <c r="F202" s="28"/>
      <c r="G202" s="28"/>
    </row>
    <row r="203" ht="15.75" customHeight="1">
      <c r="B203" s="28"/>
      <c r="C203" s="28"/>
      <c r="D203" s="28"/>
      <c r="E203" s="28"/>
      <c r="F203" s="28"/>
      <c r="G203" s="28"/>
    </row>
    <row r="204" ht="15.75" customHeight="1">
      <c r="B204" s="28"/>
      <c r="C204" s="28"/>
      <c r="D204" s="28"/>
      <c r="E204" s="28"/>
      <c r="F204" s="28"/>
      <c r="G204" s="28"/>
    </row>
    <row r="205" ht="15.75" customHeight="1">
      <c r="B205" s="28"/>
      <c r="C205" s="28"/>
      <c r="D205" s="28"/>
      <c r="E205" s="28"/>
      <c r="F205" s="28"/>
      <c r="G205" s="28"/>
    </row>
    <row r="206" ht="15.75" customHeight="1">
      <c r="B206" s="28"/>
      <c r="C206" s="28"/>
      <c r="D206" s="28"/>
      <c r="E206" s="28"/>
      <c r="F206" s="28"/>
      <c r="G206" s="28"/>
    </row>
    <row r="207" ht="15.75" customHeight="1">
      <c r="B207" s="28"/>
      <c r="C207" s="28"/>
      <c r="D207" s="28"/>
      <c r="E207" s="28"/>
      <c r="F207" s="28"/>
      <c r="G207" s="28"/>
    </row>
    <row r="208" ht="15.75" customHeight="1">
      <c r="B208" s="28"/>
      <c r="C208" s="28"/>
      <c r="D208" s="28"/>
      <c r="E208" s="28"/>
      <c r="F208" s="28"/>
      <c r="G208" s="28"/>
    </row>
    <row r="209" ht="15.75" customHeight="1">
      <c r="B209" s="28"/>
      <c r="C209" s="28"/>
      <c r="D209" s="28"/>
      <c r="E209" s="28"/>
      <c r="F209" s="28"/>
      <c r="G209" s="28"/>
    </row>
    <row r="210" ht="15.75" customHeight="1">
      <c r="B210" s="28"/>
      <c r="C210" s="28"/>
      <c r="D210" s="28"/>
      <c r="E210" s="28"/>
      <c r="F210" s="28"/>
      <c r="G210" s="28"/>
    </row>
    <row r="211" ht="15.75" customHeight="1">
      <c r="B211" s="28"/>
      <c r="C211" s="28"/>
      <c r="D211" s="28"/>
      <c r="E211" s="28"/>
      <c r="F211" s="28"/>
      <c r="G211" s="28"/>
    </row>
    <row r="212" ht="15.75" customHeight="1">
      <c r="B212" s="28"/>
      <c r="C212" s="28"/>
      <c r="D212" s="28"/>
      <c r="E212" s="28"/>
      <c r="F212" s="28"/>
      <c r="G212" s="28"/>
    </row>
    <row r="213" ht="15.75" customHeight="1">
      <c r="B213" s="28"/>
      <c r="C213" s="28"/>
      <c r="D213" s="28"/>
      <c r="E213" s="28"/>
      <c r="F213" s="28"/>
      <c r="G213" s="28"/>
    </row>
    <row r="214" ht="15.75" customHeight="1">
      <c r="B214" s="28"/>
      <c r="C214" s="28"/>
      <c r="D214" s="28"/>
      <c r="E214" s="28"/>
      <c r="F214" s="28"/>
      <c r="G214" s="28"/>
    </row>
    <row r="215" ht="15.75" customHeight="1">
      <c r="B215" s="28"/>
      <c r="C215" s="28"/>
      <c r="D215" s="28"/>
      <c r="E215" s="28"/>
      <c r="F215" s="28"/>
      <c r="G215" s="28"/>
    </row>
    <row r="216" ht="15.75" customHeight="1">
      <c r="B216" s="28"/>
      <c r="C216" s="28"/>
      <c r="D216" s="28"/>
      <c r="E216" s="28"/>
      <c r="F216" s="28"/>
      <c r="G216" s="28"/>
    </row>
    <row r="217" ht="15.75" customHeight="1">
      <c r="B217" s="28"/>
      <c r="C217" s="28"/>
      <c r="D217" s="28"/>
      <c r="E217" s="28"/>
      <c r="F217" s="28"/>
      <c r="G217" s="28"/>
    </row>
    <row r="218" ht="15.75" customHeight="1">
      <c r="B218" s="28"/>
      <c r="C218" s="28"/>
      <c r="D218" s="28"/>
      <c r="E218" s="28"/>
      <c r="F218" s="28"/>
      <c r="G218" s="28"/>
    </row>
    <row r="219" ht="15.75" customHeight="1">
      <c r="B219" s="28"/>
      <c r="C219" s="28"/>
      <c r="D219" s="28"/>
      <c r="E219" s="28"/>
      <c r="F219" s="28"/>
      <c r="G219" s="28"/>
    </row>
    <row r="220" ht="15.75" customHeight="1">
      <c r="B220" s="28"/>
      <c r="C220" s="28"/>
      <c r="D220" s="28"/>
      <c r="E220" s="28"/>
      <c r="F220" s="28"/>
      <c r="G220" s="28"/>
    </row>
    <row r="221" ht="15.75" customHeight="1">
      <c r="B221" s="28"/>
      <c r="C221" s="28"/>
      <c r="D221" s="28"/>
      <c r="E221" s="28"/>
      <c r="F221" s="28"/>
      <c r="G221" s="28"/>
    </row>
    <row r="222" ht="15.75" customHeight="1">
      <c r="B222" s="28"/>
      <c r="C222" s="28"/>
      <c r="D222" s="28"/>
      <c r="E222" s="28"/>
      <c r="F222" s="28"/>
      <c r="G222" s="28"/>
    </row>
    <row r="223" ht="15.75" customHeight="1">
      <c r="B223" s="28"/>
      <c r="C223" s="28"/>
      <c r="D223" s="28"/>
      <c r="E223" s="28"/>
      <c r="F223" s="28"/>
      <c r="G223" s="28"/>
    </row>
    <row r="224" ht="15.75" customHeight="1">
      <c r="B224" s="28"/>
      <c r="C224" s="28"/>
      <c r="D224" s="28"/>
      <c r="E224" s="28"/>
      <c r="F224" s="28"/>
      <c r="G224" s="28"/>
    </row>
    <row r="225" ht="15.75" customHeight="1">
      <c r="B225" s="28"/>
      <c r="C225" s="28"/>
      <c r="D225" s="28"/>
      <c r="E225" s="28"/>
      <c r="F225" s="28"/>
      <c r="G225" s="28"/>
    </row>
    <row r="226" ht="15.75" customHeight="1">
      <c r="B226" s="28"/>
      <c r="C226" s="28"/>
      <c r="D226" s="28"/>
      <c r="E226" s="28"/>
      <c r="F226" s="28"/>
      <c r="G226" s="28"/>
    </row>
    <row r="227" ht="15.75" customHeight="1">
      <c r="B227" s="28"/>
      <c r="C227" s="28"/>
      <c r="D227" s="28"/>
      <c r="E227" s="28"/>
      <c r="F227" s="28"/>
      <c r="G227" s="28"/>
    </row>
    <row r="228" ht="15.75" customHeight="1">
      <c r="B228" s="28"/>
      <c r="C228" s="28"/>
      <c r="D228" s="28"/>
      <c r="E228" s="28"/>
      <c r="F228" s="28"/>
      <c r="G228" s="28"/>
    </row>
    <row r="229" ht="15.75" customHeight="1">
      <c r="B229" s="28"/>
      <c r="C229" s="28"/>
      <c r="D229" s="28"/>
      <c r="E229" s="28"/>
      <c r="F229" s="28"/>
      <c r="G229" s="28"/>
    </row>
    <row r="230" ht="15.75" customHeight="1">
      <c r="B230" s="28"/>
      <c r="C230" s="28"/>
      <c r="D230" s="28"/>
      <c r="E230" s="28"/>
      <c r="F230" s="28"/>
      <c r="G230" s="28"/>
    </row>
    <row r="231" ht="15.75" customHeight="1">
      <c r="B231" s="28"/>
      <c r="C231" s="28"/>
      <c r="D231" s="28"/>
      <c r="E231" s="28"/>
      <c r="F231" s="28"/>
      <c r="G231" s="28"/>
    </row>
    <row r="232" ht="15.75" customHeight="1">
      <c r="B232" s="28"/>
      <c r="C232" s="28"/>
      <c r="D232" s="28"/>
      <c r="E232" s="28"/>
      <c r="F232" s="28"/>
      <c r="G232" s="28"/>
    </row>
    <row r="233" ht="15.75" customHeight="1">
      <c r="B233" s="28"/>
      <c r="C233" s="28"/>
      <c r="D233" s="28"/>
      <c r="E233" s="28"/>
      <c r="F233" s="28"/>
      <c r="G233" s="28"/>
    </row>
    <row r="234" ht="15.75" customHeight="1">
      <c r="B234" s="28"/>
      <c r="C234" s="28"/>
      <c r="D234" s="28"/>
      <c r="E234" s="28"/>
      <c r="F234" s="28"/>
      <c r="G234" s="28"/>
    </row>
    <row r="235" ht="15.75" customHeight="1">
      <c r="B235" s="28"/>
      <c r="C235" s="28"/>
      <c r="D235" s="28"/>
      <c r="E235" s="28"/>
      <c r="F235" s="28"/>
      <c r="G235" s="28"/>
    </row>
    <row r="236" ht="15.75" customHeight="1">
      <c r="B236" s="28"/>
      <c r="C236" s="28"/>
      <c r="D236" s="28"/>
      <c r="E236" s="28"/>
      <c r="F236" s="28"/>
      <c r="G236" s="28"/>
    </row>
    <row r="237" ht="15.75" customHeight="1">
      <c r="B237" s="28"/>
      <c r="C237" s="28"/>
      <c r="D237" s="28"/>
      <c r="E237" s="28"/>
      <c r="F237" s="28"/>
      <c r="G237" s="28"/>
    </row>
    <row r="238" ht="15.75" customHeight="1">
      <c r="B238" s="28"/>
      <c r="C238" s="28"/>
      <c r="D238" s="28"/>
      <c r="E238" s="28"/>
      <c r="F238" s="28"/>
      <c r="G238" s="28"/>
    </row>
    <row r="239" ht="15.75" customHeight="1">
      <c r="B239" s="28"/>
      <c r="C239" s="28"/>
      <c r="D239" s="28"/>
      <c r="E239" s="28"/>
      <c r="F239" s="28"/>
      <c r="G239" s="28"/>
    </row>
    <row r="240" ht="15.75" customHeight="1">
      <c r="B240" s="28"/>
      <c r="C240" s="28"/>
      <c r="D240" s="28"/>
      <c r="E240" s="28"/>
      <c r="F240" s="28"/>
      <c r="G240" s="28"/>
    </row>
    <row r="241" ht="15.75" customHeight="1">
      <c r="B241" s="28"/>
      <c r="C241" s="28"/>
      <c r="D241" s="28"/>
      <c r="E241" s="28"/>
      <c r="F241" s="28"/>
      <c r="G241" s="28"/>
    </row>
    <row r="242" ht="15.75" customHeight="1">
      <c r="B242" s="28"/>
      <c r="C242" s="28"/>
      <c r="D242" s="28"/>
      <c r="E242" s="28"/>
      <c r="F242" s="28"/>
      <c r="G242" s="28"/>
    </row>
    <row r="243" ht="15.75" customHeight="1">
      <c r="B243" s="28"/>
      <c r="C243" s="28"/>
      <c r="D243" s="28"/>
      <c r="E243" s="28"/>
      <c r="F243" s="28"/>
      <c r="G243" s="28"/>
    </row>
    <row r="244" ht="15.75" customHeight="1">
      <c r="B244" s="28"/>
      <c r="C244" s="28"/>
      <c r="D244" s="28"/>
      <c r="E244" s="28"/>
      <c r="F244" s="28"/>
      <c r="G244" s="28"/>
    </row>
    <row r="245" ht="15.75" customHeight="1">
      <c r="B245" s="28"/>
      <c r="C245" s="28"/>
      <c r="D245" s="28"/>
      <c r="E245" s="28"/>
      <c r="F245" s="28"/>
      <c r="G245" s="28"/>
    </row>
    <row r="246" ht="15.75" customHeight="1">
      <c r="B246" s="28"/>
      <c r="C246" s="28"/>
      <c r="D246" s="28"/>
      <c r="E246" s="28"/>
      <c r="F246" s="28"/>
      <c r="G246" s="28"/>
    </row>
    <row r="247" ht="15.75" customHeight="1">
      <c r="B247" s="28"/>
      <c r="C247" s="28"/>
      <c r="D247" s="28"/>
      <c r="E247" s="28"/>
      <c r="F247" s="28"/>
      <c r="G247" s="28"/>
    </row>
    <row r="248" ht="15.75" customHeight="1">
      <c r="B248" s="28"/>
      <c r="C248" s="28"/>
      <c r="D248" s="28"/>
      <c r="E248" s="28"/>
      <c r="F248" s="28"/>
      <c r="G248" s="28"/>
    </row>
    <row r="249" ht="15.75" customHeight="1">
      <c r="B249" s="28"/>
      <c r="C249" s="28"/>
      <c r="D249" s="28"/>
      <c r="E249" s="28"/>
      <c r="F249" s="28"/>
      <c r="G249" s="28"/>
    </row>
    <row r="250" ht="15.75" customHeight="1">
      <c r="B250" s="28"/>
      <c r="C250" s="28"/>
      <c r="D250" s="28"/>
      <c r="E250" s="28"/>
      <c r="F250" s="28"/>
      <c r="G250" s="28"/>
    </row>
    <row r="251" ht="15.75" customHeight="1">
      <c r="B251" s="28"/>
      <c r="C251" s="28"/>
      <c r="D251" s="28"/>
      <c r="E251" s="28"/>
      <c r="F251" s="28"/>
      <c r="G251" s="28"/>
    </row>
    <row r="252" ht="15.75" customHeight="1">
      <c r="B252" s="28"/>
      <c r="C252" s="28"/>
      <c r="D252" s="28"/>
      <c r="E252" s="28"/>
      <c r="F252" s="28"/>
      <c r="G252" s="28"/>
    </row>
    <row r="253" ht="15.75" customHeight="1">
      <c r="B253" s="28"/>
      <c r="C253" s="28"/>
      <c r="D253" s="28"/>
      <c r="E253" s="28"/>
      <c r="F253" s="28"/>
      <c r="G253" s="28"/>
    </row>
    <row r="254" ht="15.75" customHeight="1">
      <c r="B254" s="28"/>
      <c r="C254" s="28"/>
      <c r="D254" s="28"/>
      <c r="E254" s="28"/>
      <c r="F254" s="28"/>
      <c r="G254" s="28"/>
    </row>
    <row r="255" ht="15.75" customHeight="1">
      <c r="B255" s="28"/>
      <c r="C255" s="28"/>
      <c r="D255" s="28"/>
      <c r="E255" s="28"/>
      <c r="F255" s="28"/>
      <c r="G255" s="28"/>
    </row>
    <row r="256" ht="15.75" customHeight="1">
      <c r="B256" s="28"/>
      <c r="C256" s="28"/>
      <c r="D256" s="28"/>
      <c r="E256" s="28"/>
      <c r="F256" s="28"/>
      <c r="G256" s="28"/>
    </row>
    <row r="257" ht="15.75" customHeight="1">
      <c r="B257" s="28"/>
      <c r="C257" s="28"/>
      <c r="D257" s="28"/>
      <c r="E257" s="28"/>
      <c r="F257" s="28"/>
      <c r="G257" s="28"/>
    </row>
    <row r="258" ht="15.75" customHeight="1">
      <c r="B258" s="28"/>
      <c r="C258" s="28"/>
      <c r="D258" s="28"/>
      <c r="E258" s="28"/>
      <c r="F258" s="28"/>
      <c r="G258" s="28"/>
    </row>
    <row r="259" ht="15.75" customHeight="1">
      <c r="B259" s="28"/>
      <c r="C259" s="28"/>
      <c r="D259" s="28"/>
      <c r="E259" s="28"/>
      <c r="F259" s="28"/>
      <c r="G259" s="28"/>
    </row>
    <row r="260" ht="15.75" customHeight="1">
      <c r="B260" s="28"/>
      <c r="C260" s="28"/>
      <c r="D260" s="28"/>
      <c r="E260" s="28"/>
      <c r="F260" s="28"/>
      <c r="G260" s="28"/>
    </row>
    <row r="261" ht="15.75" customHeight="1">
      <c r="B261" s="28"/>
      <c r="C261" s="28"/>
      <c r="D261" s="28"/>
      <c r="E261" s="28"/>
      <c r="F261" s="28"/>
      <c r="G261" s="28"/>
    </row>
    <row r="262" ht="15.75" customHeight="1">
      <c r="B262" s="28"/>
      <c r="C262" s="28"/>
      <c r="D262" s="28"/>
      <c r="E262" s="28"/>
      <c r="F262" s="28"/>
      <c r="G262" s="28"/>
    </row>
    <row r="263" ht="15.75" customHeight="1">
      <c r="B263" s="28"/>
      <c r="C263" s="28"/>
      <c r="D263" s="28"/>
      <c r="E263" s="28"/>
      <c r="F263" s="28"/>
      <c r="G263" s="28"/>
    </row>
    <row r="264" ht="15.75" customHeight="1">
      <c r="B264" s="28"/>
      <c r="C264" s="28"/>
      <c r="D264" s="28"/>
      <c r="E264" s="28"/>
      <c r="F264" s="28"/>
      <c r="G264" s="28"/>
    </row>
    <row r="265" ht="15.75" customHeight="1">
      <c r="B265" s="28"/>
      <c r="C265" s="28"/>
      <c r="D265" s="28"/>
      <c r="E265" s="28"/>
      <c r="F265" s="28"/>
      <c r="G265" s="28"/>
    </row>
    <row r="266" ht="15.75" customHeight="1">
      <c r="B266" s="28"/>
      <c r="C266" s="28"/>
      <c r="D266" s="28"/>
      <c r="E266" s="28"/>
      <c r="F266" s="28"/>
      <c r="G266" s="28"/>
    </row>
    <row r="267" ht="15.75" customHeight="1">
      <c r="B267" s="28"/>
      <c r="C267" s="28"/>
      <c r="D267" s="28"/>
      <c r="E267" s="28"/>
      <c r="F267" s="28"/>
      <c r="G267" s="28"/>
    </row>
    <row r="268" ht="15.75" customHeight="1">
      <c r="B268" s="28"/>
      <c r="C268" s="28"/>
      <c r="D268" s="28"/>
      <c r="E268" s="28"/>
      <c r="F268" s="28"/>
      <c r="G268" s="28"/>
    </row>
    <row r="269" ht="15.75" customHeight="1">
      <c r="B269" s="28"/>
      <c r="C269" s="28"/>
      <c r="D269" s="28"/>
      <c r="E269" s="28"/>
      <c r="F269" s="28"/>
      <c r="G269" s="28"/>
    </row>
    <row r="270" ht="15.75" customHeight="1">
      <c r="B270" s="28"/>
      <c r="C270" s="28"/>
      <c r="D270" s="28"/>
      <c r="E270" s="28"/>
      <c r="F270" s="28"/>
      <c r="G270" s="28"/>
    </row>
    <row r="271" ht="15.75" customHeight="1">
      <c r="B271" s="28"/>
      <c r="C271" s="28"/>
      <c r="D271" s="28"/>
      <c r="E271" s="28"/>
      <c r="F271" s="28"/>
      <c r="G271" s="28"/>
    </row>
    <row r="272" ht="15.75" customHeight="1">
      <c r="B272" s="28"/>
      <c r="C272" s="28"/>
      <c r="D272" s="28"/>
      <c r="E272" s="28"/>
      <c r="F272" s="28"/>
      <c r="G272" s="28"/>
    </row>
    <row r="273" ht="15.75" customHeight="1">
      <c r="B273" s="28"/>
      <c r="C273" s="28"/>
      <c r="D273" s="28"/>
      <c r="E273" s="28"/>
      <c r="F273" s="28"/>
      <c r="G273" s="28"/>
    </row>
    <row r="274" ht="15.75" customHeight="1">
      <c r="B274" s="28"/>
      <c r="C274" s="28"/>
      <c r="D274" s="28"/>
      <c r="E274" s="28"/>
      <c r="F274" s="28"/>
      <c r="G274" s="28"/>
    </row>
    <row r="275" ht="15.75" customHeight="1">
      <c r="B275" s="28"/>
      <c r="C275" s="28"/>
      <c r="D275" s="28"/>
      <c r="E275" s="28"/>
      <c r="F275" s="28"/>
      <c r="G275" s="28"/>
    </row>
    <row r="276" ht="15.75" customHeight="1">
      <c r="B276" s="28"/>
      <c r="C276" s="28"/>
      <c r="D276" s="28"/>
      <c r="E276" s="28"/>
      <c r="F276" s="28"/>
      <c r="G276" s="28"/>
    </row>
    <row r="277" ht="15.75" customHeight="1">
      <c r="B277" s="28"/>
      <c r="C277" s="28"/>
      <c r="D277" s="28"/>
      <c r="E277" s="28"/>
      <c r="F277" s="28"/>
      <c r="G277" s="28"/>
    </row>
    <row r="278" ht="15.75" customHeight="1">
      <c r="B278" s="28"/>
      <c r="C278" s="28"/>
      <c r="D278" s="28"/>
      <c r="E278" s="28"/>
      <c r="F278" s="28"/>
      <c r="G278" s="28"/>
    </row>
    <row r="279" ht="15.75" customHeight="1">
      <c r="B279" s="28"/>
      <c r="C279" s="28"/>
      <c r="D279" s="28"/>
      <c r="E279" s="28"/>
      <c r="F279" s="28"/>
      <c r="G279" s="28"/>
    </row>
    <row r="280" ht="15.75" customHeight="1">
      <c r="B280" s="28"/>
      <c r="C280" s="28"/>
      <c r="D280" s="28"/>
      <c r="E280" s="28"/>
      <c r="F280" s="28"/>
      <c r="G280" s="28"/>
    </row>
    <row r="281" ht="15.75" customHeight="1">
      <c r="B281" s="28"/>
      <c r="C281" s="28"/>
      <c r="D281" s="28"/>
      <c r="E281" s="28"/>
      <c r="F281" s="28"/>
      <c r="G281" s="28"/>
    </row>
    <row r="282" ht="15.75" customHeight="1">
      <c r="B282" s="28"/>
      <c r="C282" s="28"/>
      <c r="D282" s="28"/>
      <c r="E282" s="28"/>
      <c r="F282" s="28"/>
      <c r="G282" s="28"/>
    </row>
    <row r="283" ht="15.75" customHeight="1">
      <c r="B283" s="28"/>
      <c r="C283" s="28"/>
      <c r="D283" s="28"/>
      <c r="E283" s="28"/>
      <c r="F283" s="28"/>
      <c r="G283" s="28"/>
    </row>
    <row r="284" ht="15.75" customHeight="1">
      <c r="B284" s="28"/>
      <c r="C284" s="28"/>
      <c r="D284" s="28"/>
      <c r="E284" s="28"/>
      <c r="F284" s="28"/>
      <c r="G284" s="28"/>
    </row>
    <row r="285" ht="15.75" customHeight="1">
      <c r="B285" s="28"/>
      <c r="C285" s="28"/>
      <c r="D285" s="28"/>
      <c r="E285" s="28"/>
      <c r="F285" s="28"/>
      <c r="G285" s="28"/>
    </row>
    <row r="286" ht="15.75" customHeight="1">
      <c r="B286" s="28"/>
      <c r="C286" s="28"/>
      <c r="D286" s="28"/>
      <c r="E286" s="28"/>
      <c r="F286" s="28"/>
      <c r="G286" s="28"/>
    </row>
    <row r="287" ht="15.75" customHeight="1">
      <c r="B287" s="28"/>
      <c r="C287" s="28"/>
      <c r="D287" s="28"/>
      <c r="E287" s="28"/>
      <c r="F287" s="28"/>
      <c r="G287" s="28"/>
    </row>
    <row r="288" ht="15.75" customHeight="1">
      <c r="B288" s="28"/>
      <c r="C288" s="28"/>
      <c r="D288" s="28"/>
      <c r="E288" s="28"/>
      <c r="F288" s="28"/>
      <c r="G288" s="28"/>
    </row>
    <row r="289" ht="15.75" customHeight="1">
      <c r="B289" s="28"/>
      <c r="C289" s="28"/>
      <c r="D289" s="28"/>
      <c r="E289" s="28"/>
      <c r="F289" s="28"/>
      <c r="G289" s="28"/>
    </row>
    <row r="290" ht="15.75" customHeight="1">
      <c r="B290" s="28"/>
      <c r="C290" s="28"/>
      <c r="D290" s="28"/>
      <c r="E290" s="28"/>
      <c r="F290" s="28"/>
      <c r="G290" s="28"/>
    </row>
    <row r="291" ht="15.75" customHeight="1">
      <c r="B291" s="28"/>
      <c r="C291" s="28"/>
      <c r="D291" s="28"/>
      <c r="E291" s="28"/>
      <c r="F291" s="28"/>
      <c r="G291" s="28"/>
    </row>
    <row r="292" ht="15.75" customHeight="1">
      <c r="B292" s="28"/>
      <c r="C292" s="28"/>
      <c r="D292" s="28"/>
      <c r="E292" s="28"/>
      <c r="F292" s="28"/>
      <c r="G292" s="28"/>
    </row>
    <row r="293" ht="15.75" customHeight="1">
      <c r="B293" s="28"/>
      <c r="C293" s="28"/>
      <c r="D293" s="28"/>
      <c r="E293" s="28"/>
      <c r="F293" s="28"/>
      <c r="G293" s="28"/>
    </row>
    <row r="294" ht="15.75" customHeight="1">
      <c r="B294" s="28"/>
      <c r="C294" s="28"/>
      <c r="D294" s="28"/>
      <c r="E294" s="28"/>
      <c r="F294" s="28"/>
      <c r="G294" s="28"/>
    </row>
    <row r="295" ht="15.75" customHeight="1">
      <c r="B295" s="28"/>
      <c r="C295" s="28"/>
      <c r="D295" s="28"/>
      <c r="E295" s="28"/>
      <c r="F295" s="28"/>
      <c r="G295" s="28"/>
    </row>
    <row r="296" ht="15.75" customHeight="1">
      <c r="B296" s="28"/>
      <c r="C296" s="28"/>
      <c r="D296" s="28"/>
      <c r="E296" s="28"/>
      <c r="F296" s="28"/>
      <c r="G296" s="28"/>
    </row>
    <row r="297" ht="15.75" customHeight="1">
      <c r="B297" s="28"/>
      <c r="C297" s="28"/>
      <c r="D297" s="28"/>
      <c r="E297" s="28"/>
      <c r="F297" s="28"/>
      <c r="G297" s="28"/>
    </row>
    <row r="298" ht="15.75" customHeight="1">
      <c r="B298" s="28"/>
      <c r="C298" s="28"/>
      <c r="D298" s="28"/>
      <c r="E298" s="28"/>
      <c r="F298" s="28"/>
      <c r="G298" s="28"/>
    </row>
    <row r="299" ht="15.75" customHeight="1">
      <c r="B299" s="28"/>
      <c r="C299" s="28"/>
      <c r="D299" s="28"/>
      <c r="E299" s="28"/>
      <c r="F299" s="28"/>
      <c r="G299" s="28"/>
    </row>
    <row r="300" ht="15.75" customHeight="1">
      <c r="B300" s="28"/>
      <c r="C300" s="28"/>
      <c r="D300" s="28"/>
      <c r="E300" s="28"/>
      <c r="F300" s="28"/>
      <c r="G300" s="28"/>
    </row>
    <row r="301" ht="15.75" customHeight="1">
      <c r="B301" s="28"/>
      <c r="C301" s="28"/>
      <c r="D301" s="28"/>
      <c r="E301" s="28"/>
      <c r="F301" s="28"/>
      <c r="G301" s="28"/>
    </row>
    <row r="302" ht="15.75" customHeight="1">
      <c r="B302" s="28"/>
      <c r="C302" s="28"/>
      <c r="D302" s="28"/>
      <c r="E302" s="28"/>
      <c r="F302" s="28"/>
      <c r="G302" s="28"/>
    </row>
    <row r="303" ht="15.75" customHeight="1">
      <c r="B303" s="28"/>
      <c r="C303" s="28"/>
      <c r="D303" s="28"/>
      <c r="E303" s="28"/>
      <c r="F303" s="28"/>
      <c r="G303" s="28"/>
    </row>
    <row r="304" ht="15.75" customHeight="1">
      <c r="B304" s="28"/>
      <c r="C304" s="28"/>
      <c r="D304" s="28"/>
      <c r="E304" s="28"/>
      <c r="F304" s="28"/>
      <c r="G304" s="28"/>
    </row>
    <row r="305" ht="15.75" customHeight="1">
      <c r="B305" s="28"/>
      <c r="C305" s="28"/>
      <c r="D305" s="28"/>
      <c r="E305" s="28"/>
      <c r="F305" s="28"/>
      <c r="G305" s="28"/>
    </row>
    <row r="306" ht="15.75" customHeight="1">
      <c r="B306" s="28"/>
      <c r="C306" s="28"/>
      <c r="D306" s="28"/>
      <c r="E306" s="28"/>
      <c r="F306" s="28"/>
      <c r="G306" s="28"/>
    </row>
    <row r="307" ht="15.75" customHeight="1">
      <c r="B307" s="28"/>
      <c r="C307" s="28"/>
      <c r="D307" s="28"/>
      <c r="E307" s="28"/>
      <c r="F307" s="28"/>
      <c r="G307" s="28"/>
    </row>
    <row r="308" ht="15.75" customHeight="1">
      <c r="B308" s="28"/>
      <c r="C308" s="28"/>
      <c r="D308" s="28"/>
      <c r="E308" s="28"/>
      <c r="F308" s="28"/>
      <c r="G308" s="28"/>
    </row>
    <row r="309" ht="15.75" customHeight="1">
      <c r="B309" s="28"/>
      <c r="C309" s="28"/>
      <c r="D309" s="28"/>
      <c r="E309" s="28"/>
      <c r="F309" s="28"/>
      <c r="G309" s="28"/>
    </row>
    <row r="310" ht="15.75" customHeight="1">
      <c r="B310" s="28"/>
      <c r="C310" s="28"/>
      <c r="D310" s="28"/>
      <c r="E310" s="28"/>
      <c r="F310" s="28"/>
      <c r="G310" s="28"/>
    </row>
    <row r="311" ht="15.75" customHeight="1">
      <c r="B311" s="28"/>
      <c r="C311" s="28"/>
      <c r="D311" s="28"/>
      <c r="E311" s="28"/>
      <c r="F311" s="28"/>
      <c r="G311" s="28"/>
    </row>
    <row r="312" ht="15.75" customHeight="1">
      <c r="B312" s="28"/>
      <c r="C312" s="28"/>
      <c r="D312" s="28"/>
      <c r="E312" s="28"/>
      <c r="F312" s="28"/>
      <c r="G312" s="28"/>
    </row>
    <row r="313" ht="15.75" customHeight="1">
      <c r="B313" s="28"/>
      <c r="C313" s="28"/>
      <c r="D313" s="28"/>
      <c r="E313" s="28"/>
      <c r="F313" s="28"/>
      <c r="G313" s="28"/>
    </row>
    <row r="314" ht="15.75" customHeight="1">
      <c r="B314" s="28"/>
      <c r="C314" s="28"/>
      <c r="D314" s="28"/>
      <c r="E314" s="28"/>
      <c r="F314" s="28"/>
      <c r="G314" s="28"/>
    </row>
    <row r="315" ht="15.75" customHeight="1">
      <c r="B315" s="28"/>
      <c r="C315" s="28"/>
      <c r="D315" s="28"/>
      <c r="E315" s="28"/>
      <c r="F315" s="28"/>
      <c r="G315" s="28"/>
    </row>
    <row r="316" ht="15.75" customHeight="1">
      <c r="B316" s="28"/>
      <c r="C316" s="28"/>
      <c r="D316" s="28"/>
      <c r="E316" s="28"/>
      <c r="F316" s="28"/>
      <c r="G316" s="28"/>
    </row>
    <row r="317" ht="15.75" customHeight="1">
      <c r="B317" s="28"/>
      <c r="C317" s="28"/>
      <c r="D317" s="28"/>
      <c r="E317" s="28"/>
      <c r="F317" s="28"/>
      <c r="G317" s="28"/>
    </row>
    <row r="318" ht="15.75" customHeight="1">
      <c r="B318" s="28"/>
      <c r="C318" s="28"/>
      <c r="D318" s="28"/>
      <c r="E318" s="28"/>
      <c r="F318" s="28"/>
      <c r="G318" s="28"/>
    </row>
    <row r="319" ht="15.75" customHeight="1">
      <c r="B319" s="28"/>
      <c r="C319" s="28"/>
      <c r="D319" s="28"/>
      <c r="E319" s="28"/>
      <c r="F319" s="28"/>
      <c r="G319" s="28"/>
    </row>
    <row r="320" ht="15.75" customHeight="1">
      <c r="B320" s="28"/>
      <c r="C320" s="28"/>
      <c r="D320" s="28"/>
      <c r="E320" s="28"/>
      <c r="F320" s="28"/>
      <c r="G320" s="28"/>
    </row>
    <row r="321" ht="15.75" customHeight="1">
      <c r="B321" s="28"/>
      <c r="C321" s="28"/>
      <c r="D321" s="28"/>
      <c r="E321" s="28"/>
      <c r="F321" s="28"/>
      <c r="G321" s="28"/>
    </row>
    <row r="322" ht="15.75" customHeight="1">
      <c r="B322" s="28"/>
      <c r="C322" s="28"/>
      <c r="D322" s="28"/>
      <c r="E322" s="28"/>
      <c r="F322" s="28"/>
      <c r="G322" s="28"/>
    </row>
    <row r="323" ht="15.75" customHeight="1">
      <c r="B323" s="28"/>
      <c r="C323" s="28"/>
      <c r="D323" s="28"/>
      <c r="E323" s="28"/>
      <c r="F323" s="28"/>
      <c r="G323" s="28"/>
    </row>
    <row r="324" ht="15.75" customHeight="1">
      <c r="B324" s="28"/>
      <c r="C324" s="28"/>
      <c r="D324" s="28"/>
      <c r="E324" s="28"/>
      <c r="F324" s="28"/>
      <c r="G324" s="28"/>
    </row>
    <row r="325" ht="15.75" customHeight="1">
      <c r="B325" s="28"/>
      <c r="C325" s="28"/>
      <c r="D325" s="28"/>
      <c r="E325" s="28"/>
      <c r="F325" s="28"/>
      <c r="G325" s="28"/>
    </row>
    <row r="326" ht="15.75" customHeight="1">
      <c r="B326" s="28"/>
      <c r="C326" s="28"/>
      <c r="D326" s="28"/>
      <c r="E326" s="28"/>
      <c r="F326" s="28"/>
      <c r="G326" s="28"/>
    </row>
    <row r="327" ht="15.75" customHeight="1">
      <c r="B327" s="28"/>
      <c r="C327" s="28"/>
      <c r="D327" s="28"/>
      <c r="E327" s="28"/>
      <c r="F327" s="28"/>
      <c r="G327" s="28"/>
    </row>
    <row r="328" ht="15.75" customHeight="1">
      <c r="B328" s="28"/>
      <c r="C328" s="28"/>
      <c r="D328" s="28"/>
      <c r="E328" s="28"/>
      <c r="F328" s="28"/>
      <c r="G328" s="28"/>
    </row>
    <row r="329" ht="15.75" customHeight="1">
      <c r="B329" s="28"/>
      <c r="C329" s="28"/>
      <c r="D329" s="28"/>
      <c r="E329" s="28"/>
      <c r="F329" s="28"/>
      <c r="G329" s="28"/>
    </row>
    <row r="330" ht="15.75" customHeight="1">
      <c r="B330" s="28"/>
      <c r="C330" s="28"/>
      <c r="D330" s="28"/>
      <c r="E330" s="28"/>
      <c r="F330" s="28"/>
      <c r="G330" s="28"/>
    </row>
    <row r="331" ht="15.75" customHeight="1">
      <c r="B331" s="28"/>
      <c r="C331" s="28"/>
      <c r="D331" s="28"/>
      <c r="E331" s="28"/>
      <c r="F331" s="28"/>
      <c r="G331" s="28"/>
    </row>
    <row r="332" ht="15.75" customHeight="1">
      <c r="B332" s="28"/>
      <c r="C332" s="28"/>
      <c r="D332" s="28"/>
      <c r="E332" s="28"/>
      <c r="F332" s="28"/>
      <c r="G332" s="28"/>
    </row>
    <row r="333" ht="15.75" customHeight="1">
      <c r="B333" s="28"/>
      <c r="C333" s="28"/>
      <c r="D333" s="28"/>
      <c r="E333" s="28"/>
      <c r="F333" s="28"/>
      <c r="G333" s="28"/>
    </row>
    <row r="334" ht="15.75" customHeight="1">
      <c r="B334" s="28"/>
      <c r="C334" s="28"/>
      <c r="D334" s="28"/>
      <c r="E334" s="28"/>
      <c r="F334" s="28"/>
      <c r="G334" s="28"/>
    </row>
    <row r="335" ht="15.75" customHeight="1">
      <c r="B335" s="28"/>
      <c r="C335" s="28"/>
      <c r="D335" s="28"/>
      <c r="E335" s="28"/>
      <c r="F335" s="28"/>
      <c r="G335" s="28"/>
    </row>
    <row r="336" ht="15.75" customHeight="1">
      <c r="B336" s="28"/>
      <c r="C336" s="28"/>
      <c r="D336" s="28"/>
      <c r="E336" s="28"/>
      <c r="F336" s="28"/>
      <c r="G336" s="28"/>
    </row>
    <row r="337" ht="15.75" customHeight="1">
      <c r="B337" s="28"/>
      <c r="C337" s="28"/>
      <c r="D337" s="28"/>
      <c r="E337" s="28"/>
      <c r="F337" s="28"/>
      <c r="G337" s="28"/>
    </row>
    <row r="338" ht="15.75" customHeight="1">
      <c r="B338" s="28"/>
      <c r="C338" s="28"/>
      <c r="D338" s="28"/>
      <c r="E338" s="28"/>
      <c r="F338" s="28"/>
      <c r="G338" s="28"/>
    </row>
    <row r="339" ht="15.75" customHeight="1">
      <c r="B339" s="28"/>
      <c r="C339" s="28"/>
      <c r="D339" s="28"/>
      <c r="E339" s="28"/>
      <c r="F339" s="28"/>
      <c r="G339" s="28"/>
    </row>
    <row r="340" ht="15.75" customHeight="1">
      <c r="B340" s="28"/>
      <c r="C340" s="28"/>
      <c r="D340" s="28"/>
      <c r="E340" s="28"/>
      <c r="F340" s="28"/>
      <c r="G340" s="28"/>
    </row>
    <row r="341" ht="15.75" customHeight="1">
      <c r="B341" s="28"/>
      <c r="C341" s="28"/>
      <c r="D341" s="28"/>
      <c r="E341" s="28"/>
      <c r="F341" s="28"/>
      <c r="G341" s="28"/>
    </row>
    <row r="342" ht="15.75" customHeight="1">
      <c r="B342" s="28"/>
      <c r="C342" s="28"/>
      <c r="D342" s="28"/>
      <c r="E342" s="28"/>
      <c r="F342" s="28"/>
      <c r="G342" s="28"/>
    </row>
    <row r="343" ht="15.75" customHeight="1">
      <c r="B343" s="28"/>
      <c r="C343" s="28"/>
      <c r="D343" s="28"/>
      <c r="E343" s="28"/>
      <c r="F343" s="28"/>
      <c r="G343" s="28"/>
    </row>
    <row r="344" ht="15.75" customHeight="1">
      <c r="B344" s="28"/>
      <c r="C344" s="28"/>
      <c r="D344" s="28"/>
      <c r="E344" s="28"/>
      <c r="F344" s="28"/>
      <c r="G344" s="28"/>
    </row>
    <row r="345" ht="15.75" customHeight="1">
      <c r="B345" s="28"/>
      <c r="C345" s="28"/>
      <c r="D345" s="28"/>
      <c r="E345" s="28"/>
      <c r="F345" s="28"/>
      <c r="G345" s="28"/>
    </row>
    <row r="346" ht="15.75" customHeight="1">
      <c r="B346" s="28"/>
      <c r="C346" s="28"/>
      <c r="D346" s="28"/>
      <c r="E346" s="28"/>
      <c r="F346" s="28"/>
      <c r="G346" s="28"/>
    </row>
    <row r="347" ht="15.75" customHeight="1">
      <c r="B347" s="28"/>
      <c r="C347" s="28"/>
      <c r="D347" s="28"/>
      <c r="E347" s="28"/>
      <c r="F347" s="28"/>
      <c r="G347" s="28"/>
    </row>
    <row r="348" ht="15.75" customHeight="1">
      <c r="B348" s="28"/>
      <c r="C348" s="28"/>
      <c r="D348" s="28"/>
      <c r="E348" s="28"/>
      <c r="F348" s="28"/>
      <c r="G348" s="28"/>
    </row>
    <row r="349" ht="15.75" customHeight="1">
      <c r="B349" s="28"/>
      <c r="C349" s="28"/>
      <c r="D349" s="28"/>
      <c r="E349" s="28"/>
      <c r="F349" s="28"/>
      <c r="G349" s="28"/>
    </row>
    <row r="350" ht="15.75" customHeight="1">
      <c r="B350" s="28"/>
      <c r="C350" s="28"/>
      <c r="D350" s="28"/>
      <c r="E350" s="28"/>
      <c r="F350" s="28"/>
      <c r="G350" s="28"/>
    </row>
    <row r="351" ht="15.75" customHeight="1">
      <c r="B351" s="28"/>
      <c r="C351" s="28"/>
      <c r="D351" s="28"/>
      <c r="E351" s="28"/>
      <c r="F351" s="28"/>
      <c r="G351" s="28"/>
    </row>
    <row r="352" ht="15.75" customHeight="1">
      <c r="B352" s="28"/>
      <c r="C352" s="28"/>
      <c r="D352" s="28"/>
      <c r="E352" s="28"/>
      <c r="F352" s="28"/>
      <c r="G352" s="28"/>
    </row>
    <row r="353" ht="15.75" customHeight="1">
      <c r="B353" s="28"/>
      <c r="C353" s="28"/>
      <c r="D353" s="28"/>
      <c r="E353" s="28"/>
      <c r="F353" s="28"/>
      <c r="G353" s="28"/>
    </row>
    <row r="354" ht="15.75" customHeight="1">
      <c r="B354" s="28"/>
      <c r="C354" s="28"/>
      <c r="D354" s="28"/>
      <c r="E354" s="28"/>
      <c r="F354" s="28"/>
      <c r="G354" s="28"/>
    </row>
    <row r="355" ht="15.75" customHeight="1">
      <c r="B355" s="28"/>
      <c r="C355" s="28"/>
      <c r="D355" s="28"/>
      <c r="E355" s="28"/>
      <c r="F355" s="28"/>
      <c r="G355" s="28"/>
    </row>
    <row r="356" ht="15.75" customHeight="1">
      <c r="B356" s="28"/>
      <c r="C356" s="28"/>
      <c r="D356" s="28"/>
      <c r="E356" s="28"/>
      <c r="F356" s="28"/>
      <c r="G356" s="28"/>
    </row>
    <row r="357" ht="15.75" customHeight="1">
      <c r="B357" s="28"/>
      <c r="C357" s="28"/>
      <c r="D357" s="28"/>
      <c r="E357" s="28"/>
      <c r="F357" s="28"/>
      <c r="G357" s="28"/>
    </row>
    <row r="358" ht="15.75" customHeight="1">
      <c r="B358" s="28"/>
      <c r="C358" s="28"/>
      <c r="D358" s="28"/>
      <c r="E358" s="28"/>
      <c r="F358" s="28"/>
      <c r="G358" s="28"/>
    </row>
    <row r="359" ht="15.75" customHeight="1">
      <c r="B359" s="28"/>
      <c r="C359" s="28"/>
      <c r="D359" s="28"/>
      <c r="E359" s="28"/>
      <c r="F359" s="28"/>
      <c r="G359" s="28"/>
    </row>
    <row r="360" ht="15.75" customHeight="1">
      <c r="B360" s="28"/>
      <c r="C360" s="28"/>
      <c r="D360" s="28"/>
      <c r="E360" s="28"/>
      <c r="F360" s="28"/>
      <c r="G360" s="28"/>
    </row>
    <row r="361" ht="15.75" customHeight="1">
      <c r="B361" s="28"/>
      <c r="C361" s="28"/>
      <c r="D361" s="28"/>
      <c r="E361" s="28"/>
      <c r="F361" s="28"/>
      <c r="G361" s="28"/>
    </row>
    <row r="362" ht="15.75" customHeight="1">
      <c r="B362" s="28"/>
      <c r="C362" s="28"/>
      <c r="D362" s="28"/>
      <c r="E362" s="28"/>
      <c r="F362" s="28"/>
      <c r="G362" s="28"/>
    </row>
    <row r="363" ht="15.75" customHeight="1">
      <c r="B363" s="28"/>
      <c r="C363" s="28"/>
      <c r="D363" s="28"/>
      <c r="E363" s="28"/>
      <c r="F363" s="28"/>
      <c r="G363" s="28"/>
    </row>
    <row r="364" ht="15.75" customHeight="1">
      <c r="B364" s="28"/>
      <c r="C364" s="28"/>
      <c r="D364" s="28"/>
      <c r="E364" s="28"/>
      <c r="F364" s="28"/>
      <c r="G364" s="28"/>
    </row>
    <row r="365" ht="15.75" customHeight="1">
      <c r="B365" s="28"/>
      <c r="C365" s="28"/>
      <c r="D365" s="28"/>
      <c r="E365" s="28"/>
      <c r="F365" s="28"/>
      <c r="G365" s="28"/>
    </row>
    <row r="366" ht="15.75" customHeight="1">
      <c r="B366" s="28"/>
      <c r="C366" s="28"/>
      <c r="D366" s="28"/>
      <c r="E366" s="28"/>
      <c r="F366" s="28"/>
      <c r="G366" s="28"/>
    </row>
    <row r="367" ht="15.75" customHeight="1">
      <c r="B367" s="28"/>
      <c r="C367" s="28"/>
      <c r="D367" s="28"/>
      <c r="E367" s="28"/>
      <c r="F367" s="28"/>
      <c r="G367" s="28"/>
    </row>
    <row r="368" ht="15.75" customHeight="1">
      <c r="B368" s="28"/>
      <c r="C368" s="28"/>
      <c r="D368" s="28"/>
      <c r="E368" s="28"/>
      <c r="F368" s="28"/>
      <c r="G368" s="28"/>
    </row>
    <row r="369" ht="15.75" customHeight="1">
      <c r="B369" s="28"/>
      <c r="C369" s="28"/>
      <c r="D369" s="28"/>
      <c r="E369" s="28"/>
      <c r="F369" s="28"/>
      <c r="G369" s="28"/>
    </row>
    <row r="370" ht="15.75" customHeight="1">
      <c r="B370" s="28"/>
      <c r="C370" s="28"/>
      <c r="D370" s="28"/>
      <c r="E370" s="28"/>
      <c r="F370" s="28"/>
      <c r="G370" s="28"/>
    </row>
    <row r="371" ht="15.75" customHeight="1">
      <c r="B371" s="28"/>
      <c r="C371" s="28"/>
      <c r="D371" s="28"/>
      <c r="E371" s="28"/>
      <c r="F371" s="28"/>
      <c r="G371" s="28"/>
    </row>
    <row r="372" ht="15.75" customHeight="1">
      <c r="B372" s="28"/>
      <c r="C372" s="28"/>
      <c r="D372" s="28"/>
      <c r="E372" s="28"/>
      <c r="F372" s="28"/>
      <c r="G372" s="28"/>
    </row>
    <row r="373" ht="15.75" customHeight="1">
      <c r="B373" s="28"/>
      <c r="C373" s="28"/>
      <c r="D373" s="28"/>
      <c r="E373" s="28"/>
      <c r="F373" s="28"/>
      <c r="G373" s="28"/>
    </row>
    <row r="374" ht="15.75" customHeight="1">
      <c r="B374" s="28"/>
      <c r="C374" s="28"/>
      <c r="D374" s="28"/>
      <c r="E374" s="28"/>
      <c r="F374" s="28"/>
      <c r="G374" s="28"/>
    </row>
    <row r="375" ht="15.75" customHeight="1">
      <c r="B375" s="28"/>
      <c r="C375" s="28"/>
      <c r="D375" s="28"/>
      <c r="E375" s="28"/>
      <c r="F375" s="28"/>
      <c r="G375" s="28"/>
    </row>
    <row r="376" ht="15.75" customHeight="1">
      <c r="B376" s="28"/>
      <c r="C376" s="28"/>
      <c r="D376" s="28"/>
      <c r="E376" s="28"/>
      <c r="F376" s="28"/>
      <c r="G376" s="28"/>
    </row>
    <row r="377" ht="15.75" customHeight="1">
      <c r="B377" s="28"/>
      <c r="C377" s="28"/>
      <c r="D377" s="28"/>
      <c r="E377" s="28"/>
      <c r="F377" s="28"/>
      <c r="G377" s="28"/>
    </row>
    <row r="378" ht="15.75" customHeight="1">
      <c r="B378" s="28"/>
      <c r="C378" s="28"/>
      <c r="D378" s="28"/>
      <c r="E378" s="28"/>
      <c r="F378" s="28"/>
      <c r="G378" s="28"/>
    </row>
    <row r="379" ht="15.75" customHeight="1">
      <c r="B379" s="28"/>
      <c r="C379" s="28"/>
      <c r="D379" s="28"/>
      <c r="E379" s="28"/>
      <c r="F379" s="28"/>
      <c r="G379" s="28"/>
    </row>
    <row r="380" ht="15.75" customHeight="1">
      <c r="B380" s="28"/>
      <c r="C380" s="28"/>
      <c r="D380" s="28"/>
      <c r="E380" s="28"/>
      <c r="F380" s="28"/>
      <c r="G380" s="28"/>
    </row>
    <row r="381" ht="15.75" customHeight="1">
      <c r="B381" s="28"/>
      <c r="C381" s="28"/>
      <c r="D381" s="28"/>
      <c r="E381" s="28"/>
      <c r="F381" s="28"/>
      <c r="G381" s="28"/>
    </row>
    <row r="382" ht="15.75" customHeight="1">
      <c r="B382" s="28"/>
      <c r="C382" s="28"/>
      <c r="D382" s="28"/>
      <c r="E382" s="28"/>
      <c r="F382" s="28"/>
      <c r="G382" s="28"/>
    </row>
    <row r="383" ht="15.75" customHeight="1">
      <c r="B383" s="28"/>
      <c r="C383" s="28"/>
      <c r="D383" s="28"/>
      <c r="E383" s="28"/>
      <c r="F383" s="28"/>
      <c r="G383" s="28"/>
    </row>
    <row r="384" ht="15.75" customHeight="1">
      <c r="B384" s="28"/>
      <c r="C384" s="28"/>
      <c r="D384" s="28"/>
      <c r="E384" s="28"/>
      <c r="F384" s="28"/>
      <c r="G384" s="28"/>
    </row>
    <row r="385" ht="15.75" customHeight="1">
      <c r="B385" s="28"/>
      <c r="C385" s="28"/>
      <c r="D385" s="28"/>
      <c r="E385" s="28"/>
      <c r="F385" s="28"/>
      <c r="G385" s="28"/>
    </row>
    <row r="386" ht="15.75" customHeight="1">
      <c r="B386" s="28"/>
      <c r="C386" s="28"/>
      <c r="D386" s="28"/>
      <c r="E386" s="28"/>
      <c r="F386" s="28"/>
      <c r="G386" s="28"/>
    </row>
    <row r="387" ht="15.75" customHeight="1">
      <c r="B387" s="28"/>
      <c r="C387" s="28"/>
      <c r="D387" s="28"/>
      <c r="E387" s="28"/>
      <c r="F387" s="28"/>
      <c r="G387" s="28"/>
    </row>
    <row r="388" ht="15.75" customHeight="1">
      <c r="B388" s="28"/>
      <c r="C388" s="28"/>
      <c r="D388" s="28"/>
      <c r="E388" s="28"/>
      <c r="F388" s="28"/>
      <c r="G388" s="28"/>
    </row>
    <row r="389" ht="15.75" customHeight="1">
      <c r="B389" s="28"/>
      <c r="C389" s="28"/>
      <c r="D389" s="28"/>
      <c r="E389" s="28"/>
      <c r="F389" s="28"/>
      <c r="G389" s="28"/>
    </row>
    <row r="390" ht="15.75" customHeight="1">
      <c r="B390" s="28"/>
      <c r="C390" s="28"/>
      <c r="D390" s="28"/>
      <c r="E390" s="28"/>
      <c r="F390" s="28"/>
      <c r="G390" s="28"/>
    </row>
    <row r="391" ht="15.75" customHeight="1">
      <c r="B391" s="28"/>
      <c r="C391" s="28"/>
      <c r="D391" s="28"/>
      <c r="E391" s="28"/>
      <c r="F391" s="28"/>
      <c r="G391" s="28"/>
    </row>
    <row r="392" ht="15.75" customHeight="1">
      <c r="B392" s="28"/>
      <c r="C392" s="28"/>
      <c r="D392" s="28"/>
      <c r="E392" s="28"/>
      <c r="F392" s="28"/>
      <c r="G392" s="28"/>
    </row>
    <row r="393" ht="15.75" customHeight="1">
      <c r="B393" s="28"/>
      <c r="C393" s="28"/>
      <c r="D393" s="28"/>
      <c r="E393" s="28"/>
      <c r="F393" s="28"/>
      <c r="G393" s="28"/>
    </row>
    <row r="394" ht="15.75" customHeight="1">
      <c r="B394" s="28"/>
      <c r="C394" s="28"/>
      <c r="D394" s="28"/>
      <c r="E394" s="28"/>
      <c r="F394" s="28"/>
      <c r="G394" s="28"/>
    </row>
    <row r="395" ht="15.75" customHeight="1">
      <c r="B395" s="28"/>
      <c r="C395" s="28"/>
      <c r="D395" s="28"/>
      <c r="E395" s="28"/>
      <c r="F395" s="28"/>
      <c r="G395" s="28"/>
    </row>
    <row r="396" ht="15.75" customHeight="1">
      <c r="B396" s="28"/>
      <c r="C396" s="28"/>
      <c r="D396" s="28"/>
      <c r="E396" s="28"/>
      <c r="F396" s="28"/>
      <c r="G396" s="28"/>
    </row>
    <row r="397" ht="15.75" customHeight="1">
      <c r="B397" s="28"/>
      <c r="C397" s="28"/>
      <c r="D397" s="28"/>
      <c r="E397" s="28"/>
      <c r="F397" s="28"/>
      <c r="G397" s="28"/>
    </row>
    <row r="398" ht="15.75" customHeight="1">
      <c r="B398" s="28"/>
      <c r="C398" s="28"/>
      <c r="D398" s="28"/>
      <c r="E398" s="28"/>
      <c r="F398" s="28"/>
      <c r="G398" s="28"/>
    </row>
    <row r="399" ht="15.75" customHeight="1">
      <c r="B399" s="28"/>
      <c r="C399" s="28"/>
      <c r="D399" s="28"/>
      <c r="E399" s="28"/>
      <c r="F399" s="28"/>
      <c r="G399" s="28"/>
    </row>
    <row r="400" ht="15.75" customHeight="1">
      <c r="B400" s="28"/>
      <c r="C400" s="28"/>
      <c r="D400" s="28"/>
      <c r="E400" s="28"/>
      <c r="F400" s="28"/>
      <c r="G400" s="28"/>
    </row>
    <row r="401" ht="15.75" customHeight="1">
      <c r="B401" s="28"/>
      <c r="C401" s="28"/>
      <c r="D401" s="28"/>
      <c r="E401" s="28"/>
      <c r="F401" s="28"/>
      <c r="G401" s="28"/>
    </row>
    <row r="402" ht="15.75" customHeight="1">
      <c r="B402" s="28"/>
      <c r="C402" s="28"/>
      <c r="D402" s="28"/>
      <c r="E402" s="28"/>
      <c r="F402" s="28"/>
      <c r="G402" s="28"/>
    </row>
    <row r="403" ht="15.75" customHeight="1">
      <c r="B403" s="28"/>
      <c r="C403" s="28"/>
      <c r="D403" s="28"/>
      <c r="E403" s="28"/>
      <c r="F403" s="28"/>
      <c r="G403" s="28"/>
    </row>
    <row r="404" ht="15.75" customHeight="1">
      <c r="B404" s="28"/>
      <c r="C404" s="28"/>
      <c r="D404" s="28"/>
      <c r="E404" s="28"/>
      <c r="F404" s="28"/>
      <c r="G404" s="28"/>
    </row>
    <row r="405" ht="15.75" customHeight="1">
      <c r="B405" s="28"/>
      <c r="C405" s="28"/>
      <c r="D405" s="28"/>
      <c r="E405" s="28"/>
      <c r="F405" s="28"/>
      <c r="G405" s="28"/>
    </row>
    <row r="406" ht="15.75" customHeight="1">
      <c r="B406" s="28"/>
      <c r="C406" s="28"/>
      <c r="D406" s="28"/>
      <c r="E406" s="28"/>
      <c r="F406" s="28"/>
      <c r="G406" s="28"/>
    </row>
    <row r="407" ht="15.75" customHeight="1">
      <c r="B407" s="28"/>
      <c r="C407" s="28"/>
      <c r="D407" s="28"/>
      <c r="E407" s="28"/>
      <c r="F407" s="28"/>
      <c r="G407" s="28"/>
    </row>
    <row r="408" ht="15.75" customHeight="1">
      <c r="B408" s="28"/>
      <c r="C408" s="28"/>
      <c r="D408" s="28"/>
      <c r="E408" s="28"/>
      <c r="F408" s="28"/>
      <c r="G408" s="28"/>
    </row>
    <row r="409" ht="15.75" customHeight="1">
      <c r="B409" s="28"/>
      <c r="C409" s="28"/>
      <c r="D409" s="28"/>
      <c r="E409" s="28"/>
      <c r="F409" s="28"/>
      <c r="G409" s="28"/>
    </row>
    <row r="410" ht="15.75" customHeight="1">
      <c r="B410" s="28"/>
      <c r="C410" s="28"/>
      <c r="D410" s="28"/>
      <c r="E410" s="28"/>
      <c r="F410" s="28"/>
      <c r="G410" s="28"/>
    </row>
    <row r="411" ht="15.75" customHeight="1">
      <c r="B411" s="28"/>
      <c r="C411" s="28"/>
      <c r="D411" s="28"/>
      <c r="E411" s="28"/>
      <c r="F411" s="28"/>
      <c r="G411" s="28"/>
    </row>
    <row r="412" ht="15.75" customHeight="1">
      <c r="B412" s="28"/>
      <c r="C412" s="28"/>
      <c r="D412" s="28"/>
      <c r="E412" s="28"/>
      <c r="F412" s="28"/>
      <c r="G412" s="28"/>
    </row>
    <row r="413" ht="15.75" customHeight="1">
      <c r="B413" s="28"/>
      <c r="C413" s="28"/>
      <c r="D413" s="28"/>
      <c r="E413" s="28"/>
      <c r="F413" s="28"/>
      <c r="G413" s="28"/>
    </row>
    <row r="414" ht="15.75" customHeight="1">
      <c r="B414" s="28"/>
      <c r="C414" s="28"/>
      <c r="D414" s="28"/>
      <c r="E414" s="28"/>
      <c r="F414" s="28"/>
      <c r="G414" s="28"/>
    </row>
    <row r="415" ht="15.75" customHeight="1">
      <c r="B415" s="28"/>
      <c r="C415" s="28"/>
      <c r="D415" s="28"/>
      <c r="E415" s="28"/>
      <c r="F415" s="28"/>
      <c r="G415" s="28"/>
    </row>
    <row r="416" ht="15.75" customHeight="1">
      <c r="B416" s="28"/>
      <c r="C416" s="28"/>
      <c r="D416" s="28"/>
      <c r="E416" s="28"/>
      <c r="F416" s="28"/>
      <c r="G416" s="28"/>
    </row>
    <row r="417" ht="15.75" customHeight="1">
      <c r="B417" s="28"/>
      <c r="C417" s="28"/>
      <c r="D417" s="28"/>
      <c r="E417" s="28"/>
      <c r="F417" s="28"/>
      <c r="G417" s="28"/>
    </row>
    <row r="418" ht="15.75" customHeight="1">
      <c r="B418" s="28"/>
      <c r="C418" s="28"/>
      <c r="D418" s="28"/>
      <c r="E418" s="28"/>
      <c r="F418" s="28"/>
      <c r="G418" s="28"/>
    </row>
    <row r="419" ht="15.75" customHeight="1">
      <c r="B419" s="28"/>
      <c r="C419" s="28"/>
      <c r="D419" s="28"/>
      <c r="E419" s="28"/>
      <c r="F419" s="28"/>
      <c r="G419" s="28"/>
    </row>
    <row r="420" ht="15.75" customHeight="1">
      <c r="B420" s="28"/>
      <c r="C420" s="28"/>
      <c r="D420" s="28"/>
      <c r="E420" s="28"/>
      <c r="F420" s="28"/>
      <c r="G420" s="28"/>
    </row>
    <row r="421" ht="15.75" customHeight="1">
      <c r="B421" s="28"/>
      <c r="C421" s="28"/>
      <c r="D421" s="28"/>
      <c r="E421" s="28"/>
      <c r="F421" s="28"/>
      <c r="G421" s="28"/>
    </row>
    <row r="422" ht="15.75" customHeight="1">
      <c r="B422" s="28"/>
      <c r="C422" s="28"/>
      <c r="D422" s="28"/>
      <c r="E422" s="28"/>
      <c r="F422" s="28"/>
      <c r="G422" s="28"/>
    </row>
    <row r="423" ht="15.75" customHeight="1">
      <c r="B423" s="28"/>
      <c r="C423" s="28"/>
      <c r="D423" s="28"/>
      <c r="E423" s="28"/>
      <c r="F423" s="28"/>
      <c r="G423" s="28"/>
    </row>
    <row r="424" ht="15.75" customHeight="1">
      <c r="B424" s="28"/>
      <c r="C424" s="28"/>
      <c r="D424" s="28"/>
      <c r="E424" s="28"/>
      <c r="F424" s="28"/>
      <c r="G424" s="28"/>
    </row>
    <row r="425" ht="15.75" customHeight="1">
      <c r="B425" s="28"/>
      <c r="C425" s="28"/>
      <c r="D425" s="28"/>
      <c r="E425" s="28"/>
      <c r="F425" s="28"/>
      <c r="G425" s="28"/>
    </row>
    <row r="426" ht="15.75" customHeight="1">
      <c r="B426" s="28"/>
      <c r="C426" s="28"/>
      <c r="D426" s="28"/>
      <c r="E426" s="28"/>
      <c r="F426" s="28"/>
      <c r="G426" s="28"/>
    </row>
    <row r="427" ht="15.75" customHeight="1">
      <c r="B427" s="28"/>
      <c r="C427" s="28"/>
      <c r="D427" s="28"/>
      <c r="E427" s="28"/>
      <c r="F427" s="28"/>
      <c r="G427" s="28"/>
    </row>
    <row r="428" ht="15.75" customHeight="1">
      <c r="B428" s="28"/>
      <c r="C428" s="28"/>
      <c r="D428" s="28"/>
      <c r="E428" s="28"/>
      <c r="F428" s="28"/>
      <c r="G428" s="28"/>
    </row>
    <row r="429" ht="15.75" customHeight="1">
      <c r="B429" s="28"/>
      <c r="C429" s="28"/>
      <c r="D429" s="28"/>
      <c r="E429" s="28"/>
      <c r="F429" s="28"/>
      <c r="G429" s="28"/>
    </row>
    <row r="430" ht="15.75" customHeight="1">
      <c r="B430" s="28"/>
      <c r="C430" s="28"/>
      <c r="D430" s="28"/>
      <c r="E430" s="28"/>
      <c r="F430" s="28"/>
      <c r="G430" s="28"/>
    </row>
    <row r="431" ht="15.75" customHeight="1">
      <c r="B431" s="28"/>
      <c r="C431" s="28"/>
      <c r="D431" s="28"/>
      <c r="E431" s="28"/>
      <c r="F431" s="28"/>
      <c r="G431" s="28"/>
    </row>
    <row r="432" ht="15.75" customHeight="1">
      <c r="B432" s="28"/>
      <c r="C432" s="28"/>
      <c r="D432" s="28"/>
      <c r="E432" s="28"/>
      <c r="F432" s="28"/>
      <c r="G432" s="28"/>
    </row>
    <row r="433" ht="15.75" customHeight="1">
      <c r="B433" s="28"/>
      <c r="C433" s="28"/>
      <c r="D433" s="28"/>
      <c r="E433" s="28"/>
      <c r="F433" s="28"/>
      <c r="G433" s="28"/>
    </row>
    <row r="434" ht="15.75" customHeight="1">
      <c r="B434" s="28"/>
      <c r="C434" s="28"/>
      <c r="D434" s="28"/>
      <c r="E434" s="28"/>
      <c r="F434" s="28"/>
      <c r="G434" s="28"/>
    </row>
    <row r="435" ht="15.75" customHeight="1">
      <c r="B435" s="28"/>
      <c r="C435" s="28"/>
      <c r="D435" s="28"/>
      <c r="E435" s="28"/>
      <c r="F435" s="28"/>
      <c r="G435" s="28"/>
    </row>
    <row r="436" ht="15.75" customHeight="1">
      <c r="B436" s="28"/>
      <c r="C436" s="28"/>
      <c r="D436" s="28"/>
      <c r="E436" s="28"/>
      <c r="F436" s="28"/>
      <c r="G436" s="28"/>
    </row>
    <row r="437" ht="15.75" customHeight="1">
      <c r="B437" s="28"/>
      <c r="C437" s="28"/>
      <c r="D437" s="28"/>
      <c r="E437" s="28"/>
      <c r="F437" s="28"/>
      <c r="G437" s="28"/>
    </row>
    <row r="438" ht="15.75" customHeight="1">
      <c r="B438" s="28"/>
      <c r="C438" s="28"/>
      <c r="D438" s="28"/>
      <c r="E438" s="28"/>
      <c r="F438" s="28"/>
      <c r="G438" s="28"/>
    </row>
    <row r="439" ht="15.75" customHeight="1">
      <c r="B439" s="28"/>
      <c r="C439" s="28"/>
      <c r="D439" s="28"/>
      <c r="E439" s="28"/>
      <c r="F439" s="28"/>
      <c r="G439" s="28"/>
    </row>
    <row r="440" ht="15.75" customHeight="1">
      <c r="B440" s="28"/>
      <c r="C440" s="28"/>
      <c r="D440" s="28"/>
      <c r="E440" s="28"/>
      <c r="F440" s="28"/>
      <c r="G440" s="28"/>
    </row>
    <row r="441" ht="15.75" customHeight="1">
      <c r="B441" s="28"/>
      <c r="C441" s="28"/>
      <c r="D441" s="28"/>
      <c r="E441" s="28"/>
      <c r="F441" s="28"/>
      <c r="G441" s="28"/>
    </row>
    <row r="442" ht="15.75" customHeight="1">
      <c r="B442" s="28"/>
      <c r="C442" s="28"/>
      <c r="D442" s="28"/>
      <c r="E442" s="28"/>
      <c r="F442" s="28"/>
      <c r="G442" s="28"/>
    </row>
    <row r="443" ht="15.75" customHeight="1">
      <c r="B443" s="28"/>
      <c r="C443" s="28"/>
      <c r="D443" s="28"/>
      <c r="E443" s="28"/>
      <c r="F443" s="28"/>
      <c r="G443" s="28"/>
    </row>
    <row r="444" ht="15.75" customHeight="1">
      <c r="B444" s="28"/>
      <c r="C444" s="28"/>
      <c r="D444" s="28"/>
      <c r="E444" s="28"/>
      <c r="F444" s="28"/>
      <c r="G444" s="28"/>
    </row>
    <row r="445" ht="15.75" customHeight="1">
      <c r="B445" s="28"/>
      <c r="C445" s="28"/>
      <c r="D445" s="28"/>
      <c r="E445" s="28"/>
      <c r="F445" s="28"/>
      <c r="G445" s="28"/>
    </row>
    <row r="446" ht="15.75" customHeight="1">
      <c r="B446" s="28"/>
      <c r="C446" s="28"/>
      <c r="D446" s="28"/>
      <c r="E446" s="28"/>
      <c r="F446" s="28"/>
      <c r="G446" s="28"/>
    </row>
    <row r="447" ht="15.75" customHeight="1">
      <c r="B447" s="28"/>
      <c r="C447" s="28"/>
      <c r="D447" s="28"/>
      <c r="E447" s="28"/>
      <c r="F447" s="28"/>
      <c r="G447" s="28"/>
    </row>
    <row r="448" ht="15.75" customHeight="1">
      <c r="B448" s="28"/>
      <c r="C448" s="28"/>
      <c r="D448" s="28"/>
      <c r="E448" s="28"/>
      <c r="F448" s="28"/>
      <c r="G448" s="28"/>
    </row>
    <row r="449" ht="15.75" customHeight="1">
      <c r="B449" s="28"/>
      <c r="C449" s="28"/>
      <c r="D449" s="28"/>
      <c r="E449" s="28"/>
      <c r="F449" s="28"/>
      <c r="G449" s="28"/>
    </row>
    <row r="450" ht="15.75" customHeight="1">
      <c r="B450" s="28"/>
      <c r="C450" s="28"/>
      <c r="D450" s="28"/>
      <c r="E450" s="28"/>
      <c r="F450" s="28"/>
      <c r="G450" s="28"/>
    </row>
    <row r="451" ht="15.75" customHeight="1">
      <c r="B451" s="28"/>
      <c r="C451" s="28"/>
      <c r="D451" s="28"/>
      <c r="E451" s="28"/>
      <c r="F451" s="28"/>
      <c r="G451" s="28"/>
    </row>
    <row r="452" ht="15.75" customHeight="1">
      <c r="B452" s="28"/>
      <c r="C452" s="28"/>
      <c r="D452" s="28"/>
      <c r="E452" s="28"/>
      <c r="F452" s="28"/>
      <c r="G452" s="28"/>
    </row>
    <row r="453" ht="15.75" customHeight="1">
      <c r="B453" s="28"/>
      <c r="C453" s="28"/>
      <c r="D453" s="28"/>
      <c r="E453" s="28"/>
      <c r="F453" s="28"/>
      <c r="G453" s="28"/>
    </row>
    <row r="454" ht="15.75" customHeight="1">
      <c r="B454" s="28"/>
      <c r="C454" s="28"/>
      <c r="D454" s="28"/>
      <c r="E454" s="28"/>
      <c r="F454" s="28"/>
      <c r="G454" s="28"/>
    </row>
    <row r="455" ht="15.75" customHeight="1">
      <c r="B455" s="28"/>
      <c r="C455" s="28"/>
      <c r="D455" s="28"/>
      <c r="E455" s="28"/>
      <c r="F455" s="28"/>
      <c r="G455" s="28"/>
    </row>
    <row r="456" ht="15.75" customHeight="1">
      <c r="B456" s="28"/>
      <c r="C456" s="28"/>
      <c r="D456" s="28"/>
      <c r="E456" s="28"/>
      <c r="F456" s="28"/>
      <c r="G456" s="28"/>
    </row>
    <row r="457" ht="15.75" customHeight="1">
      <c r="B457" s="28"/>
      <c r="C457" s="28"/>
      <c r="D457" s="28"/>
      <c r="E457" s="28"/>
      <c r="F457" s="28"/>
      <c r="G457" s="28"/>
    </row>
    <row r="458" ht="15.75" customHeight="1">
      <c r="B458" s="28"/>
      <c r="C458" s="28"/>
      <c r="D458" s="28"/>
      <c r="E458" s="28"/>
      <c r="F458" s="28"/>
      <c r="G458" s="28"/>
    </row>
    <row r="459" ht="15.75" customHeight="1">
      <c r="B459" s="28"/>
      <c r="C459" s="28"/>
      <c r="D459" s="28"/>
      <c r="E459" s="28"/>
      <c r="F459" s="28"/>
      <c r="G459" s="28"/>
    </row>
    <row r="460" ht="15.75" customHeight="1">
      <c r="B460" s="28"/>
      <c r="C460" s="28"/>
      <c r="D460" s="28"/>
      <c r="E460" s="28"/>
      <c r="F460" s="28"/>
      <c r="G460" s="28"/>
    </row>
    <row r="461" ht="15.75" customHeight="1">
      <c r="B461" s="28"/>
      <c r="C461" s="28"/>
      <c r="D461" s="28"/>
      <c r="E461" s="28"/>
      <c r="F461" s="28"/>
      <c r="G461" s="28"/>
    </row>
    <row r="462" ht="15.75" customHeight="1">
      <c r="B462" s="28"/>
      <c r="C462" s="28"/>
      <c r="D462" s="28"/>
      <c r="E462" s="28"/>
      <c r="F462" s="28"/>
      <c r="G462" s="28"/>
    </row>
    <row r="463" ht="15.75" customHeight="1">
      <c r="B463" s="28"/>
      <c r="C463" s="28"/>
      <c r="D463" s="28"/>
      <c r="E463" s="28"/>
      <c r="F463" s="28"/>
      <c r="G463" s="28"/>
    </row>
    <row r="464" ht="15.75" customHeight="1">
      <c r="B464" s="28"/>
      <c r="C464" s="28"/>
      <c r="D464" s="28"/>
      <c r="E464" s="28"/>
      <c r="F464" s="28"/>
      <c r="G464" s="28"/>
    </row>
    <row r="465" ht="15.75" customHeight="1">
      <c r="B465" s="28"/>
      <c r="C465" s="28"/>
      <c r="D465" s="28"/>
      <c r="E465" s="28"/>
      <c r="F465" s="28"/>
      <c r="G465" s="28"/>
    </row>
    <row r="466" ht="15.75" customHeight="1">
      <c r="B466" s="28"/>
      <c r="C466" s="28"/>
      <c r="D466" s="28"/>
      <c r="E466" s="28"/>
      <c r="F466" s="28"/>
      <c r="G466" s="28"/>
    </row>
    <row r="467" ht="15.75" customHeight="1">
      <c r="B467" s="28"/>
      <c r="C467" s="28"/>
      <c r="D467" s="28"/>
      <c r="E467" s="28"/>
      <c r="F467" s="28"/>
      <c r="G467" s="28"/>
    </row>
    <row r="468" ht="15.75" customHeight="1">
      <c r="B468" s="28"/>
      <c r="C468" s="28"/>
      <c r="D468" s="28"/>
      <c r="E468" s="28"/>
      <c r="F468" s="28"/>
      <c r="G468" s="28"/>
    </row>
    <row r="469" ht="15.75" customHeight="1">
      <c r="B469" s="28"/>
      <c r="C469" s="28"/>
      <c r="D469" s="28"/>
      <c r="E469" s="28"/>
      <c r="F469" s="28"/>
      <c r="G469" s="28"/>
    </row>
    <row r="470" ht="15.75" customHeight="1">
      <c r="B470" s="28"/>
      <c r="C470" s="28"/>
      <c r="D470" s="28"/>
      <c r="E470" s="28"/>
      <c r="F470" s="28"/>
      <c r="G470" s="28"/>
    </row>
    <row r="471" ht="15.75" customHeight="1">
      <c r="B471" s="28"/>
      <c r="C471" s="28"/>
      <c r="D471" s="28"/>
      <c r="E471" s="28"/>
      <c r="F471" s="28"/>
      <c r="G471" s="28"/>
    </row>
    <row r="472" ht="15.75" customHeight="1">
      <c r="B472" s="28"/>
      <c r="C472" s="28"/>
      <c r="D472" s="28"/>
      <c r="E472" s="28"/>
      <c r="F472" s="28"/>
      <c r="G472" s="28"/>
    </row>
    <row r="473" ht="15.75" customHeight="1">
      <c r="B473" s="28"/>
      <c r="C473" s="28"/>
      <c r="D473" s="28"/>
      <c r="E473" s="28"/>
      <c r="F473" s="28"/>
      <c r="G473" s="28"/>
    </row>
    <row r="474" ht="15.75" customHeight="1">
      <c r="B474" s="28"/>
      <c r="C474" s="28"/>
      <c r="D474" s="28"/>
      <c r="E474" s="28"/>
      <c r="F474" s="28"/>
      <c r="G474" s="28"/>
    </row>
    <row r="475" ht="15.75" customHeight="1">
      <c r="B475" s="28"/>
      <c r="C475" s="28"/>
      <c r="D475" s="28"/>
      <c r="E475" s="28"/>
      <c r="F475" s="28"/>
      <c r="G475" s="28"/>
    </row>
    <row r="476" ht="15.75" customHeight="1">
      <c r="B476" s="28"/>
      <c r="C476" s="28"/>
      <c r="D476" s="28"/>
      <c r="E476" s="28"/>
      <c r="F476" s="28"/>
      <c r="G476" s="28"/>
    </row>
    <row r="477" ht="15.75" customHeight="1">
      <c r="B477" s="28"/>
      <c r="C477" s="28"/>
      <c r="D477" s="28"/>
      <c r="E477" s="28"/>
      <c r="F477" s="28"/>
      <c r="G477" s="28"/>
    </row>
    <row r="478" ht="15.75" customHeight="1">
      <c r="B478" s="28"/>
      <c r="C478" s="28"/>
      <c r="D478" s="28"/>
      <c r="E478" s="28"/>
      <c r="F478" s="28"/>
      <c r="G478" s="28"/>
    </row>
    <row r="479" ht="15.75" customHeight="1">
      <c r="B479" s="28"/>
      <c r="C479" s="28"/>
      <c r="D479" s="28"/>
      <c r="E479" s="28"/>
      <c r="F479" s="28"/>
      <c r="G479" s="28"/>
    </row>
    <row r="480" ht="15.75" customHeight="1">
      <c r="B480" s="28"/>
      <c r="C480" s="28"/>
      <c r="D480" s="28"/>
      <c r="E480" s="28"/>
      <c r="F480" s="28"/>
      <c r="G480" s="28"/>
    </row>
    <row r="481" ht="15.75" customHeight="1">
      <c r="B481" s="28"/>
      <c r="C481" s="28"/>
      <c r="D481" s="28"/>
      <c r="E481" s="28"/>
      <c r="F481" s="28"/>
      <c r="G481" s="28"/>
    </row>
    <row r="482" ht="15.75" customHeight="1">
      <c r="B482" s="28"/>
      <c r="C482" s="28"/>
      <c r="D482" s="28"/>
      <c r="E482" s="28"/>
      <c r="F482" s="28"/>
      <c r="G482" s="28"/>
    </row>
    <row r="483" ht="15.75" customHeight="1">
      <c r="B483" s="28"/>
      <c r="C483" s="28"/>
      <c r="D483" s="28"/>
      <c r="E483" s="28"/>
      <c r="F483" s="28"/>
      <c r="G483" s="28"/>
    </row>
    <row r="484" ht="15.75" customHeight="1">
      <c r="B484" s="28"/>
      <c r="C484" s="28"/>
      <c r="D484" s="28"/>
      <c r="E484" s="28"/>
      <c r="F484" s="28"/>
      <c r="G484" s="28"/>
    </row>
    <row r="485" ht="15.75" customHeight="1">
      <c r="B485" s="28"/>
      <c r="C485" s="28"/>
      <c r="D485" s="28"/>
      <c r="E485" s="28"/>
      <c r="F485" s="28"/>
      <c r="G485" s="28"/>
    </row>
    <row r="486" ht="15.75" customHeight="1">
      <c r="B486" s="28"/>
      <c r="C486" s="28"/>
      <c r="D486" s="28"/>
      <c r="E486" s="28"/>
      <c r="F486" s="28"/>
      <c r="G486" s="28"/>
    </row>
    <row r="487" ht="15.75" customHeight="1">
      <c r="B487" s="28"/>
      <c r="C487" s="28"/>
      <c r="D487" s="28"/>
      <c r="E487" s="28"/>
      <c r="F487" s="28"/>
      <c r="G487" s="28"/>
    </row>
    <row r="488" ht="15.75" customHeight="1">
      <c r="B488" s="28"/>
      <c r="C488" s="28"/>
      <c r="D488" s="28"/>
      <c r="E488" s="28"/>
      <c r="F488" s="28"/>
      <c r="G488" s="28"/>
    </row>
    <row r="489" ht="15.75" customHeight="1">
      <c r="B489" s="28"/>
      <c r="C489" s="28"/>
      <c r="D489" s="28"/>
      <c r="E489" s="28"/>
      <c r="F489" s="28"/>
      <c r="G489" s="28"/>
    </row>
    <row r="490" ht="15.75" customHeight="1">
      <c r="B490" s="28"/>
      <c r="C490" s="28"/>
      <c r="D490" s="28"/>
      <c r="E490" s="28"/>
      <c r="F490" s="28"/>
      <c r="G490" s="28"/>
    </row>
    <row r="491" ht="15.75" customHeight="1">
      <c r="B491" s="28"/>
      <c r="C491" s="28"/>
      <c r="D491" s="28"/>
      <c r="E491" s="28"/>
      <c r="F491" s="28"/>
      <c r="G491" s="28"/>
    </row>
    <row r="492" ht="15.75" customHeight="1">
      <c r="B492" s="28"/>
      <c r="C492" s="28"/>
      <c r="D492" s="28"/>
      <c r="E492" s="28"/>
      <c r="F492" s="28"/>
      <c r="G492" s="28"/>
    </row>
    <row r="493" ht="15.75" customHeight="1">
      <c r="B493" s="28"/>
      <c r="C493" s="28"/>
      <c r="D493" s="28"/>
      <c r="E493" s="28"/>
      <c r="F493" s="28"/>
      <c r="G493" s="28"/>
    </row>
    <row r="494" ht="15.75" customHeight="1">
      <c r="B494" s="28"/>
      <c r="C494" s="28"/>
      <c r="D494" s="28"/>
      <c r="E494" s="28"/>
      <c r="F494" s="28"/>
      <c r="G494" s="28"/>
    </row>
    <row r="495" ht="15.75" customHeight="1">
      <c r="B495" s="28"/>
      <c r="C495" s="28"/>
      <c r="D495" s="28"/>
      <c r="E495" s="28"/>
      <c r="F495" s="28"/>
      <c r="G495" s="28"/>
    </row>
    <row r="496" ht="15.75" customHeight="1">
      <c r="B496" s="28"/>
      <c r="C496" s="28"/>
      <c r="D496" s="28"/>
      <c r="E496" s="28"/>
      <c r="F496" s="28"/>
      <c r="G496" s="28"/>
    </row>
    <row r="497" ht="15.75" customHeight="1">
      <c r="B497" s="28"/>
      <c r="C497" s="28"/>
      <c r="D497" s="28"/>
      <c r="E497" s="28"/>
      <c r="F497" s="28"/>
      <c r="G497" s="28"/>
    </row>
    <row r="498" ht="15.75" customHeight="1">
      <c r="B498" s="28"/>
      <c r="C498" s="28"/>
      <c r="D498" s="28"/>
      <c r="E498" s="28"/>
      <c r="F498" s="28"/>
      <c r="G498" s="28"/>
    </row>
    <row r="499" ht="15.75" customHeight="1">
      <c r="B499" s="28"/>
      <c r="C499" s="28"/>
      <c r="D499" s="28"/>
      <c r="E499" s="28"/>
      <c r="F499" s="28"/>
      <c r="G499" s="28"/>
    </row>
    <row r="500" ht="15.75" customHeight="1">
      <c r="B500" s="28"/>
      <c r="C500" s="28"/>
      <c r="D500" s="28"/>
      <c r="E500" s="28"/>
      <c r="F500" s="28"/>
      <c r="G500" s="28"/>
    </row>
    <row r="501" ht="15.75" customHeight="1">
      <c r="B501" s="28"/>
      <c r="C501" s="28"/>
      <c r="D501" s="28"/>
      <c r="E501" s="28"/>
      <c r="F501" s="28"/>
      <c r="G501" s="28"/>
    </row>
    <row r="502" ht="15.75" customHeight="1">
      <c r="B502" s="28"/>
      <c r="C502" s="28"/>
      <c r="D502" s="28"/>
      <c r="E502" s="28"/>
      <c r="F502" s="28"/>
      <c r="G502" s="28"/>
    </row>
    <row r="503" ht="15.75" customHeight="1">
      <c r="B503" s="28"/>
      <c r="C503" s="28"/>
      <c r="D503" s="28"/>
      <c r="E503" s="28"/>
      <c r="F503" s="28"/>
      <c r="G503" s="28"/>
    </row>
    <row r="504" ht="15.75" customHeight="1">
      <c r="B504" s="28"/>
      <c r="C504" s="28"/>
      <c r="D504" s="28"/>
      <c r="E504" s="28"/>
      <c r="F504" s="28"/>
      <c r="G504" s="28"/>
    </row>
    <row r="505" ht="15.75" customHeight="1">
      <c r="B505" s="28"/>
      <c r="C505" s="28"/>
      <c r="D505" s="28"/>
      <c r="E505" s="28"/>
      <c r="F505" s="28"/>
      <c r="G505" s="28"/>
    </row>
    <row r="506" ht="15.75" customHeight="1">
      <c r="B506" s="28"/>
      <c r="C506" s="28"/>
      <c r="D506" s="28"/>
      <c r="E506" s="28"/>
      <c r="F506" s="28"/>
      <c r="G506" s="28"/>
    </row>
    <row r="507" ht="15.75" customHeight="1">
      <c r="B507" s="28"/>
      <c r="C507" s="28"/>
      <c r="D507" s="28"/>
      <c r="E507" s="28"/>
      <c r="F507" s="28"/>
      <c r="G507" s="28"/>
    </row>
    <row r="508" ht="15.75" customHeight="1">
      <c r="B508" s="28"/>
      <c r="C508" s="28"/>
      <c r="D508" s="28"/>
      <c r="E508" s="28"/>
      <c r="F508" s="28"/>
      <c r="G508" s="28"/>
    </row>
    <row r="509" ht="15.75" customHeight="1">
      <c r="B509" s="28"/>
      <c r="C509" s="28"/>
      <c r="D509" s="28"/>
      <c r="E509" s="28"/>
      <c r="F509" s="28"/>
      <c r="G509" s="28"/>
    </row>
    <row r="510" ht="15.75" customHeight="1">
      <c r="B510" s="28"/>
      <c r="C510" s="28"/>
      <c r="D510" s="28"/>
      <c r="E510" s="28"/>
      <c r="F510" s="28"/>
      <c r="G510" s="28"/>
    </row>
    <row r="511" ht="15.75" customHeight="1">
      <c r="B511" s="28"/>
      <c r="C511" s="28"/>
      <c r="D511" s="28"/>
      <c r="E511" s="28"/>
      <c r="F511" s="28"/>
      <c r="G511" s="28"/>
    </row>
    <row r="512" ht="15.75" customHeight="1">
      <c r="B512" s="28"/>
      <c r="C512" s="28"/>
      <c r="D512" s="28"/>
      <c r="E512" s="28"/>
      <c r="F512" s="28"/>
      <c r="G512" s="28"/>
    </row>
    <row r="513" ht="15.75" customHeight="1">
      <c r="B513" s="28"/>
      <c r="C513" s="28"/>
      <c r="D513" s="28"/>
      <c r="E513" s="28"/>
      <c r="F513" s="28"/>
      <c r="G513" s="28"/>
    </row>
    <row r="514" ht="15.75" customHeight="1">
      <c r="B514" s="28"/>
      <c r="C514" s="28"/>
      <c r="D514" s="28"/>
      <c r="E514" s="28"/>
      <c r="F514" s="28"/>
      <c r="G514" s="28"/>
    </row>
    <row r="515" ht="15.75" customHeight="1">
      <c r="B515" s="28"/>
      <c r="C515" s="28"/>
      <c r="D515" s="28"/>
      <c r="E515" s="28"/>
      <c r="F515" s="28"/>
      <c r="G515" s="28"/>
    </row>
    <row r="516" ht="15.75" customHeight="1">
      <c r="B516" s="28"/>
      <c r="C516" s="28"/>
      <c r="D516" s="28"/>
      <c r="E516" s="28"/>
      <c r="F516" s="28"/>
      <c r="G516" s="28"/>
    </row>
    <row r="517" ht="15.75" customHeight="1">
      <c r="B517" s="28"/>
      <c r="C517" s="28"/>
      <c r="D517" s="28"/>
      <c r="E517" s="28"/>
      <c r="F517" s="28"/>
      <c r="G517" s="28"/>
    </row>
    <row r="518" ht="15.75" customHeight="1">
      <c r="B518" s="28"/>
      <c r="C518" s="28"/>
      <c r="D518" s="28"/>
      <c r="E518" s="28"/>
      <c r="F518" s="28"/>
      <c r="G518" s="28"/>
    </row>
    <row r="519" ht="15.75" customHeight="1">
      <c r="B519" s="28"/>
      <c r="C519" s="28"/>
      <c r="D519" s="28"/>
      <c r="E519" s="28"/>
      <c r="F519" s="28"/>
      <c r="G519" s="28"/>
    </row>
    <row r="520" ht="15.75" customHeight="1">
      <c r="B520" s="28"/>
      <c r="C520" s="28"/>
      <c r="D520" s="28"/>
      <c r="E520" s="28"/>
      <c r="F520" s="28"/>
      <c r="G520" s="28"/>
    </row>
    <row r="521" ht="15.75" customHeight="1">
      <c r="B521" s="28"/>
      <c r="C521" s="28"/>
      <c r="D521" s="28"/>
      <c r="E521" s="28"/>
      <c r="F521" s="28"/>
      <c r="G521" s="28"/>
    </row>
    <row r="522" ht="15.75" customHeight="1">
      <c r="B522" s="28"/>
      <c r="C522" s="28"/>
      <c r="D522" s="28"/>
      <c r="E522" s="28"/>
      <c r="F522" s="28"/>
      <c r="G522" s="28"/>
    </row>
    <row r="523" ht="15.75" customHeight="1">
      <c r="B523" s="28"/>
      <c r="C523" s="28"/>
      <c r="D523" s="28"/>
      <c r="E523" s="28"/>
      <c r="F523" s="28"/>
      <c r="G523" s="28"/>
    </row>
    <row r="524" ht="15.75" customHeight="1">
      <c r="B524" s="28"/>
      <c r="C524" s="28"/>
      <c r="D524" s="28"/>
      <c r="E524" s="28"/>
      <c r="F524" s="28"/>
      <c r="G524" s="28"/>
    </row>
    <row r="525" ht="15.75" customHeight="1">
      <c r="B525" s="28"/>
      <c r="C525" s="28"/>
      <c r="D525" s="28"/>
      <c r="E525" s="28"/>
      <c r="F525" s="28"/>
      <c r="G525" s="28"/>
    </row>
    <row r="526" ht="15.75" customHeight="1">
      <c r="B526" s="28"/>
      <c r="C526" s="28"/>
      <c r="D526" s="28"/>
      <c r="E526" s="28"/>
      <c r="F526" s="28"/>
      <c r="G526" s="28"/>
    </row>
    <row r="527" ht="15.75" customHeight="1">
      <c r="B527" s="28"/>
      <c r="C527" s="28"/>
      <c r="D527" s="28"/>
      <c r="E527" s="28"/>
      <c r="F527" s="28"/>
      <c r="G527" s="28"/>
    </row>
    <row r="528" ht="15.75" customHeight="1">
      <c r="B528" s="28"/>
      <c r="C528" s="28"/>
      <c r="D528" s="28"/>
      <c r="E528" s="28"/>
      <c r="F528" s="28"/>
      <c r="G528" s="28"/>
    </row>
    <row r="529" ht="15.75" customHeight="1">
      <c r="B529" s="28"/>
      <c r="C529" s="28"/>
      <c r="D529" s="28"/>
      <c r="E529" s="28"/>
      <c r="F529" s="28"/>
      <c r="G529" s="28"/>
    </row>
    <row r="530" ht="15.75" customHeight="1">
      <c r="B530" s="28"/>
      <c r="C530" s="28"/>
      <c r="D530" s="28"/>
      <c r="E530" s="28"/>
      <c r="F530" s="28"/>
      <c r="G530" s="28"/>
    </row>
    <row r="531" ht="15.75" customHeight="1">
      <c r="B531" s="28"/>
      <c r="C531" s="28"/>
      <c r="D531" s="28"/>
      <c r="E531" s="28"/>
      <c r="F531" s="28"/>
      <c r="G531" s="28"/>
    </row>
    <row r="532" ht="15.75" customHeight="1">
      <c r="B532" s="28"/>
      <c r="C532" s="28"/>
      <c r="D532" s="28"/>
      <c r="E532" s="28"/>
      <c r="F532" s="28"/>
      <c r="G532" s="28"/>
    </row>
    <row r="533" ht="15.75" customHeight="1">
      <c r="B533" s="28"/>
      <c r="C533" s="28"/>
      <c r="D533" s="28"/>
      <c r="E533" s="28"/>
      <c r="F533" s="28"/>
      <c r="G533" s="28"/>
    </row>
    <row r="534" ht="15.75" customHeight="1">
      <c r="B534" s="28"/>
      <c r="C534" s="28"/>
      <c r="D534" s="28"/>
      <c r="E534" s="28"/>
      <c r="F534" s="28"/>
      <c r="G534" s="28"/>
    </row>
    <row r="535" ht="15.75" customHeight="1">
      <c r="B535" s="28"/>
      <c r="C535" s="28"/>
      <c r="D535" s="28"/>
      <c r="E535" s="28"/>
      <c r="F535" s="28"/>
      <c r="G535" s="28"/>
    </row>
    <row r="536" ht="15.75" customHeight="1">
      <c r="B536" s="28"/>
      <c r="C536" s="28"/>
      <c r="D536" s="28"/>
      <c r="E536" s="28"/>
      <c r="F536" s="28"/>
      <c r="G536" s="28"/>
    </row>
    <row r="537" ht="15.75" customHeight="1">
      <c r="B537" s="28"/>
      <c r="C537" s="28"/>
      <c r="D537" s="28"/>
      <c r="E537" s="28"/>
      <c r="F537" s="28"/>
      <c r="G537" s="28"/>
    </row>
    <row r="538" ht="15.75" customHeight="1">
      <c r="B538" s="28"/>
      <c r="C538" s="28"/>
      <c r="D538" s="28"/>
      <c r="E538" s="28"/>
      <c r="F538" s="28"/>
      <c r="G538" s="28"/>
    </row>
    <row r="539" ht="15.75" customHeight="1">
      <c r="B539" s="28"/>
      <c r="C539" s="28"/>
      <c r="D539" s="28"/>
      <c r="E539" s="28"/>
      <c r="F539" s="28"/>
      <c r="G539" s="28"/>
    </row>
    <row r="540" ht="15.75" customHeight="1">
      <c r="B540" s="28"/>
      <c r="C540" s="28"/>
      <c r="D540" s="28"/>
      <c r="E540" s="28"/>
      <c r="F540" s="28"/>
      <c r="G540" s="28"/>
    </row>
    <row r="541" ht="15.75" customHeight="1">
      <c r="B541" s="28"/>
      <c r="C541" s="28"/>
      <c r="D541" s="28"/>
      <c r="E541" s="28"/>
      <c r="F541" s="28"/>
      <c r="G541" s="28"/>
    </row>
    <row r="542" ht="15.75" customHeight="1">
      <c r="B542" s="28"/>
      <c r="C542" s="28"/>
      <c r="D542" s="28"/>
      <c r="E542" s="28"/>
      <c r="F542" s="28"/>
      <c r="G542" s="28"/>
    </row>
    <row r="543" ht="15.75" customHeight="1">
      <c r="B543" s="28"/>
      <c r="C543" s="28"/>
      <c r="D543" s="28"/>
      <c r="E543" s="28"/>
      <c r="F543" s="28"/>
      <c r="G543" s="28"/>
    </row>
    <row r="544" ht="15.75" customHeight="1">
      <c r="B544" s="28"/>
      <c r="C544" s="28"/>
      <c r="D544" s="28"/>
      <c r="E544" s="28"/>
      <c r="F544" s="28"/>
      <c r="G544" s="28"/>
    </row>
    <row r="545" ht="15.75" customHeight="1">
      <c r="B545" s="28"/>
      <c r="C545" s="28"/>
      <c r="D545" s="28"/>
      <c r="E545" s="28"/>
      <c r="F545" s="28"/>
      <c r="G545" s="28"/>
    </row>
    <row r="546" ht="15.75" customHeight="1">
      <c r="B546" s="28"/>
      <c r="C546" s="28"/>
      <c r="D546" s="28"/>
      <c r="E546" s="28"/>
      <c r="F546" s="28"/>
      <c r="G546" s="28"/>
    </row>
    <row r="547" ht="15.75" customHeight="1">
      <c r="B547" s="28"/>
      <c r="C547" s="28"/>
      <c r="D547" s="28"/>
      <c r="E547" s="28"/>
      <c r="F547" s="28"/>
      <c r="G547" s="28"/>
    </row>
    <row r="548" ht="15.75" customHeight="1">
      <c r="B548" s="28"/>
      <c r="C548" s="28"/>
      <c r="D548" s="28"/>
      <c r="E548" s="28"/>
      <c r="F548" s="28"/>
      <c r="G548" s="28"/>
    </row>
    <row r="549" ht="15.75" customHeight="1">
      <c r="B549" s="28"/>
      <c r="C549" s="28"/>
      <c r="D549" s="28"/>
      <c r="E549" s="28"/>
      <c r="F549" s="28"/>
      <c r="G549" s="28"/>
    </row>
    <row r="550" ht="15.75" customHeight="1">
      <c r="B550" s="28"/>
      <c r="C550" s="28"/>
      <c r="D550" s="28"/>
      <c r="E550" s="28"/>
      <c r="F550" s="28"/>
      <c r="G550" s="28"/>
    </row>
    <row r="551" ht="15.75" customHeight="1">
      <c r="B551" s="28"/>
      <c r="C551" s="28"/>
      <c r="D551" s="28"/>
      <c r="E551" s="28"/>
      <c r="F551" s="28"/>
      <c r="G551" s="28"/>
    </row>
    <row r="552" ht="15.75" customHeight="1">
      <c r="B552" s="28"/>
      <c r="C552" s="28"/>
      <c r="D552" s="28"/>
      <c r="E552" s="28"/>
      <c r="F552" s="28"/>
      <c r="G552" s="28"/>
    </row>
    <row r="553" ht="15.75" customHeight="1">
      <c r="B553" s="28"/>
      <c r="C553" s="28"/>
      <c r="D553" s="28"/>
      <c r="E553" s="28"/>
      <c r="F553" s="28"/>
      <c r="G553" s="28"/>
    </row>
    <row r="554" ht="15.75" customHeight="1">
      <c r="B554" s="28"/>
      <c r="C554" s="28"/>
      <c r="D554" s="28"/>
      <c r="E554" s="28"/>
      <c r="F554" s="28"/>
      <c r="G554" s="28"/>
    </row>
    <row r="555" ht="15.75" customHeight="1">
      <c r="B555" s="28"/>
      <c r="C555" s="28"/>
      <c r="D555" s="28"/>
      <c r="E555" s="28"/>
      <c r="F555" s="28"/>
      <c r="G555" s="28"/>
    </row>
    <row r="556" ht="15.75" customHeight="1">
      <c r="B556" s="28"/>
      <c r="C556" s="28"/>
      <c r="D556" s="28"/>
      <c r="E556" s="28"/>
      <c r="F556" s="28"/>
      <c r="G556" s="28"/>
    </row>
    <row r="557" ht="15.75" customHeight="1">
      <c r="B557" s="28"/>
      <c r="C557" s="28"/>
      <c r="D557" s="28"/>
      <c r="E557" s="28"/>
      <c r="F557" s="28"/>
      <c r="G557" s="28"/>
    </row>
    <row r="558" ht="15.75" customHeight="1">
      <c r="B558" s="28"/>
      <c r="C558" s="28"/>
      <c r="D558" s="28"/>
      <c r="E558" s="28"/>
      <c r="F558" s="28"/>
      <c r="G558" s="28"/>
    </row>
    <row r="559" ht="15.75" customHeight="1">
      <c r="B559" s="28"/>
      <c r="C559" s="28"/>
      <c r="D559" s="28"/>
      <c r="E559" s="28"/>
      <c r="F559" s="28"/>
      <c r="G559" s="28"/>
    </row>
    <row r="560" ht="15.75" customHeight="1">
      <c r="B560" s="28"/>
      <c r="C560" s="28"/>
      <c r="D560" s="28"/>
      <c r="E560" s="28"/>
      <c r="F560" s="28"/>
      <c r="G560" s="28"/>
    </row>
    <row r="561" ht="15.75" customHeight="1">
      <c r="B561" s="28"/>
      <c r="C561" s="28"/>
      <c r="D561" s="28"/>
      <c r="E561" s="28"/>
      <c r="F561" s="28"/>
      <c r="G561" s="28"/>
    </row>
    <row r="562" ht="15.75" customHeight="1">
      <c r="B562" s="28"/>
      <c r="C562" s="28"/>
      <c r="D562" s="28"/>
      <c r="E562" s="28"/>
      <c r="F562" s="28"/>
      <c r="G562" s="28"/>
    </row>
    <row r="563" ht="15.75" customHeight="1">
      <c r="B563" s="28"/>
      <c r="C563" s="28"/>
      <c r="D563" s="28"/>
      <c r="E563" s="28"/>
      <c r="F563" s="28"/>
      <c r="G563" s="28"/>
    </row>
    <row r="564" ht="15.75" customHeight="1">
      <c r="B564" s="28"/>
      <c r="C564" s="28"/>
      <c r="D564" s="28"/>
      <c r="E564" s="28"/>
      <c r="F564" s="28"/>
      <c r="G564" s="28"/>
    </row>
    <row r="565" ht="15.75" customHeight="1">
      <c r="B565" s="28"/>
      <c r="C565" s="28"/>
      <c r="D565" s="28"/>
      <c r="E565" s="28"/>
      <c r="F565" s="28"/>
      <c r="G565" s="28"/>
    </row>
    <row r="566" ht="15.75" customHeight="1">
      <c r="B566" s="28"/>
      <c r="C566" s="28"/>
      <c r="D566" s="28"/>
      <c r="E566" s="28"/>
      <c r="F566" s="28"/>
      <c r="G566" s="28"/>
    </row>
    <row r="567" ht="15.75" customHeight="1">
      <c r="B567" s="28"/>
      <c r="C567" s="28"/>
      <c r="D567" s="28"/>
      <c r="E567" s="28"/>
      <c r="F567" s="28"/>
      <c r="G567" s="28"/>
    </row>
    <row r="568" ht="15.75" customHeight="1">
      <c r="B568" s="28"/>
      <c r="C568" s="28"/>
      <c r="D568" s="28"/>
      <c r="E568" s="28"/>
      <c r="F568" s="28"/>
      <c r="G568" s="28"/>
    </row>
    <row r="569" ht="15.75" customHeight="1">
      <c r="B569" s="28"/>
      <c r="C569" s="28"/>
      <c r="D569" s="28"/>
      <c r="E569" s="28"/>
      <c r="F569" s="28"/>
      <c r="G569" s="28"/>
    </row>
    <row r="570" ht="15.75" customHeight="1">
      <c r="B570" s="28"/>
      <c r="C570" s="28"/>
      <c r="D570" s="28"/>
      <c r="E570" s="28"/>
      <c r="F570" s="28"/>
      <c r="G570" s="28"/>
    </row>
    <row r="571" ht="15.75" customHeight="1">
      <c r="B571" s="28"/>
      <c r="C571" s="28"/>
      <c r="D571" s="28"/>
      <c r="E571" s="28"/>
      <c r="F571" s="28"/>
      <c r="G571" s="28"/>
    </row>
    <row r="572" ht="15.75" customHeight="1">
      <c r="B572" s="28"/>
      <c r="C572" s="28"/>
      <c r="D572" s="28"/>
      <c r="E572" s="28"/>
      <c r="F572" s="28"/>
      <c r="G572" s="28"/>
    </row>
    <row r="573" ht="15.75" customHeight="1">
      <c r="B573" s="28"/>
      <c r="C573" s="28"/>
      <c r="D573" s="28"/>
      <c r="E573" s="28"/>
      <c r="F573" s="28"/>
      <c r="G573" s="28"/>
    </row>
    <row r="574" ht="15.75" customHeight="1">
      <c r="B574" s="28"/>
      <c r="C574" s="28"/>
      <c r="D574" s="28"/>
      <c r="E574" s="28"/>
      <c r="F574" s="28"/>
      <c r="G574" s="28"/>
    </row>
    <row r="575" ht="15.75" customHeight="1">
      <c r="B575" s="28"/>
      <c r="C575" s="28"/>
      <c r="D575" s="28"/>
      <c r="E575" s="28"/>
      <c r="F575" s="28"/>
      <c r="G575" s="28"/>
    </row>
    <row r="576" ht="15.75" customHeight="1">
      <c r="B576" s="28"/>
      <c r="C576" s="28"/>
      <c r="D576" s="28"/>
      <c r="E576" s="28"/>
      <c r="F576" s="28"/>
      <c r="G576" s="28"/>
    </row>
    <row r="577" ht="15.75" customHeight="1">
      <c r="B577" s="28"/>
      <c r="C577" s="28"/>
      <c r="D577" s="28"/>
      <c r="E577" s="28"/>
      <c r="F577" s="28"/>
      <c r="G577" s="28"/>
    </row>
    <row r="578" ht="15.75" customHeight="1">
      <c r="B578" s="28"/>
      <c r="C578" s="28"/>
      <c r="D578" s="28"/>
      <c r="E578" s="28"/>
      <c r="F578" s="28"/>
      <c r="G578" s="28"/>
    </row>
    <row r="579" ht="15.75" customHeight="1">
      <c r="B579" s="28"/>
      <c r="C579" s="28"/>
      <c r="D579" s="28"/>
      <c r="E579" s="28"/>
      <c r="F579" s="28"/>
      <c r="G579" s="28"/>
    </row>
    <row r="580" ht="15.75" customHeight="1">
      <c r="B580" s="28"/>
      <c r="C580" s="28"/>
      <c r="D580" s="28"/>
      <c r="E580" s="28"/>
      <c r="F580" s="28"/>
      <c r="G580" s="28"/>
    </row>
    <row r="581" ht="15.75" customHeight="1">
      <c r="B581" s="28"/>
      <c r="C581" s="28"/>
      <c r="D581" s="28"/>
      <c r="E581" s="28"/>
      <c r="F581" s="28"/>
      <c r="G581" s="28"/>
    </row>
    <row r="582" ht="15.75" customHeight="1">
      <c r="B582" s="28"/>
      <c r="C582" s="28"/>
      <c r="D582" s="28"/>
      <c r="E582" s="28"/>
      <c r="F582" s="28"/>
      <c r="G582" s="28"/>
    </row>
    <row r="583" ht="15.75" customHeight="1">
      <c r="B583" s="28"/>
      <c r="C583" s="28"/>
      <c r="D583" s="28"/>
      <c r="E583" s="28"/>
      <c r="F583" s="28"/>
      <c r="G583" s="28"/>
    </row>
    <row r="584" ht="15.75" customHeight="1">
      <c r="B584" s="28"/>
      <c r="C584" s="28"/>
      <c r="D584" s="28"/>
      <c r="E584" s="28"/>
      <c r="F584" s="28"/>
      <c r="G584" s="28"/>
    </row>
    <row r="585" ht="15.75" customHeight="1">
      <c r="B585" s="28"/>
      <c r="C585" s="28"/>
      <c r="D585" s="28"/>
      <c r="E585" s="28"/>
      <c r="F585" s="28"/>
      <c r="G585" s="28"/>
    </row>
    <row r="586" ht="15.75" customHeight="1">
      <c r="B586" s="28"/>
      <c r="C586" s="28"/>
      <c r="D586" s="28"/>
      <c r="E586" s="28"/>
      <c r="F586" s="28"/>
      <c r="G586" s="28"/>
    </row>
    <row r="587" ht="15.75" customHeight="1">
      <c r="B587" s="28"/>
      <c r="C587" s="28"/>
      <c r="D587" s="28"/>
      <c r="E587" s="28"/>
      <c r="F587" s="28"/>
      <c r="G587" s="28"/>
    </row>
    <row r="588" ht="15.75" customHeight="1">
      <c r="B588" s="28"/>
      <c r="C588" s="28"/>
      <c r="D588" s="28"/>
      <c r="E588" s="28"/>
      <c r="F588" s="28"/>
      <c r="G588" s="28"/>
    </row>
    <row r="589" ht="15.75" customHeight="1">
      <c r="B589" s="28"/>
      <c r="C589" s="28"/>
      <c r="D589" s="28"/>
      <c r="E589" s="28"/>
      <c r="F589" s="28"/>
      <c r="G589" s="28"/>
    </row>
    <row r="590" ht="15.75" customHeight="1">
      <c r="B590" s="28"/>
      <c r="C590" s="28"/>
      <c r="D590" s="28"/>
      <c r="E590" s="28"/>
      <c r="F590" s="28"/>
      <c r="G590" s="28"/>
    </row>
    <row r="591" ht="15.75" customHeight="1">
      <c r="B591" s="28"/>
      <c r="C591" s="28"/>
      <c r="D591" s="28"/>
      <c r="E591" s="28"/>
      <c r="F591" s="28"/>
      <c r="G591" s="28"/>
    </row>
    <row r="592" ht="15.75" customHeight="1">
      <c r="B592" s="28"/>
      <c r="C592" s="28"/>
      <c r="D592" s="28"/>
      <c r="E592" s="28"/>
      <c r="F592" s="28"/>
      <c r="G592" s="28"/>
    </row>
    <row r="593" ht="15.75" customHeight="1">
      <c r="B593" s="28"/>
      <c r="C593" s="28"/>
      <c r="D593" s="28"/>
      <c r="E593" s="28"/>
      <c r="F593" s="28"/>
      <c r="G593" s="28"/>
    </row>
    <row r="594" ht="15.75" customHeight="1">
      <c r="B594" s="28"/>
      <c r="C594" s="28"/>
      <c r="D594" s="28"/>
      <c r="E594" s="28"/>
      <c r="F594" s="28"/>
      <c r="G594" s="28"/>
    </row>
    <row r="595" ht="15.75" customHeight="1">
      <c r="B595" s="28"/>
      <c r="C595" s="28"/>
      <c r="D595" s="28"/>
      <c r="E595" s="28"/>
      <c r="F595" s="28"/>
      <c r="G595" s="28"/>
    </row>
    <row r="596" ht="15.75" customHeight="1">
      <c r="B596" s="28"/>
      <c r="C596" s="28"/>
      <c r="D596" s="28"/>
      <c r="E596" s="28"/>
      <c r="F596" s="28"/>
      <c r="G596" s="28"/>
    </row>
    <row r="597" ht="15.75" customHeight="1">
      <c r="B597" s="28"/>
      <c r="C597" s="28"/>
      <c r="D597" s="28"/>
      <c r="E597" s="28"/>
      <c r="F597" s="28"/>
      <c r="G597" s="28"/>
    </row>
    <row r="598" ht="15.75" customHeight="1">
      <c r="B598" s="28"/>
      <c r="C598" s="28"/>
      <c r="D598" s="28"/>
      <c r="E598" s="28"/>
      <c r="F598" s="28"/>
      <c r="G598" s="28"/>
    </row>
    <row r="599" ht="15.75" customHeight="1">
      <c r="B599" s="28"/>
      <c r="C599" s="28"/>
      <c r="D599" s="28"/>
      <c r="E599" s="28"/>
      <c r="F599" s="28"/>
      <c r="G599" s="28"/>
    </row>
    <row r="600" ht="15.75" customHeight="1">
      <c r="B600" s="28"/>
      <c r="C600" s="28"/>
      <c r="D600" s="28"/>
      <c r="E600" s="28"/>
      <c r="F600" s="28"/>
      <c r="G600" s="28"/>
    </row>
    <row r="601" ht="15.75" customHeight="1">
      <c r="B601" s="28"/>
      <c r="C601" s="28"/>
      <c r="D601" s="28"/>
      <c r="E601" s="28"/>
      <c r="F601" s="28"/>
      <c r="G601" s="28"/>
    </row>
    <row r="602" ht="15.75" customHeight="1">
      <c r="B602" s="28"/>
      <c r="C602" s="28"/>
      <c r="D602" s="28"/>
      <c r="E602" s="28"/>
      <c r="F602" s="28"/>
      <c r="G602" s="28"/>
    </row>
    <row r="603" ht="15.75" customHeight="1">
      <c r="B603" s="28"/>
      <c r="C603" s="28"/>
      <c r="D603" s="28"/>
      <c r="E603" s="28"/>
      <c r="F603" s="28"/>
      <c r="G603" s="28"/>
    </row>
    <row r="604" ht="15.75" customHeight="1">
      <c r="B604" s="28"/>
      <c r="C604" s="28"/>
      <c r="D604" s="28"/>
      <c r="E604" s="28"/>
      <c r="F604" s="28"/>
      <c r="G604" s="28"/>
    </row>
    <row r="605" ht="15.75" customHeight="1">
      <c r="B605" s="28"/>
      <c r="C605" s="28"/>
      <c r="D605" s="28"/>
      <c r="E605" s="28"/>
      <c r="F605" s="28"/>
      <c r="G605" s="28"/>
    </row>
    <row r="606" ht="15.75" customHeight="1">
      <c r="B606" s="28"/>
      <c r="C606" s="28"/>
      <c r="D606" s="28"/>
      <c r="E606" s="28"/>
      <c r="F606" s="28"/>
      <c r="G606" s="28"/>
    </row>
    <row r="607" ht="15.75" customHeight="1">
      <c r="B607" s="28"/>
      <c r="C607" s="28"/>
      <c r="D607" s="28"/>
      <c r="E607" s="28"/>
      <c r="F607" s="28"/>
      <c r="G607" s="28"/>
    </row>
    <row r="608" ht="15.75" customHeight="1">
      <c r="B608" s="28"/>
      <c r="C608" s="28"/>
      <c r="D608" s="28"/>
      <c r="E608" s="28"/>
      <c r="F608" s="28"/>
      <c r="G608" s="28"/>
    </row>
    <row r="609" ht="15.75" customHeight="1">
      <c r="B609" s="28"/>
      <c r="C609" s="28"/>
      <c r="D609" s="28"/>
      <c r="E609" s="28"/>
      <c r="F609" s="28"/>
      <c r="G609" s="28"/>
    </row>
    <row r="610" ht="15.75" customHeight="1">
      <c r="B610" s="28"/>
      <c r="C610" s="28"/>
      <c r="D610" s="28"/>
      <c r="E610" s="28"/>
      <c r="F610" s="28"/>
      <c r="G610" s="28"/>
    </row>
    <row r="611" ht="15.75" customHeight="1">
      <c r="B611" s="28"/>
      <c r="C611" s="28"/>
      <c r="D611" s="28"/>
      <c r="E611" s="28"/>
      <c r="F611" s="28"/>
      <c r="G611" s="28"/>
    </row>
    <row r="612" ht="15.75" customHeight="1">
      <c r="B612" s="28"/>
      <c r="C612" s="28"/>
      <c r="D612" s="28"/>
      <c r="E612" s="28"/>
      <c r="F612" s="28"/>
      <c r="G612" s="28"/>
    </row>
    <row r="613" ht="15.75" customHeight="1">
      <c r="B613" s="28"/>
      <c r="C613" s="28"/>
      <c r="D613" s="28"/>
      <c r="E613" s="28"/>
      <c r="F613" s="28"/>
      <c r="G613" s="28"/>
    </row>
    <row r="614" ht="15.75" customHeight="1">
      <c r="B614" s="28"/>
      <c r="C614" s="28"/>
      <c r="D614" s="28"/>
      <c r="E614" s="28"/>
      <c r="F614" s="28"/>
      <c r="G614" s="28"/>
    </row>
    <row r="615" ht="15.75" customHeight="1">
      <c r="B615" s="28"/>
      <c r="C615" s="28"/>
      <c r="D615" s="28"/>
      <c r="E615" s="28"/>
      <c r="F615" s="28"/>
      <c r="G615" s="28"/>
    </row>
    <row r="616" ht="15.75" customHeight="1">
      <c r="B616" s="28"/>
      <c r="C616" s="28"/>
      <c r="D616" s="28"/>
      <c r="E616" s="28"/>
      <c r="F616" s="28"/>
      <c r="G616" s="28"/>
    </row>
    <row r="617" ht="15.75" customHeight="1">
      <c r="B617" s="28"/>
      <c r="C617" s="28"/>
      <c r="D617" s="28"/>
      <c r="E617" s="28"/>
      <c r="F617" s="28"/>
      <c r="G617" s="28"/>
    </row>
    <row r="618" ht="15.75" customHeight="1">
      <c r="B618" s="28"/>
      <c r="C618" s="28"/>
      <c r="D618" s="28"/>
      <c r="E618" s="28"/>
      <c r="F618" s="28"/>
      <c r="G618" s="28"/>
    </row>
    <row r="619" ht="15.75" customHeight="1">
      <c r="B619" s="28"/>
      <c r="C619" s="28"/>
      <c r="D619" s="28"/>
      <c r="E619" s="28"/>
      <c r="F619" s="28"/>
      <c r="G619" s="28"/>
    </row>
    <row r="620" ht="15.75" customHeight="1">
      <c r="B620" s="28"/>
      <c r="C620" s="28"/>
      <c r="D620" s="28"/>
      <c r="E620" s="28"/>
      <c r="F620" s="28"/>
      <c r="G620" s="28"/>
    </row>
    <row r="621" ht="15.75" customHeight="1">
      <c r="B621" s="28"/>
      <c r="C621" s="28"/>
      <c r="D621" s="28"/>
      <c r="E621" s="28"/>
      <c r="F621" s="28"/>
      <c r="G621" s="28"/>
    </row>
    <row r="622" ht="15.75" customHeight="1">
      <c r="B622" s="28"/>
      <c r="C622" s="28"/>
      <c r="D622" s="28"/>
      <c r="E622" s="28"/>
      <c r="F622" s="28"/>
      <c r="G622" s="28"/>
    </row>
    <row r="623" ht="15.75" customHeight="1">
      <c r="B623" s="28"/>
      <c r="C623" s="28"/>
      <c r="D623" s="28"/>
      <c r="E623" s="28"/>
      <c r="F623" s="28"/>
      <c r="G623" s="28"/>
    </row>
    <row r="624" ht="15.75" customHeight="1">
      <c r="B624" s="28"/>
      <c r="C624" s="28"/>
      <c r="D624" s="28"/>
      <c r="E624" s="28"/>
      <c r="F624" s="28"/>
      <c r="G624" s="28"/>
    </row>
    <row r="625" ht="15.75" customHeight="1">
      <c r="B625" s="28"/>
      <c r="C625" s="28"/>
      <c r="D625" s="28"/>
      <c r="E625" s="28"/>
      <c r="F625" s="28"/>
      <c r="G625" s="28"/>
    </row>
    <row r="626" ht="15.75" customHeight="1">
      <c r="B626" s="28"/>
      <c r="C626" s="28"/>
      <c r="D626" s="28"/>
      <c r="E626" s="28"/>
      <c r="F626" s="28"/>
      <c r="G626" s="28"/>
    </row>
    <row r="627" ht="15.75" customHeight="1">
      <c r="B627" s="28"/>
      <c r="C627" s="28"/>
      <c r="D627" s="28"/>
      <c r="E627" s="28"/>
      <c r="F627" s="28"/>
      <c r="G627" s="28"/>
    </row>
    <row r="628" ht="15.75" customHeight="1">
      <c r="B628" s="28"/>
      <c r="C628" s="28"/>
      <c r="D628" s="28"/>
      <c r="E628" s="28"/>
      <c r="F628" s="28"/>
      <c r="G628" s="28"/>
    </row>
    <row r="629" ht="15.75" customHeight="1">
      <c r="B629" s="28"/>
      <c r="C629" s="28"/>
      <c r="D629" s="28"/>
      <c r="E629" s="28"/>
      <c r="F629" s="28"/>
      <c r="G629" s="28"/>
    </row>
    <row r="630" ht="15.75" customHeight="1">
      <c r="B630" s="28"/>
      <c r="C630" s="28"/>
      <c r="D630" s="28"/>
      <c r="E630" s="28"/>
      <c r="F630" s="28"/>
      <c r="G630" s="28"/>
    </row>
    <row r="631" ht="15.75" customHeight="1">
      <c r="B631" s="28"/>
      <c r="C631" s="28"/>
      <c r="D631" s="28"/>
      <c r="E631" s="28"/>
      <c r="F631" s="28"/>
      <c r="G631" s="28"/>
    </row>
    <row r="632" ht="15.75" customHeight="1">
      <c r="B632" s="28"/>
      <c r="C632" s="28"/>
      <c r="D632" s="28"/>
      <c r="E632" s="28"/>
      <c r="F632" s="28"/>
      <c r="G632" s="28"/>
    </row>
    <row r="633" ht="15.75" customHeight="1">
      <c r="B633" s="28"/>
      <c r="C633" s="28"/>
      <c r="D633" s="28"/>
      <c r="E633" s="28"/>
      <c r="F633" s="28"/>
      <c r="G633" s="28"/>
    </row>
    <row r="634" ht="15.75" customHeight="1">
      <c r="B634" s="28"/>
      <c r="C634" s="28"/>
      <c r="D634" s="28"/>
      <c r="E634" s="28"/>
      <c r="F634" s="28"/>
      <c r="G634" s="28"/>
    </row>
    <row r="635" ht="15.75" customHeight="1">
      <c r="B635" s="28"/>
      <c r="C635" s="28"/>
      <c r="D635" s="28"/>
      <c r="E635" s="28"/>
      <c r="F635" s="28"/>
      <c r="G635" s="28"/>
    </row>
    <row r="636" ht="15.75" customHeight="1">
      <c r="B636" s="28"/>
      <c r="C636" s="28"/>
      <c r="D636" s="28"/>
      <c r="E636" s="28"/>
      <c r="F636" s="28"/>
      <c r="G636" s="28"/>
    </row>
    <row r="637" ht="15.75" customHeight="1">
      <c r="B637" s="28"/>
      <c r="C637" s="28"/>
      <c r="D637" s="28"/>
      <c r="E637" s="28"/>
      <c r="F637" s="28"/>
      <c r="G637" s="28"/>
    </row>
    <row r="638" ht="15.75" customHeight="1">
      <c r="B638" s="28"/>
      <c r="C638" s="28"/>
      <c r="D638" s="28"/>
      <c r="E638" s="28"/>
      <c r="F638" s="28"/>
      <c r="G638" s="28"/>
    </row>
    <row r="639" ht="15.75" customHeight="1">
      <c r="B639" s="28"/>
      <c r="C639" s="28"/>
      <c r="D639" s="28"/>
      <c r="E639" s="28"/>
      <c r="F639" s="28"/>
      <c r="G639" s="28"/>
    </row>
    <row r="640" ht="15.75" customHeight="1">
      <c r="B640" s="28"/>
      <c r="C640" s="28"/>
      <c r="D640" s="28"/>
      <c r="E640" s="28"/>
      <c r="F640" s="28"/>
      <c r="G640" s="28"/>
    </row>
    <row r="641" ht="15.75" customHeight="1">
      <c r="B641" s="28"/>
      <c r="C641" s="28"/>
      <c r="D641" s="28"/>
      <c r="E641" s="28"/>
      <c r="F641" s="28"/>
      <c r="G641" s="28"/>
    </row>
    <row r="642" ht="15.75" customHeight="1">
      <c r="B642" s="28"/>
      <c r="C642" s="28"/>
      <c r="D642" s="28"/>
      <c r="E642" s="28"/>
      <c r="F642" s="28"/>
      <c r="G642" s="28"/>
    </row>
    <row r="643" ht="15.75" customHeight="1">
      <c r="B643" s="28"/>
      <c r="C643" s="28"/>
      <c r="D643" s="28"/>
      <c r="E643" s="28"/>
      <c r="F643" s="28"/>
      <c r="G643" s="28"/>
    </row>
    <row r="644" ht="15.75" customHeight="1">
      <c r="B644" s="28"/>
      <c r="C644" s="28"/>
      <c r="D644" s="28"/>
      <c r="E644" s="28"/>
      <c r="F644" s="28"/>
      <c r="G644" s="28"/>
    </row>
    <row r="645" ht="15.75" customHeight="1">
      <c r="B645" s="28"/>
      <c r="C645" s="28"/>
      <c r="D645" s="28"/>
      <c r="E645" s="28"/>
      <c r="F645" s="28"/>
      <c r="G645" s="28"/>
    </row>
    <row r="646" ht="15.75" customHeight="1">
      <c r="B646" s="28"/>
      <c r="C646" s="28"/>
      <c r="D646" s="28"/>
      <c r="E646" s="28"/>
      <c r="F646" s="28"/>
      <c r="G646" s="28"/>
    </row>
    <row r="647" ht="15.75" customHeight="1">
      <c r="B647" s="28"/>
      <c r="C647" s="28"/>
      <c r="D647" s="28"/>
      <c r="E647" s="28"/>
      <c r="F647" s="28"/>
      <c r="G647" s="28"/>
    </row>
    <row r="648" ht="15.75" customHeight="1">
      <c r="B648" s="28"/>
      <c r="C648" s="28"/>
      <c r="D648" s="28"/>
      <c r="E648" s="28"/>
      <c r="F648" s="28"/>
      <c r="G648" s="28"/>
    </row>
    <row r="649" ht="15.75" customHeight="1">
      <c r="B649" s="28"/>
      <c r="C649" s="28"/>
      <c r="D649" s="28"/>
      <c r="E649" s="28"/>
      <c r="F649" s="28"/>
      <c r="G649" s="28"/>
    </row>
    <row r="650" ht="15.75" customHeight="1">
      <c r="B650" s="28"/>
      <c r="C650" s="28"/>
      <c r="D650" s="28"/>
      <c r="E650" s="28"/>
      <c r="F650" s="28"/>
      <c r="G650" s="28"/>
    </row>
    <row r="651" ht="15.75" customHeight="1">
      <c r="B651" s="28"/>
      <c r="C651" s="28"/>
      <c r="D651" s="28"/>
      <c r="E651" s="28"/>
      <c r="F651" s="28"/>
      <c r="G651" s="28"/>
    </row>
    <row r="652" ht="15.75" customHeight="1">
      <c r="B652" s="28"/>
      <c r="C652" s="28"/>
      <c r="D652" s="28"/>
      <c r="E652" s="28"/>
      <c r="F652" s="28"/>
      <c r="G652" s="28"/>
    </row>
    <row r="653" ht="15.75" customHeight="1">
      <c r="B653" s="28"/>
      <c r="C653" s="28"/>
      <c r="D653" s="28"/>
      <c r="E653" s="28"/>
      <c r="F653" s="28"/>
      <c r="G653" s="28"/>
    </row>
    <row r="654" ht="15.75" customHeight="1">
      <c r="B654" s="28"/>
      <c r="C654" s="28"/>
      <c r="D654" s="28"/>
      <c r="E654" s="28"/>
      <c r="F654" s="28"/>
      <c r="G654" s="28"/>
    </row>
    <row r="655" ht="15.75" customHeight="1">
      <c r="B655" s="28"/>
      <c r="C655" s="28"/>
      <c r="D655" s="28"/>
      <c r="E655" s="28"/>
      <c r="F655" s="28"/>
      <c r="G655" s="28"/>
    </row>
    <row r="656" ht="15.75" customHeight="1">
      <c r="B656" s="28"/>
      <c r="C656" s="28"/>
      <c r="D656" s="28"/>
      <c r="E656" s="28"/>
      <c r="F656" s="28"/>
      <c r="G656" s="28"/>
    </row>
    <row r="657" ht="15.75" customHeight="1">
      <c r="B657" s="28"/>
      <c r="C657" s="28"/>
      <c r="D657" s="28"/>
      <c r="E657" s="28"/>
      <c r="F657" s="28"/>
      <c r="G657" s="28"/>
    </row>
    <row r="658" ht="15.75" customHeight="1">
      <c r="B658" s="28"/>
      <c r="C658" s="28"/>
      <c r="D658" s="28"/>
      <c r="E658" s="28"/>
      <c r="F658" s="28"/>
      <c r="G658" s="28"/>
    </row>
    <row r="659" ht="15.75" customHeight="1">
      <c r="B659" s="28"/>
      <c r="C659" s="28"/>
      <c r="D659" s="28"/>
      <c r="E659" s="28"/>
      <c r="F659" s="28"/>
      <c r="G659" s="28"/>
    </row>
    <row r="660" ht="15.75" customHeight="1">
      <c r="B660" s="28"/>
      <c r="C660" s="28"/>
      <c r="D660" s="28"/>
      <c r="E660" s="28"/>
      <c r="F660" s="28"/>
      <c r="G660" s="28"/>
    </row>
    <row r="661" ht="15.75" customHeight="1">
      <c r="B661" s="28"/>
      <c r="C661" s="28"/>
      <c r="D661" s="28"/>
      <c r="E661" s="28"/>
      <c r="F661" s="28"/>
      <c r="G661" s="28"/>
    </row>
    <row r="662" ht="15.75" customHeight="1">
      <c r="B662" s="28"/>
      <c r="C662" s="28"/>
      <c r="D662" s="28"/>
      <c r="E662" s="28"/>
      <c r="F662" s="28"/>
      <c r="G662" s="28"/>
    </row>
    <row r="663" ht="15.75" customHeight="1">
      <c r="B663" s="28"/>
      <c r="C663" s="28"/>
      <c r="D663" s="28"/>
      <c r="E663" s="28"/>
      <c r="F663" s="28"/>
      <c r="G663" s="28"/>
    </row>
    <row r="664" ht="15.75" customHeight="1">
      <c r="B664" s="28"/>
      <c r="C664" s="28"/>
      <c r="D664" s="28"/>
      <c r="E664" s="28"/>
      <c r="F664" s="28"/>
      <c r="G664" s="28"/>
    </row>
    <row r="665" ht="15.75" customHeight="1">
      <c r="B665" s="28"/>
      <c r="C665" s="28"/>
      <c r="D665" s="28"/>
      <c r="E665" s="28"/>
      <c r="F665" s="28"/>
      <c r="G665" s="28"/>
    </row>
    <row r="666" ht="15.75" customHeight="1">
      <c r="B666" s="28"/>
      <c r="C666" s="28"/>
      <c r="D666" s="28"/>
      <c r="E666" s="28"/>
      <c r="F666" s="28"/>
      <c r="G666" s="28"/>
    </row>
    <row r="667" ht="15.75" customHeight="1">
      <c r="B667" s="28"/>
      <c r="C667" s="28"/>
      <c r="D667" s="28"/>
      <c r="E667" s="28"/>
      <c r="F667" s="28"/>
      <c r="G667" s="28"/>
    </row>
    <row r="668" ht="15.75" customHeight="1">
      <c r="B668" s="28"/>
      <c r="C668" s="28"/>
      <c r="D668" s="28"/>
      <c r="E668" s="28"/>
      <c r="F668" s="28"/>
      <c r="G668" s="28"/>
    </row>
    <row r="669" ht="15.75" customHeight="1">
      <c r="B669" s="28"/>
      <c r="C669" s="28"/>
      <c r="D669" s="28"/>
      <c r="E669" s="28"/>
      <c r="F669" s="28"/>
      <c r="G669" s="28"/>
    </row>
    <row r="670" ht="15.75" customHeight="1">
      <c r="B670" s="28"/>
      <c r="C670" s="28"/>
      <c r="D670" s="28"/>
      <c r="E670" s="28"/>
      <c r="F670" s="28"/>
      <c r="G670" s="28"/>
    </row>
    <row r="671" ht="15.75" customHeight="1">
      <c r="B671" s="28"/>
      <c r="C671" s="28"/>
      <c r="D671" s="28"/>
      <c r="E671" s="28"/>
      <c r="F671" s="28"/>
      <c r="G671" s="28"/>
    </row>
    <row r="672" ht="15.75" customHeight="1">
      <c r="B672" s="28"/>
      <c r="C672" s="28"/>
      <c r="D672" s="28"/>
      <c r="E672" s="28"/>
      <c r="F672" s="28"/>
      <c r="G672" s="28"/>
    </row>
    <row r="673" ht="15.75" customHeight="1">
      <c r="B673" s="28"/>
      <c r="C673" s="28"/>
      <c r="D673" s="28"/>
      <c r="E673" s="28"/>
      <c r="F673" s="28"/>
      <c r="G673" s="28"/>
    </row>
    <row r="674" ht="15.75" customHeight="1">
      <c r="B674" s="28"/>
      <c r="C674" s="28"/>
      <c r="D674" s="28"/>
      <c r="E674" s="28"/>
      <c r="F674" s="28"/>
      <c r="G674" s="28"/>
    </row>
    <row r="675" ht="15.75" customHeight="1">
      <c r="B675" s="28"/>
      <c r="C675" s="28"/>
      <c r="D675" s="28"/>
      <c r="E675" s="28"/>
      <c r="F675" s="28"/>
      <c r="G675" s="28"/>
    </row>
    <row r="676" ht="15.75" customHeight="1">
      <c r="B676" s="28"/>
      <c r="C676" s="28"/>
      <c r="D676" s="28"/>
      <c r="E676" s="28"/>
      <c r="F676" s="28"/>
      <c r="G676" s="28"/>
    </row>
    <row r="677" ht="15.75" customHeight="1">
      <c r="B677" s="28"/>
      <c r="C677" s="28"/>
      <c r="D677" s="28"/>
      <c r="E677" s="28"/>
      <c r="F677" s="28"/>
      <c r="G677" s="28"/>
    </row>
    <row r="678" ht="15.75" customHeight="1">
      <c r="B678" s="28"/>
      <c r="C678" s="28"/>
      <c r="D678" s="28"/>
      <c r="E678" s="28"/>
      <c r="F678" s="28"/>
      <c r="G678" s="28"/>
    </row>
    <row r="679" ht="15.75" customHeight="1">
      <c r="B679" s="28"/>
      <c r="C679" s="28"/>
      <c r="D679" s="28"/>
      <c r="E679" s="28"/>
      <c r="F679" s="28"/>
      <c r="G679" s="28"/>
    </row>
    <row r="680" ht="15.75" customHeight="1">
      <c r="B680" s="28"/>
      <c r="C680" s="28"/>
      <c r="D680" s="28"/>
      <c r="E680" s="28"/>
      <c r="F680" s="28"/>
      <c r="G680" s="28"/>
    </row>
    <row r="681" ht="15.75" customHeight="1">
      <c r="B681" s="28"/>
      <c r="C681" s="28"/>
      <c r="D681" s="28"/>
      <c r="E681" s="28"/>
      <c r="F681" s="28"/>
      <c r="G681" s="28"/>
    </row>
    <row r="682" ht="15.75" customHeight="1">
      <c r="B682" s="28"/>
      <c r="C682" s="28"/>
      <c r="D682" s="28"/>
      <c r="E682" s="28"/>
      <c r="F682" s="28"/>
      <c r="G682" s="28"/>
    </row>
    <row r="683" ht="15.75" customHeight="1">
      <c r="B683" s="28"/>
      <c r="C683" s="28"/>
      <c r="D683" s="28"/>
      <c r="E683" s="28"/>
      <c r="F683" s="28"/>
      <c r="G683" s="28"/>
    </row>
    <row r="684" ht="15.75" customHeight="1">
      <c r="B684" s="28"/>
      <c r="C684" s="28"/>
      <c r="D684" s="28"/>
      <c r="E684" s="28"/>
      <c r="F684" s="28"/>
      <c r="G684" s="28"/>
    </row>
    <row r="685" ht="15.75" customHeight="1">
      <c r="B685" s="28"/>
      <c r="C685" s="28"/>
      <c r="D685" s="28"/>
      <c r="E685" s="28"/>
      <c r="F685" s="28"/>
      <c r="G685" s="28"/>
    </row>
    <row r="686" ht="15.75" customHeight="1">
      <c r="B686" s="28"/>
      <c r="C686" s="28"/>
      <c r="D686" s="28"/>
      <c r="E686" s="28"/>
      <c r="F686" s="28"/>
      <c r="G686" s="28"/>
    </row>
    <row r="687" ht="15.75" customHeight="1">
      <c r="B687" s="28"/>
      <c r="C687" s="28"/>
      <c r="D687" s="28"/>
      <c r="E687" s="28"/>
      <c r="F687" s="28"/>
      <c r="G687" s="28"/>
    </row>
    <row r="688" ht="15.75" customHeight="1">
      <c r="B688" s="28"/>
      <c r="C688" s="28"/>
      <c r="D688" s="28"/>
      <c r="E688" s="28"/>
      <c r="F688" s="28"/>
      <c r="G688" s="28"/>
    </row>
    <row r="689" ht="15.75" customHeight="1">
      <c r="B689" s="28"/>
      <c r="C689" s="28"/>
      <c r="D689" s="28"/>
      <c r="E689" s="28"/>
      <c r="F689" s="28"/>
      <c r="G689" s="28"/>
    </row>
    <row r="690" ht="15.75" customHeight="1">
      <c r="B690" s="28"/>
      <c r="C690" s="28"/>
      <c r="D690" s="28"/>
      <c r="E690" s="28"/>
      <c r="F690" s="28"/>
      <c r="G690" s="28"/>
    </row>
    <row r="691" ht="15.75" customHeight="1">
      <c r="B691" s="28"/>
      <c r="C691" s="28"/>
      <c r="D691" s="28"/>
      <c r="E691" s="28"/>
      <c r="F691" s="28"/>
      <c r="G691" s="28"/>
    </row>
    <row r="692" ht="15.75" customHeight="1">
      <c r="B692" s="28"/>
      <c r="C692" s="28"/>
      <c r="D692" s="28"/>
      <c r="E692" s="28"/>
      <c r="F692" s="28"/>
      <c r="G692" s="28"/>
    </row>
    <row r="693" ht="15.75" customHeight="1">
      <c r="B693" s="28"/>
      <c r="C693" s="28"/>
      <c r="D693" s="28"/>
      <c r="E693" s="28"/>
      <c r="F693" s="28"/>
      <c r="G693" s="28"/>
    </row>
    <row r="694" ht="15.75" customHeight="1">
      <c r="B694" s="28"/>
      <c r="C694" s="28"/>
      <c r="D694" s="28"/>
      <c r="E694" s="28"/>
      <c r="F694" s="28"/>
      <c r="G694" s="28"/>
    </row>
    <row r="695" ht="15.75" customHeight="1">
      <c r="B695" s="28"/>
      <c r="C695" s="28"/>
      <c r="D695" s="28"/>
      <c r="E695" s="28"/>
      <c r="F695" s="28"/>
      <c r="G695" s="28"/>
    </row>
    <row r="696" ht="15.75" customHeight="1">
      <c r="B696" s="28"/>
      <c r="C696" s="28"/>
      <c r="D696" s="28"/>
      <c r="E696" s="28"/>
      <c r="F696" s="28"/>
      <c r="G696" s="28"/>
    </row>
    <row r="697" ht="15.75" customHeight="1">
      <c r="B697" s="28"/>
      <c r="C697" s="28"/>
      <c r="D697" s="28"/>
      <c r="E697" s="28"/>
      <c r="F697" s="28"/>
      <c r="G697" s="28"/>
    </row>
    <row r="698" ht="15.75" customHeight="1">
      <c r="B698" s="28"/>
      <c r="C698" s="28"/>
      <c r="D698" s="28"/>
      <c r="E698" s="28"/>
      <c r="F698" s="28"/>
      <c r="G698" s="28"/>
    </row>
    <row r="699" ht="15.75" customHeight="1">
      <c r="B699" s="28"/>
      <c r="C699" s="28"/>
      <c r="D699" s="28"/>
      <c r="E699" s="28"/>
      <c r="F699" s="28"/>
      <c r="G699" s="28"/>
    </row>
    <row r="700" ht="15.75" customHeight="1">
      <c r="B700" s="28"/>
      <c r="C700" s="28"/>
      <c r="D700" s="28"/>
      <c r="E700" s="28"/>
      <c r="F700" s="28"/>
      <c r="G700" s="28"/>
    </row>
    <row r="701" ht="15.75" customHeight="1">
      <c r="B701" s="28"/>
      <c r="C701" s="28"/>
      <c r="D701" s="28"/>
      <c r="E701" s="28"/>
      <c r="F701" s="28"/>
      <c r="G701" s="28"/>
    </row>
    <row r="702" ht="15.75" customHeight="1">
      <c r="B702" s="28"/>
      <c r="C702" s="28"/>
      <c r="D702" s="28"/>
      <c r="E702" s="28"/>
      <c r="F702" s="28"/>
      <c r="G702" s="28"/>
    </row>
    <row r="703" ht="15.75" customHeight="1">
      <c r="B703" s="28"/>
      <c r="C703" s="28"/>
      <c r="D703" s="28"/>
      <c r="E703" s="28"/>
      <c r="F703" s="28"/>
      <c r="G703" s="28"/>
    </row>
    <row r="704" ht="15.75" customHeight="1">
      <c r="B704" s="28"/>
      <c r="C704" s="28"/>
      <c r="D704" s="28"/>
      <c r="E704" s="28"/>
      <c r="F704" s="28"/>
      <c r="G704" s="28"/>
    </row>
    <row r="705" ht="15.75" customHeight="1">
      <c r="B705" s="28"/>
      <c r="C705" s="28"/>
      <c r="D705" s="28"/>
      <c r="E705" s="28"/>
      <c r="F705" s="28"/>
      <c r="G705" s="28"/>
    </row>
    <row r="706" ht="15.75" customHeight="1">
      <c r="B706" s="28"/>
      <c r="C706" s="28"/>
      <c r="D706" s="28"/>
      <c r="E706" s="28"/>
      <c r="F706" s="28"/>
      <c r="G706" s="28"/>
    </row>
    <row r="707" ht="15.75" customHeight="1">
      <c r="B707" s="28"/>
      <c r="C707" s="28"/>
      <c r="D707" s="28"/>
      <c r="E707" s="28"/>
      <c r="F707" s="28"/>
      <c r="G707" s="28"/>
    </row>
    <row r="708" ht="15.75" customHeight="1">
      <c r="B708" s="28"/>
      <c r="C708" s="28"/>
      <c r="D708" s="28"/>
      <c r="E708" s="28"/>
      <c r="F708" s="28"/>
      <c r="G708" s="28"/>
    </row>
    <row r="709" ht="15.75" customHeight="1">
      <c r="B709" s="28"/>
      <c r="C709" s="28"/>
      <c r="D709" s="28"/>
      <c r="E709" s="28"/>
      <c r="F709" s="28"/>
      <c r="G709" s="28"/>
    </row>
    <row r="710" ht="15.75" customHeight="1">
      <c r="B710" s="28"/>
      <c r="C710" s="28"/>
      <c r="D710" s="28"/>
      <c r="E710" s="28"/>
      <c r="F710" s="28"/>
      <c r="G710" s="28"/>
    </row>
    <row r="711" ht="15.75" customHeight="1">
      <c r="B711" s="28"/>
      <c r="C711" s="28"/>
      <c r="D711" s="28"/>
      <c r="E711" s="28"/>
      <c r="F711" s="28"/>
      <c r="G711" s="28"/>
    </row>
    <row r="712" ht="15.75" customHeight="1">
      <c r="B712" s="28"/>
      <c r="C712" s="28"/>
      <c r="D712" s="28"/>
      <c r="E712" s="28"/>
      <c r="F712" s="28"/>
      <c r="G712" s="28"/>
    </row>
    <row r="713" ht="15.75" customHeight="1">
      <c r="B713" s="28"/>
      <c r="C713" s="28"/>
      <c r="D713" s="28"/>
      <c r="E713" s="28"/>
      <c r="F713" s="28"/>
      <c r="G713" s="28"/>
    </row>
    <row r="714" ht="15.75" customHeight="1">
      <c r="B714" s="28"/>
      <c r="C714" s="28"/>
      <c r="D714" s="28"/>
      <c r="E714" s="28"/>
      <c r="F714" s="28"/>
      <c r="G714" s="28"/>
    </row>
    <row r="715" ht="15.75" customHeight="1">
      <c r="B715" s="28"/>
      <c r="C715" s="28"/>
      <c r="D715" s="28"/>
      <c r="E715" s="28"/>
      <c r="F715" s="28"/>
      <c r="G715" s="28"/>
    </row>
    <row r="716" ht="15.75" customHeight="1">
      <c r="B716" s="28"/>
      <c r="C716" s="28"/>
      <c r="D716" s="28"/>
      <c r="E716" s="28"/>
      <c r="F716" s="28"/>
      <c r="G716" s="28"/>
    </row>
    <row r="717" ht="15.75" customHeight="1">
      <c r="B717" s="28"/>
      <c r="C717" s="28"/>
      <c r="D717" s="28"/>
      <c r="E717" s="28"/>
      <c r="F717" s="28"/>
      <c r="G717" s="28"/>
    </row>
    <row r="718" ht="15.75" customHeight="1">
      <c r="B718" s="28"/>
      <c r="C718" s="28"/>
      <c r="D718" s="28"/>
      <c r="E718" s="28"/>
      <c r="F718" s="28"/>
      <c r="G718" s="28"/>
    </row>
    <row r="719" ht="15.75" customHeight="1">
      <c r="B719" s="28"/>
      <c r="C719" s="28"/>
      <c r="D719" s="28"/>
      <c r="E719" s="28"/>
      <c r="F719" s="28"/>
      <c r="G719" s="28"/>
    </row>
    <row r="720" ht="15.75" customHeight="1">
      <c r="B720" s="28"/>
      <c r="C720" s="28"/>
      <c r="D720" s="28"/>
      <c r="E720" s="28"/>
      <c r="F720" s="28"/>
      <c r="G720" s="28"/>
    </row>
    <row r="721" ht="15.75" customHeight="1">
      <c r="B721" s="28"/>
      <c r="C721" s="28"/>
      <c r="D721" s="28"/>
      <c r="E721" s="28"/>
      <c r="F721" s="28"/>
      <c r="G721" s="28"/>
    </row>
    <row r="722" ht="15.75" customHeight="1">
      <c r="B722" s="28"/>
      <c r="C722" s="28"/>
      <c r="D722" s="28"/>
      <c r="E722" s="28"/>
      <c r="F722" s="28"/>
      <c r="G722" s="28"/>
    </row>
    <row r="723" ht="15.75" customHeight="1">
      <c r="B723" s="28"/>
      <c r="C723" s="28"/>
      <c r="D723" s="28"/>
      <c r="E723" s="28"/>
      <c r="F723" s="28"/>
      <c r="G723" s="28"/>
    </row>
    <row r="724" ht="15.75" customHeight="1">
      <c r="B724" s="28"/>
      <c r="C724" s="28"/>
      <c r="D724" s="28"/>
      <c r="E724" s="28"/>
      <c r="F724" s="28"/>
      <c r="G724" s="28"/>
    </row>
    <row r="725" ht="15.75" customHeight="1">
      <c r="B725" s="28"/>
      <c r="C725" s="28"/>
      <c r="D725" s="28"/>
      <c r="E725" s="28"/>
      <c r="F725" s="28"/>
      <c r="G725" s="28"/>
    </row>
    <row r="726" ht="15.75" customHeight="1">
      <c r="B726" s="28"/>
      <c r="C726" s="28"/>
      <c r="D726" s="28"/>
      <c r="E726" s="28"/>
      <c r="F726" s="28"/>
      <c r="G726" s="28"/>
    </row>
    <row r="727" ht="15.75" customHeight="1">
      <c r="B727" s="28"/>
      <c r="C727" s="28"/>
      <c r="D727" s="28"/>
      <c r="E727" s="28"/>
      <c r="F727" s="28"/>
      <c r="G727" s="28"/>
    </row>
    <row r="728" ht="15.75" customHeight="1">
      <c r="B728" s="28"/>
      <c r="C728" s="28"/>
      <c r="D728" s="28"/>
      <c r="E728" s="28"/>
      <c r="F728" s="28"/>
      <c r="G728" s="28"/>
    </row>
    <row r="729" ht="15.75" customHeight="1">
      <c r="B729" s="28"/>
      <c r="C729" s="28"/>
      <c r="D729" s="28"/>
      <c r="E729" s="28"/>
      <c r="F729" s="28"/>
      <c r="G729" s="28"/>
    </row>
    <row r="730" ht="15.75" customHeight="1">
      <c r="B730" s="28"/>
      <c r="C730" s="28"/>
      <c r="D730" s="28"/>
      <c r="E730" s="28"/>
      <c r="F730" s="28"/>
      <c r="G730" s="28"/>
    </row>
    <row r="731" ht="15.75" customHeight="1">
      <c r="B731" s="28"/>
      <c r="C731" s="28"/>
      <c r="D731" s="28"/>
      <c r="E731" s="28"/>
      <c r="F731" s="28"/>
      <c r="G731" s="28"/>
    </row>
    <row r="732" ht="15.75" customHeight="1">
      <c r="B732" s="28"/>
      <c r="C732" s="28"/>
      <c r="D732" s="28"/>
      <c r="E732" s="28"/>
      <c r="F732" s="28"/>
      <c r="G732" s="28"/>
    </row>
    <row r="733" ht="15.75" customHeight="1">
      <c r="B733" s="28"/>
      <c r="C733" s="28"/>
      <c r="D733" s="28"/>
      <c r="E733" s="28"/>
      <c r="F733" s="28"/>
      <c r="G733" s="28"/>
    </row>
    <row r="734" ht="15.75" customHeight="1">
      <c r="B734" s="28"/>
      <c r="C734" s="28"/>
      <c r="D734" s="28"/>
      <c r="E734" s="28"/>
      <c r="F734" s="28"/>
      <c r="G734" s="28"/>
    </row>
    <row r="735" ht="15.75" customHeight="1">
      <c r="B735" s="28"/>
      <c r="C735" s="28"/>
      <c r="D735" s="28"/>
      <c r="E735" s="28"/>
      <c r="F735" s="28"/>
      <c r="G735" s="28"/>
    </row>
    <row r="736" ht="15.75" customHeight="1">
      <c r="B736" s="28"/>
      <c r="C736" s="28"/>
      <c r="D736" s="28"/>
      <c r="E736" s="28"/>
      <c r="F736" s="28"/>
      <c r="G736" s="28"/>
    </row>
    <row r="737" ht="15.75" customHeight="1">
      <c r="B737" s="28"/>
      <c r="C737" s="28"/>
      <c r="D737" s="28"/>
      <c r="E737" s="28"/>
      <c r="F737" s="28"/>
      <c r="G737" s="28"/>
    </row>
    <row r="738" ht="15.75" customHeight="1">
      <c r="B738" s="28"/>
      <c r="C738" s="28"/>
      <c r="D738" s="28"/>
      <c r="E738" s="28"/>
      <c r="F738" s="28"/>
      <c r="G738" s="28"/>
    </row>
    <row r="739" ht="15.75" customHeight="1">
      <c r="B739" s="28"/>
      <c r="C739" s="28"/>
      <c r="D739" s="28"/>
      <c r="E739" s="28"/>
      <c r="F739" s="28"/>
      <c r="G739" s="28"/>
    </row>
    <row r="740" ht="15.75" customHeight="1">
      <c r="B740" s="28"/>
      <c r="C740" s="28"/>
      <c r="D740" s="28"/>
      <c r="E740" s="28"/>
      <c r="F740" s="28"/>
      <c r="G740" s="28"/>
    </row>
    <row r="741" ht="15.75" customHeight="1">
      <c r="B741" s="28"/>
      <c r="C741" s="28"/>
      <c r="D741" s="28"/>
      <c r="E741" s="28"/>
      <c r="F741" s="28"/>
      <c r="G741" s="28"/>
    </row>
    <row r="742" ht="15.75" customHeight="1">
      <c r="B742" s="28"/>
      <c r="C742" s="28"/>
      <c r="D742" s="28"/>
      <c r="E742" s="28"/>
      <c r="F742" s="28"/>
      <c r="G742" s="28"/>
    </row>
    <row r="743" ht="15.75" customHeight="1">
      <c r="B743" s="28"/>
      <c r="C743" s="28"/>
      <c r="D743" s="28"/>
      <c r="E743" s="28"/>
      <c r="F743" s="28"/>
      <c r="G743" s="28"/>
    </row>
    <row r="744" ht="15.75" customHeight="1">
      <c r="B744" s="28"/>
      <c r="C744" s="28"/>
      <c r="D744" s="28"/>
      <c r="E744" s="28"/>
      <c r="F744" s="28"/>
      <c r="G744" s="28"/>
    </row>
    <row r="745" ht="15.75" customHeight="1">
      <c r="B745" s="28"/>
      <c r="C745" s="28"/>
      <c r="D745" s="28"/>
      <c r="E745" s="28"/>
      <c r="F745" s="28"/>
      <c r="G745" s="28"/>
    </row>
    <row r="746" ht="15.75" customHeight="1">
      <c r="B746" s="28"/>
      <c r="C746" s="28"/>
      <c r="D746" s="28"/>
      <c r="E746" s="28"/>
      <c r="F746" s="28"/>
      <c r="G746" s="28"/>
    </row>
    <row r="747" ht="15.75" customHeight="1">
      <c r="B747" s="28"/>
      <c r="C747" s="28"/>
      <c r="D747" s="28"/>
      <c r="E747" s="28"/>
      <c r="F747" s="28"/>
      <c r="G747" s="28"/>
    </row>
    <row r="748" ht="15.75" customHeight="1">
      <c r="B748" s="28"/>
      <c r="C748" s="28"/>
      <c r="D748" s="28"/>
      <c r="E748" s="28"/>
      <c r="F748" s="28"/>
      <c r="G748" s="28"/>
    </row>
    <row r="749" ht="15.75" customHeight="1">
      <c r="B749" s="28"/>
      <c r="C749" s="28"/>
      <c r="D749" s="28"/>
      <c r="E749" s="28"/>
      <c r="F749" s="28"/>
      <c r="G749" s="28"/>
    </row>
    <row r="750" ht="15.75" customHeight="1">
      <c r="B750" s="28"/>
      <c r="C750" s="28"/>
      <c r="D750" s="28"/>
      <c r="E750" s="28"/>
      <c r="F750" s="28"/>
      <c r="G750" s="28"/>
    </row>
    <row r="751" ht="15.75" customHeight="1">
      <c r="B751" s="28"/>
      <c r="C751" s="28"/>
      <c r="D751" s="28"/>
      <c r="E751" s="28"/>
      <c r="F751" s="28"/>
      <c r="G751" s="28"/>
    </row>
    <row r="752" ht="15.75" customHeight="1">
      <c r="B752" s="28"/>
      <c r="C752" s="28"/>
      <c r="D752" s="28"/>
      <c r="E752" s="28"/>
      <c r="F752" s="28"/>
      <c r="G752" s="28"/>
    </row>
    <row r="753" ht="15.75" customHeight="1">
      <c r="B753" s="28"/>
      <c r="C753" s="28"/>
      <c r="D753" s="28"/>
      <c r="E753" s="28"/>
      <c r="F753" s="28"/>
      <c r="G753" s="28"/>
    </row>
    <row r="754" ht="15.75" customHeight="1">
      <c r="B754" s="28"/>
      <c r="C754" s="28"/>
      <c r="D754" s="28"/>
      <c r="E754" s="28"/>
      <c r="F754" s="28"/>
      <c r="G754" s="28"/>
    </row>
    <row r="755" ht="15.75" customHeight="1">
      <c r="B755" s="28"/>
      <c r="C755" s="28"/>
      <c r="D755" s="28"/>
      <c r="E755" s="28"/>
      <c r="F755" s="28"/>
      <c r="G755" s="28"/>
    </row>
    <row r="756" ht="15.75" customHeight="1">
      <c r="B756" s="28"/>
      <c r="C756" s="28"/>
      <c r="D756" s="28"/>
      <c r="E756" s="28"/>
      <c r="F756" s="28"/>
      <c r="G756" s="28"/>
    </row>
    <row r="757" ht="15.75" customHeight="1">
      <c r="B757" s="28"/>
      <c r="C757" s="28"/>
      <c r="D757" s="28"/>
      <c r="E757" s="28"/>
      <c r="F757" s="28"/>
      <c r="G757" s="28"/>
    </row>
    <row r="758" ht="15.75" customHeight="1">
      <c r="B758" s="28"/>
      <c r="C758" s="28"/>
      <c r="D758" s="28"/>
      <c r="E758" s="28"/>
      <c r="F758" s="28"/>
      <c r="G758" s="28"/>
    </row>
    <row r="759" ht="15.75" customHeight="1">
      <c r="B759" s="28"/>
      <c r="C759" s="28"/>
      <c r="D759" s="28"/>
      <c r="E759" s="28"/>
      <c r="F759" s="28"/>
      <c r="G759" s="28"/>
    </row>
    <row r="760" ht="15.75" customHeight="1">
      <c r="B760" s="28"/>
      <c r="C760" s="28"/>
      <c r="D760" s="28"/>
      <c r="E760" s="28"/>
      <c r="F760" s="28"/>
      <c r="G760" s="28"/>
    </row>
    <row r="761" ht="15.75" customHeight="1">
      <c r="B761" s="28"/>
      <c r="C761" s="28"/>
      <c r="D761" s="28"/>
      <c r="E761" s="28"/>
      <c r="F761" s="28"/>
      <c r="G761" s="28"/>
    </row>
    <row r="762" ht="15.75" customHeight="1">
      <c r="B762" s="28"/>
      <c r="C762" s="28"/>
      <c r="D762" s="28"/>
      <c r="E762" s="28"/>
      <c r="F762" s="28"/>
      <c r="G762" s="28"/>
    </row>
    <row r="763" ht="15.75" customHeight="1">
      <c r="B763" s="28"/>
      <c r="C763" s="28"/>
      <c r="D763" s="28"/>
      <c r="E763" s="28"/>
      <c r="F763" s="28"/>
      <c r="G763" s="28"/>
    </row>
    <row r="764" ht="15.75" customHeight="1">
      <c r="B764" s="28"/>
      <c r="C764" s="28"/>
      <c r="D764" s="28"/>
      <c r="E764" s="28"/>
      <c r="F764" s="28"/>
      <c r="G764" s="28"/>
    </row>
    <row r="765" ht="15.75" customHeight="1">
      <c r="B765" s="28"/>
      <c r="C765" s="28"/>
      <c r="D765" s="28"/>
      <c r="E765" s="28"/>
      <c r="F765" s="28"/>
      <c r="G765" s="28"/>
    </row>
    <row r="766" ht="15.75" customHeight="1">
      <c r="B766" s="28"/>
      <c r="C766" s="28"/>
      <c r="D766" s="28"/>
      <c r="E766" s="28"/>
      <c r="F766" s="28"/>
      <c r="G766" s="28"/>
    </row>
    <row r="767" ht="15.75" customHeight="1">
      <c r="B767" s="28"/>
      <c r="C767" s="28"/>
      <c r="D767" s="28"/>
      <c r="E767" s="28"/>
      <c r="F767" s="28"/>
      <c r="G767" s="28"/>
    </row>
    <row r="768" ht="15.75" customHeight="1">
      <c r="B768" s="28"/>
      <c r="C768" s="28"/>
      <c r="D768" s="28"/>
      <c r="E768" s="28"/>
      <c r="F768" s="28"/>
      <c r="G768" s="28"/>
    </row>
    <row r="769" ht="15.75" customHeight="1">
      <c r="B769" s="28"/>
      <c r="C769" s="28"/>
      <c r="D769" s="28"/>
      <c r="E769" s="28"/>
      <c r="F769" s="28"/>
      <c r="G769" s="28"/>
    </row>
    <row r="770" ht="15.75" customHeight="1">
      <c r="B770" s="28"/>
      <c r="C770" s="28"/>
      <c r="D770" s="28"/>
      <c r="E770" s="28"/>
      <c r="F770" s="28"/>
      <c r="G770" s="28"/>
    </row>
    <row r="771" ht="15.75" customHeight="1">
      <c r="B771" s="28"/>
      <c r="C771" s="28"/>
      <c r="D771" s="28"/>
      <c r="E771" s="28"/>
      <c r="F771" s="28"/>
      <c r="G771" s="28"/>
    </row>
    <row r="772" ht="15.75" customHeight="1">
      <c r="B772" s="28"/>
      <c r="C772" s="28"/>
      <c r="D772" s="28"/>
      <c r="E772" s="28"/>
      <c r="F772" s="28"/>
      <c r="G772" s="28"/>
    </row>
    <row r="773" ht="15.75" customHeight="1">
      <c r="B773" s="28"/>
      <c r="C773" s="28"/>
      <c r="D773" s="28"/>
      <c r="E773" s="28"/>
      <c r="F773" s="28"/>
      <c r="G773" s="28"/>
    </row>
    <row r="774" ht="15.75" customHeight="1">
      <c r="B774" s="28"/>
      <c r="C774" s="28"/>
      <c r="D774" s="28"/>
      <c r="E774" s="28"/>
      <c r="F774" s="28"/>
      <c r="G774" s="28"/>
    </row>
    <row r="775" ht="15.75" customHeight="1">
      <c r="B775" s="28"/>
      <c r="C775" s="28"/>
      <c r="D775" s="28"/>
      <c r="E775" s="28"/>
      <c r="F775" s="28"/>
      <c r="G775" s="28"/>
    </row>
    <row r="776" ht="15.75" customHeight="1">
      <c r="B776" s="28"/>
      <c r="C776" s="28"/>
      <c r="D776" s="28"/>
      <c r="E776" s="28"/>
      <c r="F776" s="28"/>
      <c r="G776" s="28"/>
    </row>
    <row r="777" ht="15.75" customHeight="1">
      <c r="B777" s="28"/>
      <c r="C777" s="28"/>
      <c r="D777" s="28"/>
      <c r="E777" s="28"/>
      <c r="F777" s="28"/>
      <c r="G777" s="28"/>
    </row>
    <row r="778" ht="15.75" customHeight="1">
      <c r="B778" s="28"/>
      <c r="C778" s="28"/>
      <c r="D778" s="28"/>
      <c r="E778" s="28"/>
      <c r="F778" s="28"/>
      <c r="G778" s="28"/>
    </row>
    <row r="779" ht="15.75" customHeight="1">
      <c r="B779" s="28"/>
      <c r="C779" s="28"/>
      <c r="D779" s="28"/>
      <c r="E779" s="28"/>
      <c r="F779" s="28"/>
      <c r="G779" s="28"/>
    </row>
    <row r="780" ht="15.75" customHeight="1">
      <c r="B780" s="28"/>
      <c r="C780" s="28"/>
      <c r="D780" s="28"/>
      <c r="E780" s="28"/>
      <c r="F780" s="28"/>
      <c r="G780" s="28"/>
    </row>
    <row r="781" ht="15.75" customHeight="1">
      <c r="B781" s="28"/>
      <c r="C781" s="28"/>
      <c r="D781" s="28"/>
      <c r="E781" s="28"/>
      <c r="F781" s="28"/>
      <c r="G781" s="28"/>
    </row>
    <row r="782" ht="15.75" customHeight="1">
      <c r="B782" s="28"/>
      <c r="C782" s="28"/>
      <c r="D782" s="28"/>
      <c r="E782" s="28"/>
      <c r="F782" s="28"/>
      <c r="G782" s="28"/>
    </row>
    <row r="783" ht="15.75" customHeight="1">
      <c r="B783" s="28"/>
      <c r="C783" s="28"/>
      <c r="D783" s="28"/>
      <c r="E783" s="28"/>
      <c r="F783" s="28"/>
      <c r="G783" s="28"/>
    </row>
    <row r="784" ht="15.75" customHeight="1">
      <c r="B784" s="28"/>
      <c r="C784" s="28"/>
      <c r="D784" s="28"/>
      <c r="E784" s="28"/>
      <c r="F784" s="28"/>
      <c r="G784" s="28"/>
    </row>
    <row r="785" ht="15.75" customHeight="1">
      <c r="B785" s="28"/>
      <c r="C785" s="28"/>
      <c r="D785" s="28"/>
      <c r="E785" s="28"/>
      <c r="F785" s="28"/>
      <c r="G785" s="28"/>
    </row>
    <row r="786" ht="15.75" customHeight="1">
      <c r="B786" s="28"/>
      <c r="C786" s="28"/>
      <c r="D786" s="28"/>
      <c r="E786" s="28"/>
      <c r="F786" s="28"/>
      <c r="G786" s="28"/>
    </row>
    <row r="787" ht="15.75" customHeight="1">
      <c r="B787" s="28"/>
      <c r="C787" s="28"/>
      <c r="D787" s="28"/>
      <c r="E787" s="28"/>
      <c r="F787" s="28"/>
      <c r="G787" s="28"/>
    </row>
    <row r="788" ht="15.75" customHeight="1">
      <c r="B788" s="28"/>
      <c r="C788" s="28"/>
      <c r="D788" s="28"/>
      <c r="E788" s="28"/>
      <c r="F788" s="28"/>
      <c r="G788" s="28"/>
    </row>
    <row r="789" ht="15.75" customHeight="1">
      <c r="B789" s="28"/>
      <c r="C789" s="28"/>
      <c r="D789" s="28"/>
      <c r="E789" s="28"/>
      <c r="F789" s="28"/>
      <c r="G789" s="28"/>
    </row>
    <row r="790" ht="15.75" customHeight="1">
      <c r="B790" s="28"/>
      <c r="C790" s="28"/>
      <c r="D790" s="28"/>
      <c r="E790" s="28"/>
      <c r="F790" s="28"/>
      <c r="G790" s="28"/>
    </row>
    <row r="791" ht="15.75" customHeight="1">
      <c r="B791" s="28"/>
      <c r="C791" s="28"/>
      <c r="D791" s="28"/>
      <c r="E791" s="28"/>
      <c r="F791" s="28"/>
      <c r="G791" s="28"/>
    </row>
    <row r="792" ht="15.75" customHeight="1">
      <c r="B792" s="28"/>
      <c r="C792" s="28"/>
      <c r="D792" s="28"/>
      <c r="E792" s="28"/>
      <c r="F792" s="28"/>
      <c r="G792" s="28"/>
    </row>
    <row r="793" ht="15.75" customHeight="1">
      <c r="B793" s="28"/>
      <c r="C793" s="28"/>
      <c r="D793" s="28"/>
      <c r="E793" s="28"/>
      <c r="F793" s="28"/>
      <c r="G793" s="28"/>
    </row>
    <row r="794" ht="15.75" customHeight="1">
      <c r="B794" s="28"/>
      <c r="C794" s="28"/>
      <c r="D794" s="28"/>
      <c r="E794" s="28"/>
      <c r="F794" s="28"/>
      <c r="G794" s="28"/>
    </row>
    <row r="795" ht="15.75" customHeight="1">
      <c r="B795" s="28"/>
      <c r="C795" s="28"/>
      <c r="D795" s="28"/>
      <c r="E795" s="28"/>
      <c r="F795" s="28"/>
      <c r="G795" s="28"/>
    </row>
    <row r="796" ht="15.75" customHeight="1">
      <c r="B796" s="28"/>
      <c r="C796" s="28"/>
      <c r="D796" s="28"/>
      <c r="E796" s="28"/>
      <c r="F796" s="28"/>
      <c r="G796" s="28"/>
    </row>
    <row r="797" ht="15.75" customHeight="1">
      <c r="B797" s="28"/>
      <c r="C797" s="28"/>
      <c r="D797" s="28"/>
      <c r="E797" s="28"/>
      <c r="F797" s="28"/>
      <c r="G797" s="28"/>
    </row>
    <row r="798" ht="15.75" customHeight="1">
      <c r="B798" s="28"/>
      <c r="C798" s="28"/>
      <c r="D798" s="28"/>
      <c r="E798" s="28"/>
      <c r="F798" s="28"/>
      <c r="G798" s="28"/>
    </row>
    <row r="799" ht="15.75" customHeight="1">
      <c r="B799" s="28"/>
      <c r="C799" s="28"/>
      <c r="D799" s="28"/>
      <c r="E799" s="28"/>
      <c r="F799" s="28"/>
      <c r="G799" s="28"/>
    </row>
    <row r="800" ht="15.75" customHeight="1">
      <c r="B800" s="28"/>
      <c r="C800" s="28"/>
      <c r="D800" s="28"/>
      <c r="E800" s="28"/>
      <c r="F800" s="28"/>
      <c r="G800" s="28"/>
    </row>
    <row r="801" ht="15.75" customHeight="1">
      <c r="B801" s="28"/>
      <c r="C801" s="28"/>
      <c r="D801" s="28"/>
      <c r="E801" s="28"/>
      <c r="F801" s="28"/>
      <c r="G801" s="28"/>
    </row>
    <row r="802" ht="15.75" customHeight="1">
      <c r="B802" s="28"/>
      <c r="C802" s="28"/>
      <c r="D802" s="28"/>
      <c r="E802" s="28"/>
      <c r="F802" s="28"/>
      <c r="G802" s="28"/>
    </row>
    <row r="803" ht="15.75" customHeight="1">
      <c r="B803" s="28"/>
      <c r="C803" s="28"/>
      <c r="D803" s="28"/>
      <c r="E803" s="28"/>
      <c r="F803" s="28"/>
      <c r="G803" s="28"/>
    </row>
    <row r="804" ht="15.75" customHeight="1">
      <c r="B804" s="28"/>
      <c r="C804" s="28"/>
      <c r="D804" s="28"/>
      <c r="E804" s="28"/>
      <c r="F804" s="28"/>
      <c r="G804" s="28"/>
    </row>
    <row r="805" ht="15.75" customHeight="1">
      <c r="B805" s="28"/>
      <c r="C805" s="28"/>
      <c r="D805" s="28"/>
      <c r="E805" s="28"/>
      <c r="F805" s="28"/>
      <c r="G805" s="28"/>
    </row>
    <row r="806" ht="15.75" customHeight="1">
      <c r="B806" s="28"/>
      <c r="C806" s="28"/>
      <c r="D806" s="28"/>
      <c r="E806" s="28"/>
      <c r="F806" s="28"/>
      <c r="G806" s="28"/>
    </row>
    <row r="807" ht="15.75" customHeight="1">
      <c r="B807" s="28"/>
      <c r="C807" s="28"/>
      <c r="D807" s="28"/>
      <c r="E807" s="28"/>
      <c r="F807" s="28"/>
      <c r="G807" s="28"/>
    </row>
    <row r="808" ht="15.75" customHeight="1">
      <c r="B808" s="28"/>
      <c r="C808" s="28"/>
      <c r="D808" s="28"/>
      <c r="E808" s="28"/>
      <c r="F808" s="28"/>
      <c r="G808" s="28"/>
    </row>
    <row r="809" ht="15.75" customHeight="1">
      <c r="B809" s="28"/>
      <c r="C809" s="28"/>
      <c r="D809" s="28"/>
      <c r="E809" s="28"/>
      <c r="F809" s="28"/>
      <c r="G809" s="28"/>
    </row>
    <row r="810" ht="15.75" customHeight="1">
      <c r="B810" s="28"/>
      <c r="C810" s="28"/>
      <c r="D810" s="28"/>
      <c r="E810" s="28"/>
      <c r="F810" s="28"/>
      <c r="G810" s="28"/>
    </row>
    <row r="811" ht="15.75" customHeight="1">
      <c r="B811" s="28"/>
      <c r="C811" s="28"/>
      <c r="D811" s="28"/>
      <c r="E811" s="28"/>
      <c r="F811" s="28"/>
      <c r="G811" s="28"/>
    </row>
    <row r="812" ht="15.75" customHeight="1">
      <c r="B812" s="28"/>
      <c r="C812" s="28"/>
      <c r="D812" s="28"/>
      <c r="E812" s="28"/>
      <c r="F812" s="28"/>
      <c r="G812" s="28"/>
    </row>
    <row r="813" ht="15.75" customHeight="1">
      <c r="B813" s="28"/>
      <c r="C813" s="28"/>
      <c r="D813" s="28"/>
      <c r="E813" s="28"/>
      <c r="F813" s="28"/>
      <c r="G813" s="28"/>
    </row>
    <row r="814" ht="15.75" customHeight="1">
      <c r="B814" s="28"/>
      <c r="C814" s="28"/>
      <c r="D814" s="28"/>
      <c r="E814" s="28"/>
      <c r="F814" s="28"/>
      <c r="G814" s="28"/>
    </row>
    <row r="815" ht="15.75" customHeight="1">
      <c r="B815" s="28"/>
      <c r="C815" s="28"/>
      <c r="D815" s="28"/>
      <c r="E815" s="28"/>
      <c r="F815" s="28"/>
      <c r="G815" s="28"/>
    </row>
    <row r="816" ht="15.75" customHeight="1">
      <c r="B816" s="28"/>
      <c r="C816" s="28"/>
      <c r="D816" s="28"/>
      <c r="E816" s="28"/>
      <c r="F816" s="28"/>
      <c r="G816" s="28"/>
    </row>
    <row r="817" ht="15.75" customHeight="1">
      <c r="B817" s="28"/>
      <c r="C817" s="28"/>
      <c r="D817" s="28"/>
      <c r="E817" s="28"/>
      <c r="F817" s="28"/>
      <c r="G817" s="28"/>
    </row>
    <row r="818" ht="15.75" customHeight="1">
      <c r="B818" s="28"/>
      <c r="C818" s="28"/>
      <c r="D818" s="28"/>
      <c r="E818" s="28"/>
      <c r="F818" s="28"/>
      <c r="G818" s="28"/>
    </row>
    <row r="819" ht="15.75" customHeight="1">
      <c r="B819" s="28"/>
      <c r="C819" s="28"/>
      <c r="D819" s="28"/>
      <c r="E819" s="28"/>
      <c r="F819" s="28"/>
      <c r="G819" s="28"/>
    </row>
    <row r="820" ht="15.75" customHeight="1">
      <c r="B820" s="28"/>
      <c r="C820" s="28"/>
      <c r="D820" s="28"/>
      <c r="E820" s="28"/>
      <c r="F820" s="28"/>
      <c r="G820" s="28"/>
    </row>
    <row r="821" ht="15.75" customHeight="1">
      <c r="B821" s="28"/>
      <c r="C821" s="28"/>
      <c r="D821" s="28"/>
      <c r="E821" s="28"/>
      <c r="F821" s="28"/>
      <c r="G821" s="28"/>
    </row>
    <row r="822" ht="15.75" customHeight="1">
      <c r="B822" s="28"/>
      <c r="C822" s="28"/>
      <c r="D822" s="28"/>
      <c r="E822" s="28"/>
      <c r="F822" s="28"/>
      <c r="G822" s="28"/>
    </row>
    <row r="823" ht="15.75" customHeight="1">
      <c r="B823" s="28"/>
      <c r="C823" s="28"/>
      <c r="D823" s="28"/>
      <c r="E823" s="28"/>
      <c r="F823" s="28"/>
      <c r="G823" s="28"/>
    </row>
    <row r="824" ht="15.75" customHeight="1">
      <c r="B824" s="28"/>
      <c r="C824" s="28"/>
      <c r="D824" s="28"/>
      <c r="E824" s="28"/>
      <c r="F824" s="28"/>
      <c r="G824" s="28"/>
    </row>
    <row r="825" ht="15.75" customHeight="1">
      <c r="B825" s="28"/>
      <c r="C825" s="28"/>
      <c r="D825" s="28"/>
      <c r="E825" s="28"/>
      <c r="F825" s="28"/>
      <c r="G825" s="28"/>
    </row>
    <row r="826" ht="15.75" customHeight="1">
      <c r="B826" s="28"/>
      <c r="C826" s="28"/>
      <c r="D826" s="28"/>
      <c r="E826" s="28"/>
      <c r="F826" s="28"/>
      <c r="G826" s="28"/>
    </row>
    <row r="827" ht="15.75" customHeight="1">
      <c r="B827" s="28"/>
      <c r="C827" s="28"/>
      <c r="D827" s="28"/>
      <c r="E827" s="28"/>
      <c r="F827" s="28"/>
      <c r="G827" s="28"/>
    </row>
    <row r="828" ht="15.75" customHeight="1">
      <c r="B828" s="28"/>
      <c r="C828" s="28"/>
      <c r="D828" s="28"/>
      <c r="E828" s="28"/>
      <c r="F828" s="28"/>
      <c r="G828" s="28"/>
    </row>
    <row r="829" ht="15.75" customHeight="1">
      <c r="B829" s="28"/>
      <c r="C829" s="28"/>
      <c r="D829" s="28"/>
      <c r="E829" s="28"/>
      <c r="F829" s="28"/>
      <c r="G829" s="28"/>
    </row>
    <row r="830" ht="15.75" customHeight="1">
      <c r="B830" s="28"/>
      <c r="C830" s="28"/>
      <c r="D830" s="28"/>
      <c r="E830" s="28"/>
      <c r="F830" s="28"/>
      <c r="G830" s="28"/>
    </row>
    <row r="831" ht="15.75" customHeight="1">
      <c r="B831" s="28"/>
      <c r="C831" s="28"/>
      <c r="D831" s="28"/>
      <c r="E831" s="28"/>
      <c r="F831" s="28"/>
      <c r="G831" s="28"/>
    </row>
    <row r="832" ht="15.75" customHeight="1">
      <c r="B832" s="28"/>
      <c r="C832" s="28"/>
      <c r="D832" s="28"/>
      <c r="E832" s="28"/>
      <c r="F832" s="28"/>
      <c r="G832" s="28"/>
    </row>
    <row r="833" ht="15.75" customHeight="1">
      <c r="B833" s="28"/>
      <c r="C833" s="28"/>
      <c r="D833" s="28"/>
      <c r="E833" s="28"/>
      <c r="F833" s="28"/>
      <c r="G833" s="28"/>
    </row>
    <row r="834" ht="15.75" customHeight="1">
      <c r="B834" s="28"/>
      <c r="C834" s="28"/>
      <c r="D834" s="28"/>
      <c r="E834" s="28"/>
      <c r="F834" s="28"/>
      <c r="G834" s="28"/>
    </row>
    <row r="835" ht="15.75" customHeight="1">
      <c r="B835" s="28"/>
      <c r="C835" s="28"/>
      <c r="D835" s="28"/>
      <c r="E835" s="28"/>
      <c r="F835" s="28"/>
      <c r="G835" s="28"/>
    </row>
    <row r="836" ht="15.75" customHeight="1">
      <c r="B836" s="28"/>
      <c r="C836" s="28"/>
      <c r="D836" s="28"/>
      <c r="E836" s="28"/>
      <c r="F836" s="28"/>
      <c r="G836" s="28"/>
    </row>
    <row r="837" ht="15.75" customHeight="1">
      <c r="B837" s="28"/>
      <c r="C837" s="28"/>
      <c r="D837" s="28"/>
      <c r="E837" s="28"/>
      <c r="F837" s="28"/>
      <c r="G837" s="28"/>
    </row>
    <row r="838" ht="15.75" customHeight="1">
      <c r="B838" s="28"/>
      <c r="C838" s="28"/>
      <c r="D838" s="28"/>
      <c r="E838" s="28"/>
      <c r="F838" s="28"/>
      <c r="G838" s="28"/>
    </row>
    <row r="839" ht="15.75" customHeight="1">
      <c r="B839" s="28"/>
      <c r="C839" s="28"/>
      <c r="D839" s="28"/>
      <c r="E839" s="28"/>
      <c r="F839" s="28"/>
      <c r="G839" s="28"/>
    </row>
    <row r="840" ht="15.75" customHeight="1">
      <c r="B840" s="28"/>
      <c r="C840" s="28"/>
      <c r="D840" s="28"/>
      <c r="E840" s="28"/>
      <c r="F840" s="28"/>
      <c r="G840" s="28"/>
    </row>
    <row r="841" ht="15.75" customHeight="1">
      <c r="B841" s="28"/>
      <c r="C841" s="28"/>
      <c r="D841" s="28"/>
      <c r="E841" s="28"/>
      <c r="F841" s="28"/>
      <c r="G841" s="28"/>
    </row>
    <row r="842" ht="15.75" customHeight="1">
      <c r="B842" s="28"/>
      <c r="C842" s="28"/>
      <c r="D842" s="28"/>
      <c r="E842" s="28"/>
      <c r="F842" s="28"/>
      <c r="G842" s="28"/>
    </row>
    <row r="843" ht="15.75" customHeight="1">
      <c r="B843" s="28"/>
      <c r="C843" s="28"/>
      <c r="D843" s="28"/>
      <c r="E843" s="28"/>
      <c r="F843" s="28"/>
      <c r="G843" s="28"/>
    </row>
    <row r="844" ht="15.75" customHeight="1">
      <c r="B844" s="28"/>
      <c r="C844" s="28"/>
      <c r="D844" s="28"/>
      <c r="E844" s="28"/>
      <c r="F844" s="28"/>
      <c r="G844" s="28"/>
    </row>
    <row r="845" ht="15.75" customHeight="1">
      <c r="B845" s="28"/>
      <c r="C845" s="28"/>
      <c r="D845" s="28"/>
      <c r="E845" s="28"/>
      <c r="F845" s="28"/>
      <c r="G845" s="28"/>
    </row>
    <row r="846" ht="15.75" customHeight="1">
      <c r="B846" s="28"/>
      <c r="C846" s="28"/>
      <c r="D846" s="28"/>
      <c r="E846" s="28"/>
      <c r="F846" s="28"/>
      <c r="G846" s="28"/>
    </row>
    <row r="847" ht="15.75" customHeight="1">
      <c r="B847" s="28"/>
      <c r="C847" s="28"/>
      <c r="D847" s="28"/>
      <c r="E847" s="28"/>
      <c r="F847" s="28"/>
      <c r="G847" s="28"/>
    </row>
    <row r="848" ht="15.75" customHeight="1">
      <c r="B848" s="28"/>
      <c r="C848" s="28"/>
      <c r="D848" s="28"/>
      <c r="E848" s="28"/>
      <c r="F848" s="28"/>
      <c r="G848" s="28"/>
    </row>
    <row r="849" ht="15.75" customHeight="1">
      <c r="B849" s="28"/>
      <c r="C849" s="28"/>
      <c r="D849" s="28"/>
      <c r="E849" s="28"/>
      <c r="F849" s="28"/>
      <c r="G849" s="28"/>
    </row>
    <row r="850" ht="15.75" customHeight="1">
      <c r="B850" s="28"/>
      <c r="C850" s="28"/>
      <c r="D850" s="28"/>
      <c r="E850" s="28"/>
      <c r="F850" s="28"/>
      <c r="G850" s="28"/>
    </row>
    <row r="851" ht="15.75" customHeight="1">
      <c r="B851" s="28"/>
      <c r="C851" s="28"/>
      <c r="D851" s="28"/>
      <c r="E851" s="28"/>
      <c r="F851" s="28"/>
      <c r="G851" s="28"/>
    </row>
    <row r="852" ht="15.75" customHeight="1">
      <c r="B852" s="28"/>
      <c r="C852" s="28"/>
      <c r="D852" s="28"/>
      <c r="E852" s="28"/>
      <c r="F852" s="28"/>
      <c r="G852" s="28"/>
    </row>
    <row r="853" ht="15.75" customHeight="1">
      <c r="B853" s="28"/>
      <c r="C853" s="28"/>
      <c r="D853" s="28"/>
      <c r="E853" s="28"/>
      <c r="F853" s="28"/>
      <c r="G853" s="28"/>
    </row>
    <row r="854" ht="15.75" customHeight="1">
      <c r="B854" s="28"/>
      <c r="C854" s="28"/>
      <c r="D854" s="28"/>
      <c r="E854" s="28"/>
      <c r="F854" s="28"/>
      <c r="G854" s="28"/>
    </row>
    <row r="855" ht="15.75" customHeight="1">
      <c r="B855" s="28"/>
      <c r="C855" s="28"/>
      <c r="D855" s="28"/>
      <c r="E855" s="28"/>
      <c r="F855" s="28"/>
      <c r="G855" s="28"/>
    </row>
    <row r="856" ht="15.75" customHeight="1">
      <c r="B856" s="28"/>
      <c r="C856" s="28"/>
      <c r="D856" s="28"/>
      <c r="E856" s="28"/>
      <c r="F856" s="28"/>
      <c r="G856" s="28"/>
    </row>
    <row r="857" ht="15.75" customHeight="1">
      <c r="B857" s="28"/>
      <c r="C857" s="28"/>
      <c r="D857" s="28"/>
      <c r="E857" s="28"/>
      <c r="F857" s="28"/>
      <c r="G857" s="28"/>
    </row>
    <row r="858" ht="15.75" customHeight="1">
      <c r="B858" s="28"/>
      <c r="C858" s="28"/>
      <c r="D858" s="28"/>
      <c r="E858" s="28"/>
      <c r="F858" s="28"/>
      <c r="G858" s="28"/>
    </row>
    <row r="859" ht="15.75" customHeight="1">
      <c r="B859" s="28"/>
      <c r="C859" s="28"/>
      <c r="D859" s="28"/>
      <c r="E859" s="28"/>
      <c r="F859" s="28"/>
      <c r="G859" s="28"/>
    </row>
    <row r="860" ht="15.75" customHeight="1">
      <c r="B860" s="28"/>
      <c r="C860" s="28"/>
      <c r="D860" s="28"/>
      <c r="E860" s="28"/>
      <c r="F860" s="28"/>
      <c r="G860" s="28"/>
    </row>
    <row r="861" ht="15.75" customHeight="1">
      <c r="B861" s="28"/>
      <c r="C861" s="28"/>
      <c r="D861" s="28"/>
      <c r="E861" s="28"/>
      <c r="F861" s="28"/>
      <c r="G861" s="28"/>
    </row>
    <row r="862" ht="15.75" customHeight="1">
      <c r="B862" s="28"/>
      <c r="C862" s="28"/>
      <c r="D862" s="28"/>
      <c r="E862" s="28"/>
      <c r="F862" s="28"/>
      <c r="G862" s="28"/>
    </row>
    <row r="863" ht="15.75" customHeight="1">
      <c r="B863" s="28"/>
      <c r="C863" s="28"/>
      <c r="D863" s="28"/>
      <c r="E863" s="28"/>
      <c r="F863" s="28"/>
      <c r="G863" s="28"/>
    </row>
    <row r="864" ht="15.75" customHeight="1">
      <c r="B864" s="28"/>
      <c r="C864" s="28"/>
      <c r="D864" s="28"/>
      <c r="E864" s="28"/>
      <c r="F864" s="28"/>
      <c r="G864" s="28"/>
    </row>
    <row r="865" ht="15.75" customHeight="1">
      <c r="B865" s="28"/>
      <c r="C865" s="28"/>
      <c r="D865" s="28"/>
      <c r="E865" s="28"/>
      <c r="F865" s="28"/>
      <c r="G865" s="28"/>
    </row>
    <row r="866" ht="15.75" customHeight="1">
      <c r="B866" s="28"/>
      <c r="C866" s="28"/>
      <c r="D866" s="28"/>
      <c r="E866" s="28"/>
      <c r="F866" s="28"/>
      <c r="G866" s="28"/>
    </row>
    <row r="867" ht="15.75" customHeight="1">
      <c r="B867" s="28"/>
      <c r="C867" s="28"/>
      <c r="D867" s="28"/>
      <c r="E867" s="28"/>
      <c r="F867" s="28"/>
      <c r="G867" s="28"/>
    </row>
    <row r="868" ht="15.75" customHeight="1">
      <c r="B868" s="28"/>
      <c r="C868" s="28"/>
      <c r="D868" s="28"/>
      <c r="E868" s="28"/>
      <c r="F868" s="28"/>
      <c r="G868" s="28"/>
    </row>
    <row r="869" ht="15.75" customHeight="1">
      <c r="B869" s="28"/>
      <c r="C869" s="28"/>
      <c r="D869" s="28"/>
      <c r="E869" s="28"/>
      <c r="F869" s="28"/>
      <c r="G869" s="28"/>
    </row>
    <row r="870" ht="15.75" customHeight="1">
      <c r="B870" s="28"/>
      <c r="C870" s="28"/>
      <c r="D870" s="28"/>
      <c r="E870" s="28"/>
      <c r="F870" s="28"/>
      <c r="G870" s="28"/>
    </row>
    <row r="871" ht="15.75" customHeight="1">
      <c r="B871" s="28"/>
      <c r="C871" s="28"/>
      <c r="D871" s="28"/>
      <c r="E871" s="28"/>
      <c r="F871" s="28"/>
      <c r="G871" s="28"/>
    </row>
    <row r="872" ht="15.75" customHeight="1">
      <c r="B872" s="28"/>
      <c r="C872" s="28"/>
      <c r="D872" s="28"/>
      <c r="E872" s="28"/>
      <c r="F872" s="28"/>
      <c r="G872" s="28"/>
    </row>
    <row r="873" ht="15.75" customHeight="1">
      <c r="B873" s="28"/>
      <c r="C873" s="28"/>
      <c r="D873" s="28"/>
      <c r="E873" s="28"/>
      <c r="F873" s="28"/>
      <c r="G873" s="28"/>
    </row>
    <row r="874" ht="15.75" customHeight="1">
      <c r="B874" s="28"/>
      <c r="C874" s="28"/>
      <c r="D874" s="28"/>
      <c r="E874" s="28"/>
      <c r="F874" s="28"/>
      <c r="G874" s="28"/>
    </row>
    <row r="875" ht="15.75" customHeight="1">
      <c r="B875" s="28"/>
      <c r="C875" s="28"/>
      <c r="D875" s="28"/>
      <c r="E875" s="28"/>
      <c r="F875" s="28"/>
      <c r="G875" s="28"/>
    </row>
    <row r="876" ht="15.75" customHeight="1">
      <c r="B876" s="28"/>
      <c r="C876" s="28"/>
      <c r="D876" s="28"/>
      <c r="E876" s="28"/>
      <c r="F876" s="28"/>
      <c r="G876" s="28"/>
    </row>
    <row r="877" ht="15.75" customHeight="1">
      <c r="B877" s="28"/>
      <c r="C877" s="28"/>
      <c r="D877" s="28"/>
      <c r="E877" s="28"/>
      <c r="F877" s="28"/>
      <c r="G877" s="28"/>
    </row>
    <row r="878" ht="15.75" customHeight="1">
      <c r="B878" s="28"/>
      <c r="C878" s="28"/>
      <c r="D878" s="28"/>
      <c r="E878" s="28"/>
      <c r="F878" s="28"/>
      <c r="G878" s="28"/>
    </row>
    <row r="879" ht="15.75" customHeight="1">
      <c r="B879" s="28"/>
      <c r="C879" s="28"/>
      <c r="D879" s="28"/>
      <c r="E879" s="28"/>
      <c r="F879" s="28"/>
      <c r="G879" s="28"/>
    </row>
    <row r="880" ht="15.75" customHeight="1">
      <c r="B880" s="28"/>
      <c r="C880" s="28"/>
      <c r="D880" s="28"/>
      <c r="E880" s="28"/>
      <c r="F880" s="28"/>
      <c r="G880" s="28"/>
    </row>
    <row r="881" ht="15.75" customHeight="1">
      <c r="B881" s="28"/>
      <c r="C881" s="28"/>
      <c r="D881" s="28"/>
      <c r="E881" s="28"/>
      <c r="F881" s="28"/>
      <c r="G881" s="28"/>
    </row>
    <row r="882" ht="15.75" customHeight="1">
      <c r="B882" s="28"/>
      <c r="C882" s="28"/>
      <c r="D882" s="28"/>
      <c r="E882" s="28"/>
      <c r="F882" s="28"/>
      <c r="G882" s="28"/>
    </row>
    <row r="883" ht="15.75" customHeight="1">
      <c r="B883" s="28"/>
      <c r="C883" s="28"/>
      <c r="D883" s="28"/>
      <c r="E883" s="28"/>
      <c r="F883" s="28"/>
      <c r="G883" s="28"/>
    </row>
    <row r="884" ht="15.75" customHeight="1">
      <c r="B884" s="28"/>
      <c r="C884" s="28"/>
      <c r="D884" s="28"/>
      <c r="E884" s="28"/>
      <c r="F884" s="28"/>
      <c r="G884" s="28"/>
    </row>
    <row r="885" ht="15.75" customHeight="1">
      <c r="B885" s="28"/>
      <c r="C885" s="28"/>
      <c r="D885" s="28"/>
      <c r="E885" s="28"/>
      <c r="F885" s="28"/>
      <c r="G885" s="28"/>
    </row>
    <row r="886" ht="15.75" customHeight="1">
      <c r="B886" s="28"/>
      <c r="C886" s="28"/>
      <c r="D886" s="28"/>
      <c r="E886" s="28"/>
      <c r="F886" s="28"/>
      <c r="G886" s="28"/>
    </row>
    <row r="887" ht="15.75" customHeight="1">
      <c r="B887" s="28"/>
      <c r="C887" s="28"/>
      <c r="D887" s="28"/>
      <c r="E887" s="28"/>
      <c r="F887" s="28"/>
      <c r="G887" s="28"/>
    </row>
    <row r="888" ht="15.75" customHeight="1">
      <c r="B888" s="28"/>
      <c r="C888" s="28"/>
      <c r="D888" s="28"/>
      <c r="E888" s="28"/>
      <c r="F888" s="28"/>
      <c r="G888" s="28"/>
    </row>
    <row r="889" ht="15.75" customHeight="1">
      <c r="B889" s="28"/>
      <c r="C889" s="28"/>
      <c r="D889" s="28"/>
      <c r="E889" s="28"/>
      <c r="F889" s="28"/>
      <c r="G889" s="28"/>
    </row>
    <row r="890" ht="15.75" customHeight="1">
      <c r="B890" s="28"/>
      <c r="C890" s="28"/>
      <c r="D890" s="28"/>
      <c r="E890" s="28"/>
      <c r="F890" s="28"/>
      <c r="G890" s="28"/>
    </row>
    <row r="891" ht="15.75" customHeight="1">
      <c r="B891" s="28"/>
      <c r="C891" s="28"/>
      <c r="D891" s="28"/>
      <c r="E891" s="28"/>
      <c r="F891" s="28"/>
      <c r="G891" s="28"/>
    </row>
    <row r="892" ht="15.75" customHeight="1">
      <c r="B892" s="28"/>
      <c r="C892" s="28"/>
      <c r="D892" s="28"/>
      <c r="E892" s="28"/>
      <c r="F892" s="28"/>
      <c r="G892" s="28"/>
    </row>
    <row r="893" ht="15.75" customHeight="1">
      <c r="B893" s="28"/>
      <c r="C893" s="28"/>
      <c r="D893" s="28"/>
      <c r="E893" s="28"/>
      <c r="F893" s="28"/>
      <c r="G893" s="28"/>
    </row>
    <row r="894" ht="15.75" customHeight="1">
      <c r="B894" s="28"/>
      <c r="C894" s="28"/>
      <c r="D894" s="28"/>
      <c r="E894" s="28"/>
      <c r="F894" s="28"/>
      <c r="G894" s="28"/>
    </row>
    <row r="895" ht="15.75" customHeight="1">
      <c r="B895" s="28"/>
      <c r="C895" s="28"/>
      <c r="D895" s="28"/>
      <c r="E895" s="28"/>
      <c r="F895" s="28"/>
      <c r="G895" s="28"/>
    </row>
    <row r="896" ht="15.75" customHeight="1">
      <c r="B896" s="28"/>
      <c r="C896" s="28"/>
      <c r="D896" s="28"/>
      <c r="E896" s="28"/>
      <c r="F896" s="28"/>
      <c r="G896" s="28"/>
    </row>
    <row r="897" ht="15.75" customHeight="1">
      <c r="B897" s="28"/>
      <c r="C897" s="28"/>
      <c r="D897" s="28"/>
      <c r="E897" s="28"/>
      <c r="F897" s="28"/>
      <c r="G897" s="28"/>
    </row>
    <row r="898" ht="15.75" customHeight="1">
      <c r="B898" s="28"/>
      <c r="C898" s="28"/>
      <c r="D898" s="28"/>
      <c r="E898" s="28"/>
      <c r="F898" s="28"/>
      <c r="G898" s="28"/>
    </row>
    <row r="899" ht="15.75" customHeight="1">
      <c r="B899" s="28"/>
      <c r="C899" s="28"/>
      <c r="D899" s="28"/>
      <c r="E899" s="28"/>
      <c r="F899" s="28"/>
      <c r="G899" s="28"/>
    </row>
    <row r="900" ht="15.75" customHeight="1">
      <c r="B900" s="28"/>
      <c r="C900" s="28"/>
      <c r="D900" s="28"/>
      <c r="E900" s="28"/>
      <c r="F900" s="28"/>
      <c r="G900" s="28"/>
    </row>
    <row r="901" ht="15.75" customHeight="1">
      <c r="B901" s="28"/>
      <c r="C901" s="28"/>
      <c r="D901" s="28"/>
      <c r="E901" s="28"/>
      <c r="F901" s="28"/>
      <c r="G901" s="28"/>
    </row>
    <row r="902" ht="15.75" customHeight="1">
      <c r="B902" s="28"/>
      <c r="C902" s="28"/>
      <c r="D902" s="28"/>
      <c r="E902" s="28"/>
      <c r="F902" s="28"/>
      <c r="G902" s="28"/>
    </row>
    <row r="903" ht="15.75" customHeight="1">
      <c r="B903" s="28"/>
      <c r="C903" s="28"/>
      <c r="D903" s="28"/>
      <c r="E903" s="28"/>
      <c r="F903" s="28"/>
      <c r="G903" s="28"/>
    </row>
    <row r="904" ht="15.75" customHeight="1">
      <c r="B904" s="28"/>
      <c r="C904" s="28"/>
      <c r="D904" s="28"/>
      <c r="E904" s="28"/>
      <c r="F904" s="28"/>
      <c r="G904" s="28"/>
    </row>
    <row r="905" ht="15.75" customHeight="1">
      <c r="B905" s="28"/>
      <c r="C905" s="28"/>
      <c r="D905" s="28"/>
      <c r="E905" s="28"/>
      <c r="F905" s="28"/>
      <c r="G905" s="28"/>
    </row>
    <row r="906" ht="15.75" customHeight="1">
      <c r="B906" s="28"/>
      <c r="C906" s="28"/>
      <c r="D906" s="28"/>
      <c r="E906" s="28"/>
      <c r="F906" s="28"/>
      <c r="G906" s="28"/>
    </row>
    <row r="907" ht="15.75" customHeight="1">
      <c r="B907" s="28"/>
      <c r="C907" s="28"/>
      <c r="D907" s="28"/>
      <c r="E907" s="28"/>
      <c r="F907" s="28"/>
      <c r="G907" s="28"/>
    </row>
    <row r="908" ht="15.75" customHeight="1">
      <c r="B908" s="28"/>
      <c r="C908" s="28"/>
      <c r="D908" s="28"/>
      <c r="E908" s="28"/>
      <c r="F908" s="28"/>
      <c r="G908" s="28"/>
    </row>
    <row r="909" ht="15.75" customHeight="1">
      <c r="B909" s="28"/>
      <c r="C909" s="28"/>
      <c r="D909" s="28"/>
      <c r="E909" s="28"/>
      <c r="F909" s="28"/>
      <c r="G909" s="28"/>
    </row>
    <row r="910" ht="15.75" customHeight="1">
      <c r="B910" s="28"/>
      <c r="C910" s="28"/>
      <c r="D910" s="28"/>
      <c r="E910" s="28"/>
      <c r="F910" s="28"/>
      <c r="G910" s="28"/>
    </row>
    <row r="911" ht="15.75" customHeight="1">
      <c r="B911" s="28"/>
      <c r="C911" s="28"/>
      <c r="D911" s="28"/>
      <c r="E911" s="28"/>
      <c r="F911" s="28"/>
      <c r="G911" s="28"/>
    </row>
    <row r="912" ht="15.75" customHeight="1">
      <c r="B912" s="28"/>
      <c r="C912" s="28"/>
      <c r="D912" s="28"/>
      <c r="E912" s="28"/>
      <c r="F912" s="28"/>
      <c r="G912" s="28"/>
    </row>
    <row r="913" ht="15.75" customHeight="1">
      <c r="B913" s="28"/>
      <c r="C913" s="28"/>
      <c r="D913" s="28"/>
      <c r="E913" s="28"/>
      <c r="F913" s="28"/>
      <c r="G913" s="28"/>
    </row>
    <row r="914" ht="15.75" customHeight="1">
      <c r="B914" s="28"/>
      <c r="C914" s="28"/>
      <c r="D914" s="28"/>
      <c r="E914" s="28"/>
      <c r="F914" s="28"/>
      <c r="G914" s="28"/>
    </row>
    <row r="915" ht="15.75" customHeight="1">
      <c r="B915" s="28"/>
      <c r="C915" s="28"/>
      <c r="D915" s="28"/>
      <c r="E915" s="28"/>
      <c r="F915" s="28"/>
      <c r="G915" s="28"/>
    </row>
    <row r="916" ht="15.75" customHeight="1">
      <c r="B916" s="28"/>
      <c r="C916" s="28"/>
      <c r="D916" s="28"/>
      <c r="E916" s="28"/>
      <c r="F916" s="28"/>
      <c r="G916" s="28"/>
    </row>
    <row r="917" ht="15.75" customHeight="1">
      <c r="B917" s="28"/>
      <c r="C917" s="28"/>
      <c r="D917" s="28"/>
      <c r="E917" s="28"/>
      <c r="F917" s="28"/>
      <c r="G917" s="28"/>
    </row>
    <row r="918" ht="15.75" customHeight="1">
      <c r="B918" s="28"/>
      <c r="C918" s="28"/>
      <c r="D918" s="28"/>
      <c r="E918" s="28"/>
      <c r="F918" s="28"/>
      <c r="G918" s="28"/>
    </row>
    <row r="919" ht="15.75" customHeight="1">
      <c r="B919" s="28"/>
      <c r="C919" s="28"/>
      <c r="D919" s="28"/>
      <c r="E919" s="28"/>
      <c r="F919" s="28"/>
      <c r="G919" s="28"/>
    </row>
    <row r="920" ht="15.75" customHeight="1">
      <c r="B920" s="28"/>
      <c r="C920" s="28"/>
      <c r="D920" s="28"/>
      <c r="E920" s="28"/>
      <c r="F920" s="28"/>
      <c r="G920" s="28"/>
    </row>
    <row r="921" ht="15.75" customHeight="1">
      <c r="B921" s="28"/>
      <c r="C921" s="28"/>
      <c r="D921" s="28"/>
      <c r="E921" s="28"/>
      <c r="F921" s="28"/>
      <c r="G921" s="28"/>
    </row>
    <row r="922" ht="15.75" customHeight="1">
      <c r="B922" s="28"/>
      <c r="C922" s="28"/>
      <c r="D922" s="28"/>
      <c r="E922" s="28"/>
      <c r="F922" s="28"/>
      <c r="G922" s="28"/>
    </row>
    <row r="923" ht="15.75" customHeight="1">
      <c r="B923" s="28"/>
      <c r="C923" s="28"/>
      <c r="D923" s="28"/>
      <c r="E923" s="28"/>
      <c r="F923" s="28"/>
      <c r="G923" s="28"/>
    </row>
    <row r="924" ht="15.75" customHeight="1">
      <c r="B924" s="28"/>
      <c r="C924" s="28"/>
      <c r="D924" s="28"/>
      <c r="E924" s="28"/>
      <c r="F924" s="28"/>
      <c r="G924" s="28"/>
    </row>
    <row r="925" ht="15.75" customHeight="1">
      <c r="B925" s="28"/>
      <c r="C925" s="28"/>
      <c r="D925" s="28"/>
      <c r="E925" s="28"/>
      <c r="F925" s="28"/>
      <c r="G925" s="28"/>
    </row>
    <row r="926" ht="15.75" customHeight="1">
      <c r="B926" s="28"/>
      <c r="C926" s="28"/>
      <c r="D926" s="28"/>
      <c r="E926" s="28"/>
      <c r="F926" s="28"/>
      <c r="G926" s="28"/>
    </row>
    <row r="927" ht="15.75" customHeight="1">
      <c r="B927" s="28"/>
      <c r="C927" s="28"/>
      <c r="D927" s="28"/>
      <c r="E927" s="28"/>
      <c r="F927" s="28"/>
      <c r="G927" s="28"/>
    </row>
    <row r="928" ht="15.75" customHeight="1">
      <c r="B928" s="28"/>
      <c r="C928" s="28"/>
      <c r="D928" s="28"/>
      <c r="E928" s="28"/>
      <c r="F928" s="28"/>
      <c r="G928" s="28"/>
    </row>
    <row r="929" ht="15.75" customHeight="1">
      <c r="B929" s="28"/>
      <c r="C929" s="28"/>
      <c r="D929" s="28"/>
      <c r="E929" s="28"/>
      <c r="F929" s="28"/>
      <c r="G929" s="28"/>
    </row>
    <row r="930" ht="15.75" customHeight="1">
      <c r="B930" s="28"/>
      <c r="C930" s="28"/>
      <c r="D930" s="28"/>
      <c r="E930" s="28"/>
      <c r="F930" s="28"/>
      <c r="G930" s="28"/>
    </row>
    <row r="931" ht="15.75" customHeight="1">
      <c r="B931" s="28"/>
      <c r="C931" s="28"/>
      <c r="D931" s="28"/>
      <c r="E931" s="28"/>
      <c r="F931" s="28"/>
      <c r="G931" s="28"/>
    </row>
    <row r="932" ht="15.75" customHeight="1">
      <c r="B932" s="28"/>
      <c r="C932" s="28"/>
      <c r="D932" s="28"/>
      <c r="E932" s="28"/>
      <c r="F932" s="28"/>
      <c r="G932" s="28"/>
    </row>
    <row r="933" ht="15.75" customHeight="1">
      <c r="B933" s="28"/>
      <c r="C933" s="28"/>
      <c r="D933" s="28"/>
      <c r="E933" s="28"/>
      <c r="F933" s="28"/>
      <c r="G933" s="28"/>
    </row>
    <row r="934" ht="15.75" customHeight="1">
      <c r="B934" s="28"/>
      <c r="C934" s="28"/>
      <c r="D934" s="28"/>
      <c r="E934" s="28"/>
      <c r="F934" s="28"/>
      <c r="G934" s="28"/>
    </row>
    <row r="935" ht="15.75" customHeight="1">
      <c r="B935" s="28"/>
      <c r="C935" s="28"/>
      <c r="D935" s="28"/>
      <c r="E935" s="28"/>
      <c r="F935" s="28"/>
      <c r="G935" s="28"/>
    </row>
    <row r="936" ht="15.75" customHeight="1">
      <c r="B936" s="28"/>
      <c r="C936" s="28"/>
      <c r="D936" s="28"/>
      <c r="E936" s="28"/>
      <c r="F936" s="28"/>
      <c r="G936" s="28"/>
    </row>
    <row r="937" ht="15.75" customHeight="1">
      <c r="B937" s="28"/>
      <c r="C937" s="28"/>
      <c r="D937" s="28"/>
      <c r="E937" s="28"/>
      <c r="F937" s="28"/>
      <c r="G937" s="28"/>
    </row>
    <row r="938" ht="15.75" customHeight="1">
      <c r="B938" s="28"/>
      <c r="C938" s="28"/>
      <c r="D938" s="28"/>
      <c r="E938" s="28"/>
      <c r="F938" s="28"/>
      <c r="G938" s="28"/>
    </row>
    <row r="939" ht="15.75" customHeight="1">
      <c r="B939" s="28"/>
      <c r="C939" s="28"/>
      <c r="D939" s="28"/>
      <c r="E939" s="28"/>
      <c r="F939" s="28"/>
      <c r="G939" s="28"/>
    </row>
    <row r="940" ht="15.75" customHeight="1">
      <c r="B940" s="28"/>
      <c r="C940" s="28"/>
      <c r="D940" s="28"/>
      <c r="E940" s="28"/>
      <c r="F940" s="28"/>
      <c r="G940" s="28"/>
    </row>
    <row r="941" ht="15.75" customHeight="1">
      <c r="B941" s="28"/>
      <c r="C941" s="28"/>
      <c r="D941" s="28"/>
      <c r="E941" s="28"/>
      <c r="F941" s="28"/>
      <c r="G941" s="28"/>
    </row>
    <row r="942" ht="15.75" customHeight="1">
      <c r="B942" s="28"/>
      <c r="C942" s="28"/>
      <c r="D942" s="28"/>
      <c r="E942" s="28"/>
      <c r="F942" s="28"/>
      <c r="G942" s="28"/>
    </row>
    <row r="943" ht="15.75" customHeight="1">
      <c r="B943" s="28"/>
      <c r="C943" s="28"/>
      <c r="D943" s="28"/>
      <c r="E943" s="28"/>
      <c r="F943" s="28"/>
      <c r="G943" s="28"/>
    </row>
    <row r="944" ht="15.75" customHeight="1">
      <c r="B944" s="28"/>
      <c r="C944" s="28"/>
      <c r="D944" s="28"/>
      <c r="E944" s="28"/>
      <c r="F944" s="28"/>
      <c r="G944" s="28"/>
    </row>
    <row r="945" ht="15.75" customHeight="1">
      <c r="B945" s="28"/>
      <c r="C945" s="28"/>
      <c r="D945" s="28"/>
      <c r="E945" s="28"/>
      <c r="F945" s="28"/>
      <c r="G945" s="28"/>
    </row>
    <row r="946" ht="15.75" customHeight="1">
      <c r="B946" s="28"/>
      <c r="C946" s="28"/>
      <c r="D946" s="28"/>
      <c r="E946" s="28"/>
      <c r="F946" s="28"/>
      <c r="G946" s="28"/>
    </row>
    <row r="947" ht="15.75" customHeight="1">
      <c r="B947" s="28"/>
      <c r="C947" s="28"/>
      <c r="D947" s="28"/>
      <c r="E947" s="28"/>
      <c r="F947" s="28"/>
      <c r="G947" s="28"/>
    </row>
    <row r="948" ht="15.75" customHeight="1">
      <c r="B948" s="28"/>
      <c r="C948" s="28"/>
      <c r="D948" s="28"/>
      <c r="E948" s="28"/>
      <c r="F948" s="28"/>
      <c r="G948" s="28"/>
    </row>
    <row r="949" ht="15.75" customHeight="1">
      <c r="B949" s="28"/>
      <c r="C949" s="28"/>
      <c r="D949" s="28"/>
      <c r="E949" s="28"/>
      <c r="F949" s="28"/>
      <c r="G949" s="28"/>
    </row>
    <row r="950" ht="15.75" customHeight="1">
      <c r="B950" s="28"/>
      <c r="C950" s="28"/>
      <c r="D950" s="28"/>
      <c r="E950" s="28"/>
      <c r="F950" s="28"/>
      <c r="G950" s="28"/>
    </row>
    <row r="951" ht="15.75" customHeight="1">
      <c r="B951" s="28"/>
      <c r="C951" s="28"/>
      <c r="D951" s="28"/>
      <c r="E951" s="28"/>
      <c r="F951" s="28"/>
      <c r="G951" s="28"/>
    </row>
    <row r="952" ht="15.75" customHeight="1">
      <c r="B952" s="28"/>
      <c r="C952" s="28"/>
      <c r="D952" s="28"/>
      <c r="E952" s="28"/>
      <c r="F952" s="28"/>
      <c r="G952" s="28"/>
    </row>
    <row r="953" ht="15.75" customHeight="1">
      <c r="B953" s="28"/>
      <c r="C953" s="28"/>
      <c r="D953" s="28"/>
      <c r="E953" s="28"/>
      <c r="F953" s="28"/>
      <c r="G953" s="28"/>
    </row>
    <row r="954" ht="15.75" customHeight="1">
      <c r="B954" s="28"/>
      <c r="C954" s="28"/>
      <c r="D954" s="28"/>
      <c r="E954" s="28"/>
      <c r="F954" s="28"/>
      <c r="G954" s="28"/>
    </row>
    <row r="955" ht="15.75" customHeight="1">
      <c r="B955" s="28"/>
      <c r="C955" s="28"/>
      <c r="D955" s="28"/>
      <c r="E955" s="28"/>
      <c r="F955" s="28"/>
      <c r="G955" s="28"/>
    </row>
    <row r="956" ht="15.75" customHeight="1">
      <c r="B956" s="28"/>
      <c r="C956" s="28"/>
      <c r="D956" s="28"/>
      <c r="E956" s="28"/>
      <c r="F956" s="28"/>
      <c r="G956" s="28"/>
    </row>
    <row r="957" ht="15.75" customHeight="1">
      <c r="B957" s="28"/>
      <c r="C957" s="28"/>
      <c r="D957" s="28"/>
      <c r="E957" s="28"/>
      <c r="F957" s="28"/>
      <c r="G957" s="28"/>
    </row>
    <row r="958" ht="15.75" customHeight="1">
      <c r="B958" s="28"/>
      <c r="C958" s="28"/>
      <c r="D958" s="28"/>
      <c r="E958" s="28"/>
      <c r="F958" s="28"/>
      <c r="G958" s="28"/>
    </row>
    <row r="959" ht="15.75" customHeight="1">
      <c r="B959" s="28"/>
      <c r="C959" s="28"/>
      <c r="D959" s="28"/>
      <c r="E959" s="28"/>
      <c r="F959" s="28"/>
      <c r="G959" s="28"/>
    </row>
    <row r="960" ht="15.75" customHeight="1">
      <c r="B960" s="28"/>
      <c r="C960" s="28"/>
      <c r="D960" s="28"/>
      <c r="E960" s="28"/>
      <c r="F960" s="28"/>
      <c r="G960" s="28"/>
    </row>
    <row r="961" ht="15.75" customHeight="1">
      <c r="B961" s="28"/>
      <c r="C961" s="28"/>
      <c r="D961" s="28"/>
      <c r="E961" s="28"/>
      <c r="F961" s="28"/>
      <c r="G961" s="28"/>
    </row>
    <row r="962" ht="15.75" customHeight="1">
      <c r="B962" s="28"/>
      <c r="C962" s="28"/>
      <c r="D962" s="28"/>
      <c r="E962" s="28"/>
      <c r="F962" s="28"/>
      <c r="G962" s="28"/>
    </row>
    <row r="963" ht="15.75" customHeight="1">
      <c r="B963" s="28"/>
      <c r="C963" s="28"/>
      <c r="D963" s="28"/>
      <c r="E963" s="28"/>
      <c r="F963" s="28"/>
      <c r="G963" s="28"/>
    </row>
    <row r="964" ht="15.75" customHeight="1">
      <c r="B964" s="28"/>
      <c r="C964" s="28"/>
      <c r="D964" s="28"/>
      <c r="E964" s="28"/>
      <c r="F964" s="28"/>
      <c r="G964" s="28"/>
    </row>
    <row r="965" ht="15.75" customHeight="1">
      <c r="B965" s="28"/>
      <c r="C965" s="28"/>
      <c r="D965" s="28"/>
      <c r="E965" s="28"/>
      <c r="F965" s="28"/>
      <c r="G965" s="28"/>
    </row>
    <row r="966" ht="15.75" customHeight="1">
      <c r="B966" s="28"/>
      <c r="C966" s="28"/>
      <c r="D966" s="28"/>
      <c r="E966" s="28"/>
      <c r="F966" s="28"/>
      <c r="G966" s="28"/>
    </row>
    <row r="967" ht="15.75" customHeight="1">
      <c r="B967" s="28"/>
      <c r="C967" s="28"/>
      <c r="D967" s="28"/>
      <c r="E967" s="28"/>
      <c r="F967" s="28"/>
      <c r="G967" s="28"/>
    </row>
    <row r="968" ht="15.75" customHeight="1">
      <c r="B968" s="28"/>
      <c r="C968" s="28"/>
      <c r="D968" s="28"/>
      <c r="E968" s="28"/>
      <c r="F968" s="28"/>
      <c r="G968" s="28"/>
    </row>
    <row r="969" ht="15.75" customHeight="1">
      <c r="B969" s="28"/>
      <c r="C969" s="28"/>
      <c r="D969" s="28"/>
      <c r="E969" s="28"/>
      <c r="F969" s="28"/>
      <c r="G969" s="28"/>
    </row>
    <row r="970" ht="15.75" customHeight="1">
      <c r="B970" s="28"/>
      <c r="C970" s="28"/>
      <c r="D970" s="28"/>
      <c r="E970" s="28"/>
      <c r="F970" s="28"/>
      <c r="G970" s="28"/>
    </row>
    <row r="971" ht="15.75" customHeight="1">
      <c r="B971" s="28"/>
      <c r="C971" s="28"/>
      <c r="D971" s="28"/>
      <c r="E971" s="28"/>
      <c r="F971" s="28"/>
      <c r="G971" s="28"/>
    </row>
    <row r="972" ht="15.75" customHeight="1">
      <c r="B972" s="28"/>
      <c r="C972" s="28"/>
      <c r="D972" s="28"/>
      <c r="E972" s="28"/>
      <c r="F972" s="28"/>
      <c r="G972" s="28"/>
    </row>
    <row r="973" ht="15.75" customHeight="1">
      <c r="B973" s="28"/>
      <c r="C973" s="28"/>
      <c r="D973" s="28"/>
      <c r="E973" s="28"/>
      <c r="F973" s="28"/>
      <c r="G973" s="28"/>
    </row>
    <row r="974" ht="15.75" customHeight="1">
      <c r="B974" s="28"/>
      <c r="C974" s="28"/>
      <c r="D974" s="28"/>
      <c r="E974" s="28"/>
      <c r="F974" s="28"/>
      <c r="G974" s="28"/>
    </row>
    <row r="975" ht="15.75" customHeight="1">
      <c r="B975" s="28"/>
      <c r="C975" s="28"/>
      <c r="D975" s="28"/>
      <c r="E975" s="28"/>
      <c r="F975" s="28"/>
      <c r="G975" s="28"/>
    </row>
    <row r="976" ht="15.75" customHeight="1">
      <c r="B976" s="28"/>
      <c r="C976" s="28"/>
      <c r="D976" s="28"/>
      <c r="E976" s="28"/>
      <c r="F976" s="28"/>
      <c r="G976" s="28"/>
    </row>
    <row r="977" ht="15.75" customHeight="1">
      <c r="B977" s="28"/>
      <c r="C977" s="28"/>
      <c r="D977" s="28"/>
      <c r="E977" s="28"/>
      <c r="F977" s="28"/>
      <c r="G977" s="28"/>
    </row>
    <row r="978" ht="15.75" customHeight="1">
      <c r="B978" s="28"/>
      <c r="C978" s="28"/>
      <c r="D978" s="28"/>
      <c r="E978" s="28"/>
      <c r="F978" s="28"/>
      <c r="G978" s="28"/>
    </row>
    <row r="979" ht="15.75" customHeight="1">
      <c r="B979" s="28"/>
      <c r="C979" s="28"/>
      <c r="D979" s="28"/>
      <c r="E979" s="28"/>
      <c r="F979" s="28"/>
      <c r="G979" s="28"/>
    </row>
    <row r="980" ht="15.75" customHeight="1">
      <c r="B980" s="28"/>
      <c r="C980" s="28"/>
      <c r="D980" s="28"/>
      <c r="E980" s="28"/>
      <c r="F980" s="28"/>
      <c r="G980" s="28"/>
    </row>
    <row r="981" ht="15.75" customHeight="1">
      <c r="B981" s="28"/>
      <c r="C981" s="28"/>
      <c r="D981" s="28"/>
      <c r="E981" s="28"/>
      <c r="F981" s="28"/>
      <c r="G981" s="28"/>
    </row>
    <row r="982" ht="15.75" customHeight="1">
      <c r="B982" s="28"/>
      <c r="C982" s="28"/>
      <c r="D982" s="28"/>
      <c r="E982" s="28"/>
      <c r="F982" s="28"/>
      <c r="G982" s="28"/>
    </row>
    <row r="983" ht="15.75" customHeight="1">
      <c r="B983" s="28"/>
      <c r="C983" s="28"/>
      <c r="D983" s="28"/>
      <c r="E983" s="28"/>
      <c r="F983" s="28"/>
      <c r="G983" s="28"/>
    </row>
    <row r="984" ht="15.75" customHeight="1">
      <c r="B984" s="28"/>
      <c r="C984" s="28"/>
      <c r="D984" s="28"/>
      <c r="E984" s="28"/>
      <c r="F984" s="28"/>
      <c r="G984" s="28"/>
    </row>
    <row r="985" ht="15.75" customHeight="1">
      <c r="B985" s="28"/>
      <c r="C985" s="28"/>
      <c r="D985" s="28"/>
      <c r="E985" s="28"/>
      <c r="F985" s="28"/>
      <c r="G985" s="28"/>
    </row>
    <row r="986" ht="15.75" customHeight="1">
      <c r="B986" s="28"/>
      <c r="C986" s="28"/>
      <c r="D986" s="28"/>
      <c r="E986" s="28"/>
      <c r="F986" s="28"/>
      <c r="G986" s="28"/>
    </row>
    <row r="987" ht="15.75" customHeight="1">
      <c r="B987" s="28"/>
      <c r="C987" s="28"/>
      <c r="D987" s="28"/>
      <c r="E987" s="28"/>
      <c r="F987" s="28"/>
      <c r="G987" s="28"/>
    </row>
    <row r="988" ht="15.75" customHeight="1">
      <c r="B988" s="28"/>
      <c r="C988" s="28"/>
      <c r="D988" s="28"/>
      <c r="E988" s="28"/>
      <c r="F988" s="28"/>
      <c r="G988" s="28"/>
    </row>
    <row r="989" ht="15.75" customHeight="1">
      <c r="B989" s="28"/>
      <c r="C989" s="28"/>
      <c r="D989" s="28"/>
      <c r="E989" s="28"/>
      <c r="F989" s="28"/>
      <c r="G989" s="28"/>
    </row>
    <row r="990" ht="15.75" customHeight="1">
      <c r="B990" s="28"/>
      <c r="C990" s="28"/>
      <c r="D990" s="28"/>
      <c r="E990" s="28"/>
      <c r="F990" s="28"/>
      <c r="G990" s="28"/>
    </row>
    <row r="991" ht="15.75" customHeight="1">
      <c r="B991" s="28"/>
      <c r="C991" s="28"/>
      <c r="D991" s="28"/>
      <c r="E991" s="28"/>
      <c r="F991" s="28"/>
      <c r="G991" s="28"/>
    </row>
    <row r="992" ht="15.75" customHeight="1">
      <c r="B992" s="28"/>
      <c r="C992" s="28"/>
      <c r="D992" s="28"/>
      <c r="E992" s="28"/>
      <c r="F992" s="28"/>
      <c r="G992" s="28"/>
    </row>
    <row r="993" ht="15.75" customHeight="1">
      <c r="B993" s="28"/>
      <c r="C993" s="28"/>
      <c r="D993" s="28"/>
      <c r="E993" s="28"/>
      <c r="F993" s="28"/>
      <c r="G993" s="28"/>
    </row>
    <row r="994" ht="15.75" customHeight="1">
      <c r="B994" s="28"/>
      <c r="C994" s="28"/>
      <c r="D994" s="28"/>
      <c r="E994" s="28"/>
      <c r="F994" s="28"/>
      <c r="G994" s="28"/>
    </row>
    <row r="995" ht="15.75" customHeight="1">
      <c r="B995" s="28"/>
      <c r="C995" s="28"/>
      <c r="D995" s="28"/>
      <c r="E995" s="28"/>
      <c r="F995" s="28"/>
      <c r="G995" s="28"/>
    </row>
    <row r="996" ht="15.75" customHeight="1">
      <c r="B996" s="28"/>
      <c r="C996" s="28"/>
      <c r="D996" s="28"/>
      <c r="E996" s="28"/>
      <c r="F996" s="28"/>
      <c r="G996" s="28"/>
    </row>
    <row r="997" ht="15.75" customHeight="1">
      <c r="B997" s="28"/>
      <c r="C997" s="28"/>
      <c r="D997" s="28"/>
      <c r="E997" s="28"/>
      <c r="F997" s="28"/>
      <c r="G997" s="28"/>
    </row>
    <row r="998" ht="15.75" customHeight="1">
      <c r="B998" s="28"/>
      <c r="C998" s="28"/>
      <c r="D998" s="28"/>
      <c r="E998" s="28"/>
      <c r="F998" s="28"/>
      <c r="G998" s="28"/>
    </row>
    <row r="999" ht="15.75" customHeight="1">
      <c r="B999" s="28"/>
      <c r="C999" s="28"/>
      <c r="D999" s="28"/>
      <c r="E999" s="28"/>
      <c r="F999" s="28"/>
      <c r="G999" s="28"/>
    </row>
    <row r="1000" ht="15.75" customHeight="1">
      <c r="B1000" s="28"/>
      <c r="C1000" s="28"/>
      <c r="D1000" s="28"/>
      <c r="E1000" s="28"/>
      <c r="F1000" s="28"/>
      <c r="G1000" s="28"/>
    </row>
  </sheetData>
  <mergeCells count="4">
    <mergeCell ref="C3:C4"/>
    <mergeCell ref="D3:E3"/>
    <mergeCell ref="F3:F4"/>
    <mergeCell ref="G3:G4"/>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sheetViews>
  <sheetFormatPr customHeight="1" defaultColWidth="12.63" defaultRowHeight="15.0"/>
  <cols>
    <col customWidth="1" min="1" max="1" width="2.88"/>
    <col customWidth="1" min="2" max="2" width="28.63"/>
    <col customWidth="1" min="3" max="3" width="31.88"/>
    <col customWidth="1" min="4" max="4" width="33.13"/>
    <col customWidth="1" min="5" max="5" width="56.13"/>
    <col customWidth="1" min="6" max="26" width="8.88"/>
  </cols>
  <sheetData>
    <row r="1" ht="55.5" customHeight="1">
      <c r="B1" s="57" t="str">
        <f>'Services+Reqs'!B1</f>
        <v>Site NAME</v>
      </c>
      <c r="C1" s="58" t="s">
        <v>129</v>
      </c>
      <c r="E1" s="48">
        <f>'Cost+Solutions'!G1</f>
        <v>46063.60165</v>
      </c>
    </row>
    <row r="2">
      <c r="B2" s="28"/>
      <c r="C2" s="34" t="s">
        <v>130</v>
      </c>
      <c r="D2" s="34" t="s">
        <v>131</v>
      </c>
      <c r="E2" s="34" t="s">
        <v>132</v>
      </c>
    </row>
    <row r="3">
      <c r="B3" s="29"/>
      <c r="C3" s="59" t="s">
        <v>133</v>
      </c>
      <c r="D3" s="59" t="s">
        <v>134</v>
      </c>
      <c r="E3" s="59" t="s">
        <v>135</v>
      </c>
    </row>
    <row r="4" ht="51.0" customHeight="1">
      <c r="A4" s="44"/>
      <c r="B4" s="42" t="s">
        <v>136</v>
      </c>
      <c r="C4" s="43" t="s">
        <v>137</v>
      </c>
      <c r="D4" s="56" t="s">
        <v>138</v>
      </c>
      <c r="E4" s="56" t="s">
        <v>139</v>
      </c>
    </row>
    <row r="5" ht="32.25" customHeight="1">
      <c r="A5" s="44"/>
      <c r="B5" s="42" t="s">
        <v>140</v>
      </c>
      <c r="C5" s="43" t="s">
        <v>141</v>
      </c>
      <c r="D5" s="56" t="s">
        <v>142</v>
      </c>
      <c r="E5" s="56" t="s">
        <v>143</v>
      </c>
    </row>
    <row r="6" ht="32.25" customHeight="1">
      <c r="A6" s="44"/>
      <c r="B6" s="42" t="s">
        <v>144</v>
      </c>
      <c r="C6" s="43" t="s">
        <v>145</v>
      </c>
      <c r="D6" s="56" t="s">
        <v>146</v>
      </c>
      <c r="E6" s="56" t="s">
        <v>147</v>
      </c>
    </row>
    <row r="7" ht="48.75" customHeight="1">
      <c r="A7" s="44"/>
      <c r="B7" s="42" t="s">
        <v>148</v>
      </c>
      <c r="C7" s="43" t="s">
        <v>149</v>
      </c>
      <c r="D7" s="56" t="s">
        <v>150</v>
      </c>
      <c r="E7" s="56" t="s">
        <v>151</v>
      </c>
      <c r="G7" s="60"/>
    </row>
    <row r="8" ht="63.75" customHeight="1">
      <c r="A8" s="44">
        <f>A5+1</f>
        <v>1</v>
      </c>
      <c r="B8" s="42" t="s">
        <v>152</v>
      </c>
      <c r="C8" s="43" t="s">
        <v>153</v>
      </c>
      <c r="D8" s="56" t="s">
        <v>154</v>
      </c>
      <c r="E8" s="56" t="s">
        <v>155</v>
      </c>
    </row>
    <row r="9" ht="72.0" customHeight="1">
      <c r="A9" s="44">
        <f t="shared" ref="A9:A15" si="1">A8+1</f>
        <v>2</v>
      </c>
      <c r="B9" s="42" t="s">
        <v>156</v>
      </c>
      <c r="C9" s="43" t="s">
        <v>157</v>
      </c>
      <c r="D9" s="56" t="s">
        <v>158</v>
      </c>
      <c r="E9" s="56" t="s">
        <v>159</v>
      </c>
    </row>
    <row r="10" ht="52.5" customHeight="1">
      <c r="A10" s="44">
        <f t="shared" si="1"/>
        <v>3</v>
      </c>
      <c r="B10" s="42" t="s">
        <v>160</v>
      </c>
      <c r="C10" s="45" t="s">
        <v>161</v>
      </c>
      <c r="D10" s="54" t="s">
        <v>161</v>
      </c>
      <c r="E10" s="54" t="s">
        <v>161</v>
      </c>
    </row>
    <row r="11" ht="32.25" customHeight="1">
      <c r="A11" s="44">
        <f t="shared" si="1"/>
        <v>4</v>
      </c>
      <c r="B11" s="42" t="s">
        <v>162</v>
      </c>
      <c r="C11" s="61">
        <v>0.04</v>
      </c>
      <c r="D11" s="62">
        <v>0.04</v>
      </c>
      <c r="E11" s="62">
        <v>0.04</v>
      </c>
    </row>
    <row r="12">
      <c r="A12" s="44">
        <f t="shared" si="1"/>
        <v>5</v>
      </c>
      <c r="B12" s="42" t="s">
        <v>163</v>
      </c>
      <c r="C12" s="43" t="s">
        <v>164</v>
      </c>
      <c r="D12" s="56" t="s">
        <v>165</v>
      </c>
      <c r="E12" s="56" t="s">
        <v>166</v>
      </c>
    </row>
    <row r="13" ht="63.75" customHeight="1">
      <c r="A13" s="44">
        <f t="shared" si="1"/>
        <v>6</v>
      </c>
      <c r="B13" s="42" t="s">
        <v>167</v>
      </c>
      <c r="C13" s="43" t="s">
        <v>168</v>
      </c>
      <c r="D13" s="56" t="s">
        <v>169</v>
      </c>
      <c r="E13" s="56" t="s">
        <v>170</v>
      </c>
    </row>
    <row r="14" ht="32.25" customHeight="1">
      <c r="A14" s="44">
        <f t="shared" si="1"/>
        <v>7</v>
      </c>
      <c r="B14" s="42"/>
      <c r="C14" s="41"/>
      <c r="D14" s="41"/>
      <c r="E14" s="41"/>
    </row>
    <row r="15" ht="32.25" customHeight="1">
      <c r="A15" s="44">
        <f t="shared" si="1"/>
        <v>8</v>
      </c>
      <c r="B15" s="42"/>
      <c r="C15" s="41"/>
      <c r="D15" s="41"/>
      <c r="E15" s="41"/>
    </row>
    <row r="16">
      <c r="B16" s="28"/>
      <c r="C16" s="28"/>
      <c r="D16" s="28"/>
      <c r="E16" s="28"/>
    </row>
    <row r="17">
      <c r="B17" s="28"/>
      <c r="C17" s="28"/>
      <c r="D17" s="28"/>
      <c r="E17" s="28"/>
    </row>
    <row r="18">
      <c r="B18" s="28"/>
      <c r="C18" s="28"/>
      <c r="D18" s="28"/>
      <c r="E18" s="28"/>
    </row>
    <row r="19">
      <c r="B19" s="28"/>
      <c r="C19" s="28"/>
      <c r="D19" s="28"/>
      <c r="E19" s="28"/>
    </row>
    <row r="20">
      <c r="B20" s="28"/>
      <c r="C20" s="28"/>
      <c r="D20" s="28"/>
      <c r="E20" s="28"/>
    </row>
    <row r="21" ht="15.75" customHeight="1">
      <c r="B21" s="28"/>
      <c r="C21" s="28"/>
      <c r="D21" s="28"/>
      <c r="E21" s="28"/>
    </row>
    <row r="22" ht="15.75" customHeight="1">
      <c r="B22" s="28"/>
      <c r="C22" s="28"/>
      <c r="D22" s="28"/>
      <c r="E22" s="28"/>
    </row>
    <row r="23" ht="15.75" customHeight="1">
      <c r="B23" s="28"/>
      <c r="C23" s="28"/>
      <c r="D23" s="28"/>
      <c r="E23" s="28"/>
    </row>
    <row r="24" ht="15.75" customHeight="1">
      <c r="B24" s="28"/>
      <c r="C24" s="28"/>
      <c r="D24" s="28"/>
      <c r="E24" s="28"/>
    </row>
    <row r="25" ht="15.75" customHeight="1">
      <c r="B25" s="28"/>
      <c r="C25" s="28"/>
      <c r="D25" s="28"/>
      <c r="E25" s="28"/>
    </row>
    <row r="26" ht="15.75" customHeight="1">
      <c r="B26" s="28"/>
      <c r="C26" s="28"/>
      <c r="D26" s="28"/>
      <c r="E26" s="28"/>
    </row>
    <row r="27" ht="15.75" customHeight="1">
      <c r="B27" s="28"/>
      <c r="C27" s="28"/>
      <c r="D27" s="28"/>
      <c r="E27" s="28"/>
    </row>
    <row r="28" ht="15.75" customHeight="1">
      <c r="B28" s="28"/>
      <c r="C28" s="28"/>
      <c r="D28" s="28"/>
      <c r="E28" s="28"/>
    </row>
    <row r="29" ht="15.75" customHeight="1">
      <c r="B29" s="28"/>
      <c r="C29" s="28"/>
      <c r="D29" s="28"/>
      <c r="E29" s="28"/>
    </row>
    <row r="30" ht="15.75" customHeight="1">
      <c r="B30" s="28"/>
      <c r="C30" s="28"/>
      <c r="D30" s="28"/>
      <c r="E30" s="28"/>
    </row>
    <row r="31" ht="15.75" customHeight="1">
      <c r="B31" s="28"/>
      <c r="C31" s="28"/>
      <c r="D31" s="28"/>
      <c r="E31" s="28"/>
    </row>
    <row r="32" ht="15.75" customHeight="1">
      <c r="B32" s="28"/>
      <c r="C32" s="28"/>
      <c r="D32" s="28"/>
      <c r="E32" s="28"/>
    </row>
    <row r="33" ht="15.75" customHeight="1">
      <c r="B33" s="28"/>
      <c r="C33" s="28"/>
      <c r="D33" s="28"/>
      <c r="E33" s="28"/>
    </row>
    <row r="34" ht="15.75" customHeight="1">
      <c r="B34" s="28"/>
      <c r="C34" s="28"/>
      <c r="D34" s="28"/>
      <c r="E34" s="28"/>
    </row>
    <row r="35" ht="15.75" customHeight="1">
      <c r="B35" s="28"/>
      <c r="C35" s="28"/>
      <c r="D35" s="28"/>
      <c r="E35" s="28"/>
    </row>
    <row r="36" ht="15.75" customHeight="1">
      <c r="B36" s="28"/>
      <c r="C36" s="28"/>
      <c r="D36" s="28"/>
      <c r="E36" s="28"/>
    </row>
    <row r="37" ht="15.75" customHeight="1">
      <c r="B37" s="28"/>
      <c r="C37" s="28"/>
      <c r="D37" s="28"/>
      <c r="E37" s="28"/>
    </row>
    <row r="38" ht="15.75" customHeight="1">
      <c r="B38" s="28"/>
      <c r="C38" s="28"/>
      <c r="D38" s="28"/>
      <c r="E38" s="28"/>
    </row>
    <row r="39" ht="15.75" customHeight="1">
      <c r="B39" s="28"/>
      <c r="C39" s="28"/>
      <c r="D39" s="28"/>
      <c r="E39" s="28"/>
    </row>
    <row r="40" ht="15.75" customHeight="1">
      <c r="B40" s="28"/>
      <c r="C40" s="28"/>
      <c r="D40" s="28"/>
      <c r="E40" s="28"/>
    </row>
    <row r="41" ht="15.75" customHeight="1">
      <c r="B41" s="28"/>
      <c r="C41" s="28"/>
      <c r="D41" s="28"/>
      <c r="E41" s="28"/>
    </row>
    <row r="42" ht="15.75" customHeight="1">
      <c r="B42" s="28"/>
      <c r="C42" s="28"/>
      <c r="D42" s="28"/>
      <c r="E42" s="28"/>
    </row>
    <row r="43" ht="15.75" customHeight="1">
      <c r="B43" s="28"/>
      <c r="C43" s="28"/>
      <c r="D43" s="28"/>
      <c r="E43" s="28"/>
    </row>
    <row r="44" ht="15.75" customHeight="1">
      <c r="B44" s="28"/>
      <c r="C44" s="28"/>
      <c r="D44" s="28"/>
      <c r="E44" s="28"/>
    </row>
    <row r="45" ht="15.75" customHeight="1">
      <c r="B45" s="28"/>
      <c r="C45" s="28"/>
      <c r="D45" s="28"/>
      <c r="E45" s="28"/>
    </row>
    <row r="46" ht="15.75" customHeight="1">
      <c r="B46" s="28"/>
      <c r="C46" s="28"/>
      <c r="D46" s="28"/>
      <c r="E46" s="28"/>
    </row>
    <row r="47" ht="15.75" customHeight="1">
      <c r="B47" s="28"/>
      <c r="C47" s="28"/>
      <c r="D47" s="28"/>
      <c r="E47" s="28"/>
    </row>
    <row r="48" ht="15.75" customHeight="1">
      <c r="B48" s="28"/>
      <c r="C48" s="28"/>
      <c r="D48" s="28"/>
      <c r="E48" s="28"/>
    </row>
    <row r="49" ht="15.75" customHeight="1">
      <c r="B49" s="28"/>
      <c r="C49" s="28"/>
      <c r="D49" s="28"/>
      <c r="E49" s="28"/>
    </row>
    <row r="50" ht="15.75" customHeight="1">
      <c r="B50" s="28"/>
      <c r="C50" s="28"/>
      <c r="D50" s="28"/>
      <c r="E50" s="28"/>
    </row>
    <row r="51" ht="15.75" customHeight="1">
      <c r="B51" s="28"/>
      <c r="C51" s="28"/>
      <c r="D51" s="28"/>
      <c r="E51" s="28"/>
    </row>
    <row r="52" ht="15.75" customHeight="1">
      <c r="B52" s="28"/>
      <c r="C52" s="28"/>
      <c r="D52" s="28"/>
      <c r="E52" s="28"/>
    </row>
    <row r="53" ht="15.75" customHeight="1">
      <c r="B53" s="28"/>
      <c r="C53" s="28"/>
      <c r="D53" s="28"/>
      <c r="E53" s="28"/>
    </row>
    <row r="54" ht="15.75" customHeight="1">
      <c r="B54" s="28"/>
      <c r="C54" s="28"/>
      <c r="D54" s="28"/>
      <c r="E54" s="28"/>
    </row>
    <row r="55" ht="15.75" customHeight="1">
      <c r="B55" s="28"/>
      <c r="C55" s="28"/>
      <c r="D55" s="28"/>
      <c r="E55" s="28"/>
    </row>
    <row r="56" ht="15.75" customHeight="1">
      <c r="B56" s="28"/>
      <c r="C56" s="28"/>
      <c r="D56" s="28"/>
      <c r="E56" s="28"/>
    </row>
    <row r="57" ht="15.75" customHeight="1">
      <c r="B57" s="28"/>
      <c r="C57" s="28"/>
      <c r="D57" s="28"/>
      <c r="E57" s="28"/>
    </row>
    <row r="58" ht="15.75" customHeight="1">
      <c r="B58" s="28"/>
      <c r="C58" s="28"/>
      <c r="D58" s="28"/>
      <c r="E58" s="28"/>
    </row>
    <row r="59" ht="15.75" customHeight="1">
      <c r="B59" s="28"/>
      <c r="C59" s="28"/>
      <c r="D59" s="28"/>
      <c r="E59" s="28"/>
    </row>
    <row r="60" ht="15.75" customHeight="1">
      <c r="B60" s="28"/>
      <c r="C60" s="28"/>
      <c r="D60" s="28"/>
      <c r="E60" s="28"/>
    </row>
    <row r="61" ht="15.75" customHeight="1">
      <c r="B61" s="28"/>
      <c r="C61" s="28"/>
      <c r="D61" s="28"/>
      <c r="E61" s="28"/>
    </row>
    <row r="62" ht="15.75" customHeight="1">
      <c r="B62" s="28"/>
      <c r="C62" s="28"/>
      <c r="D62" s="28"/>
      <c r="E62" s="28"/>
    </row>
    <row r="63" ht="15.75" customHeight="1">
      <c r="B63" s="28"/>
      <c r="C63" s="28"/>
      <c r="D63" s="28"/>
      <c r="E63" s="28"/>
    </row>
    <row r="64" ht="15.75" customHeight="1">
      <c r="B64" s="28"/>
      <c r="C64" s="28"/>
      <c r="D64" s="28"/>
      <c r="E64" s="28"/>
    </row>
    <row r="65" ht="15.75" customHeight="1">
      <c r="B65" s="28"/>
      <c r="C65" s="28"/>
      <c r="D65" s="28"/>
      <c r="E65" s="28"/>
    </row>
    <row r="66" ht="15.75" customHeight="1">
      <c r="B66" s="28"/>
      <c r="C66" s="28"/>
      <c r="D66" s="28"/>
      <c r="E66" s="28"/>
    </row>
    <row r="67" ht="15.75" customHeight="1">
      <c r="B67" s="28"/>
      <c r="C67" s="28"/>
      <c r="D67" s="28"/>
      <c r="E67" s="28"/>
    </row>
    <row r="68" ht="15.75" customHeight="1">
      <c r="B68" s="28"/>
      <c r="C68" s="28"/>
      <c r="D68" s="28"/>
      <c r="E68" s="28"/>
    </row>
    <row r="69" ht="15.75" customHeight="1">
      <c r="B69" s="28"/>
      <c r="C69" s="28"/>
      <c r="D69" s="28"/>
      <c r="E69" s="28"/>
    </row>
    <row r="70" ht="15.75" customHeight="1">
      <c r="B70" s="28"/>
      <c r="C70" s="28"/>
      <c r="D70" s="28"/>
      <c r="E70" s="28"/>
    </row>
    <row r="71" ht="15.75" customHeight="1">
      <c r="B71" s="28"/>
      <c r="C71" s="28"/>
      <c r="D71" s="28"/>
      <c r="E71" s="28"/>
    </row>
    <row r="72" ht="15.75" customHeight="1">
      <c r="B72" s="28"/>
      <c r="C72" s="28"/>
      <c r="D72" s="28"/>
      <c r="E72" s="28"/>
    </row>
    <row r="73" ht="15.75" customHeight="1">
      <c r="B73" s="28"/>
      <c r="C73" s="28"/>
      <c r="D73" s="28"/>
      <c r="E73" s="28"/>
    </row>
    <row r="74" ht="15.75" customHeight="1">
      <c r="B74" s="28"/>
      <c r="C74" s="28"/>
      <c r="D74" s="28"/>
      <c r="E74" s="28"/>
    </row>
    <row r="75" ht="15.75" customHeight="1">
      <c r="B75" s="28"/>
      <c r="C75" s="28"/>
      <c r="D75" s="28"/>
      <c r="E75" s="28"/>
    </row>
    <row r="76" ht="15.75" customHeight="1">
      <c r="B76" s="28"/>
      <c r="C76" s="28"/>
      <c r="D76" s="28"/>
      <c r="E76" s="28"/>
    </row>
    <row r="77" ht="15.75" customHeight="1">
      <c r="B77" s="28"/>
      <c r="C77" s="28"/>
      <c r="D77" s="28"/>
      <c r="E77" s="28"/>
    </row>
    <row r="78" ht="15.75" customHeight="1">
      <c r="B78" s="28"/>
      <c r="C78" s="28"/>
      <c r="D78" s="28"/>
      <c r="E78" s="28"/>
    </row>
    <row r="79" ht="15.75" customHeight="1">
      <c r="B79" s="28"/>
      <c r="C79" s="28"/>
      <c r="D79" s="28"/>
      <c r="E79" s="28"/>
    </row>
    <row r="80" ht="15.75" customHeight="1">
      <c r="B80" s="28"/>
      <c r="C80" s="28"/>
      <c r="D80" s="28"/>
      <c r="E80" s="28"/>
    </row>
    <row r="81" ht="15.75" customHeight="1">
      <c r="B81" s="28"/>
      <c r="C81" s="28"/>
      <c r="D81" s="28"/>
      <c r="E81" s="28"/>
    </row>
    <row r="82" ht="15.75" customHeight="1">
      <c r="B82" s="28"/>
      <c r="C82" s="28"/>
      <c r="D82" s="28"/>
      <c r="E82" s="28"/>
    </row>
    <row r="83" ht="15.75" customHeight="1">
      <c r="B83" s="28"/>
      <c r="C83" s="28"/>
      <c r="D83" s="28"/>
      <c r="E83" s="28"/>
    </row>
    <row r="84" ht="15.75" customHeight="1">
      <c r="B84" s="28"/>
      <c r="C84" s="28"/>
      <c r="D84" s="28"/>
      <c r="E84" s="28"/>
    </row>
    <row r="85" ht="15.75" customHeight="1">
      <c r="B85" s="28"/>
      <c r="C85" s="28"/>
      <c r="D85" s="28"/>
      <c r="E85" s="28"/>
    </row>
    <row r="86" ht="15.75" customHeight="1">
      <c r="B86" s="28"/>
      <c r="C86" s="28"/>
      <c r="D86" s="28"/>
      <c r="E86" s="28"/>
    </row>
    <row r="87" ht="15.75" customHeight="1">
      <c r="B87" s="28"/>
      <c r="C87" s="28"/>
      <c r="D87" s="28"/>
      <c r="E87" s="28"/>
    </row>
    <row r="88" ht="15.75" customHeight="1">
      <c r="B88" s="28"/>
      <c r="C88" s="28"/>
      <c r="D88" s="28"/>
      <c r="E88" s="28"/>
    </row>
    <row r="89" ht="15.75" customHeight="1">
      <c r="B89" s="28"/>
      <c r="C89" s="28"/>
      <c r="D89" s="28"/>
      <c r="E89" s="28"/>
    </row>
    <row r="90" ht="15.75" customHeight="1">
      <c r="B90" s="28"/>
      <c r="C90" s="28"/>
      <c r="D90" s="28"/>
      <c r="E90" s="28"/>
    </row>
    <row r="91" ht="15.75" customHeight="1">
      <c r="B91" s="28"/>
      <c r="C91" s="28"/>
      <c r="D91" s="28"/>
      <c r="E91" s="28"/>
    </row>
    <row r="92" ht="15.75" customHeight="1">
      <c r="B92" s="28"/>
      <c r="C92" s="28"/>
      <c r="D92" s="28"/>
      <c r="E92" s="28"/>
    </row>
    <row r="93" ht="15.75" customHeight="1">
      <c r="B93" s="28"/>
      <c r="C93" s="28"/>
      <c r="D93" s="28"/>
      <c r="E93" s="28"/>
    </row>
    <row r="94" ht="15.75" customHeight="1">
      <c r="B94" s="28"/>
      <c r="C94" s="28"/>
      <c r="D94" s="28"/>
      <c r="E94" s="28"/>
    </row>
    <row r="95" ht="15.75" customHeight="1">
      <c r="B95" s="28"/>
      <c r="C95" s="28"/>
      <c r="D95" s="28"/>
      <c r="E95" s="28"/>
    </row>
    <row r="96" ht="15.75" customHeight="1">
      <c r="B96" s="28"/>
      <c r="C96" s="28"/>
      <c r="D96" s="28"/>
      <c r="E96" s="28"/>
    </row>
    <row r="97" ht="15.75" customHeight="1">
      <c r="B97" s="28"/>
      <c r="C97" s="28"/>
      <c r="D97" s="28"/>
      <c r="E97" s="28"/>
    </row>
    <row r="98" ht="15.75" customHeight="1">
      <c r="B98" s="28"/>
      <c r="C98" s="28"/>
      <c r="D98" s="28"/>
      <c r="E98" s="28"/>
    </row>
    <row r="99" ht="15.75" customHeight="1">
      <c r="B99" s="28"/>
      <c r="C99" s="28"/>
      <c r="D99" s="28"/>
      <c r="E99" s="28"/>
    </row>
    <row r="100" ht="15.75" customHeight="1">
      <c r="B100" s="28"/>
      <c r="C100" s="28"/>
      <c r="D100" s="28"/>
      <c r="E100" s="28"/>
    </row>
    <row r="101" ht="15.75" customHeight="1">
      <c r="B101" s="28"/>
      <c r="C101" s="28"/>
      <c r="D101" s="28"/>
      <c r="E101" s="28"/>
    </row>
    <row r="102" ht="15.75" customHeight="1">
      <c r="B102" s="28"/>
      <c r="C102" s="28"/>
      <c r="D102" s="28"/>
      <c r="E102" s="28"/>
    </row>
    <row r="103" ht="15.75" customHeight="1">
      <c r="B103" s="28"/>
      <c r="C103" s="28"/>
      <c r="D103" s="28"/>
      <c r="E103" s="28"/>
    </row>
    <row r="104" ht="15.75" customHeight="1">
      <c r="B104" s="28"/>
      <c r="C104" s="28"/>
      <c r="D104" s="28"/>
      <c r="E104" s="28"/>
    </row>
    <row r="105" ht="15.75" customHeight="1">
      <c r="B105" s="28"/>
      <c r="C105" s="28"/>
      <c r="D105" s="28"/>
      <c r="E105" s="28"/>
    </row>
    <row r="106" ht="15.75" customHeight="1">
      <c r="B106" s="28"/>
      <c r="C106" s="28"/>
      <c r="D106" s="28"/>
      <c r="E106" s="28"/>
    </row>
    <row r="107" ht="15.75" customHeight="1">
      <c r="B107" s="28"/>
      <c r="C107" s="28"/>
      <c r="D107" s="28"/>
      <c r="E107" s="28"/>
    </row>
    <row r="108" ht="15.75" customHeight="1">
      <c r="B108" s="28"/>
      <c r="C108" s="28"/>
      <c r="D108" s="28"/>
      <c r="E108" s="28"/>
    </row>
    <row r="109" ht="15.75" customHeight="1">
      <c r="B109" s="28"/>
      <c r="C109" s="28"/>
      <c r="D109" s="28"/>
      <c r="E109" s="28"/>
    </row>
    <row r="110" ht="15.75" customHeight="1">
      <c r="B110" s="28"/>
      <c r="C110" s="28"/>
      <c r="D110" s="28"/>
      <c r="E110" s="28"/>
    </row>
    <row r="111" ht="15.75" customHeight="1">
      <c r="B111" s="28"/>
      <c r="C111" s="28"/>
      <c r="D111" s="28"/>
      <c r="E111" s="28"/>
    </row>
    <row r="112" ht="15.75" customHeight="1">
      <c r="B112" s="28"/>
      <c r="C112" s="28"/>
      <c r="D112" s="28"/>
      <c r="E112" s="28"/>
    </row>
    <row r="113" ht="15.75" customHeight="1">
      <c r="B113" s="28"/>
      <c r="C113" s="28"/>
      <c r="D113" s="28"/>
      <c r="E113" s="28"/>
    </row>
    <row r="114" ht="15.75" customHeight="1">
      <c r="B114" s="28"/>
      <c r="C114" s="28"/>
      <c r="D114" s="28"/>
      <c r="E114" s="28"/>
    </row>
    <row r="115" ht="15.75" customHeight="1">
      <c r="B115" s="28"/>
      <c r="C115" s="28"/>
      <c r="D115" s="28"/>
      <c r="E115" s="28"/>
    </row>
    <row r="116" ht="15.75" customHeight="1">
      <c r="B116" s="28"/>
      <c r="C116" s="28"/>
      <c r="D116" s="28"/>
      <c r="E116" s="28"/>
    </row>
    <row r="117" ht="15.75" customHeight="1">
      <c r="B117" s="28"/>
      <c r="C117" s="28"/>
      <c r="D117" s="28"/>
      <c r="E117" s="28"/>
    </row>
    <row r="118" ht="15.75" customHeight="1">
      <c r="B118" s="28"/>
      <c r="C118" s="28"/>
      <c r="D118" s="28"/>
      <c r="E118" s="28"/>
    </row>
    <row r="119" ht="15.75" customHeight="1">
      <c r="B119" s="28"/>
      <c r="C119" s="28"/>
      <c r="D119" s="28"/>
      <c r="E119" s="28"/>
    </row>
    <row r="120" ht="15.75" customHeight="1">
      <c r="B120" s="28"/>
      <c r="C120" s="28"/>
      <c r="D120" s="28"/>
      <c r="E120" s="28"/>
    </row>
    <row r="121" ht="15.75" customHeight="1">
      <c r="B121" s="28"/>
      <c r="C121" s="28"/>
      <c r="D121" s="28"/>
      <c r="E121" s="28"/>
    </row>
    <row r="122" ht="15.75" customHeight="1">
      <c r="B122" s="28"/>
      <c r="C122" s="28"/>
      <c r="D122" s="28"/>
      <c r="E122" s="28"/>
    </row>
    <row r="123" ht="15.75" customHeight="1">
      <c r="B123" s="28"/>
      <c r="C123" s="28"/>
      <c r="D123" s="28"/>
      <c r="E123" s="28"/>
    </row>
    <row r="124" ht="15.75" customHeight="1">
      <c r="B124" s="28"/>
      <c r="C124" s="28"/>
      <c r="D124" s="28"/>
      <c r="E124" s="28"/>
    </row>
    <row r="125" ht="15.75" customHeight="1">
      <c r="B125" s="28"/>
      <c r="C125" s="28"/>
      <c r="D125" s="28"/>
      <c r="E125" s="28"/>
    </row>
    <row r="126" ht="15.75" customHeight="1">
      <c r="B126" s="28"/>
      <c r="C126" s="28"/>
      <c r="D126" s="28"/>
      <c r="E126" s="28"/>
    </row>
    <row r="127" ht="15.75" customHeight="1">
      <c r="B127" s="28"/>
      <c r="C127" s="28"/>
      <c r="D127" s="28"/>
      <c r="E127" s="28"/>
    </row>
    <row r="128" ht="15.75" customHeight="1">
      <c r="B128" s="28"/>
      <c r="C128" s="28"/>
      <c r="D128" s="28"/>
      <c r="E128" s="28"/>
    </row>
    <row r="129" ht="15.75" customHeight="1">
      <c r="B129" s="28"/>
      <c r="C129" s="28"/>
      <c r="D129" s="28"/>
      <c r="E129" s="28"/>
    </row>
    <row r="130" ht="15.75" customHeight="1">
      <c r="B130" s="28"/>
      <c r="C130" s="28"/>
      <c r="D130" s="28"/>
      <c r="E130" s="28"/>
    </row>
    <row r="131" ht="15.75" customHeight="1">
      <c r="B131" s="28"/>
      <c r="C131" s="28"/>
      <c r="D131" s="28"/>
      <c r="E131" s="28"/>
    </row>
    <row r="132" ht="15.75" customHeight="1">
      <c r="B132" s="28"/>
      <c r="C132" s="28"/>
      <c r="D132" s="28"/>
      <c r="E132" s="28"/>
    </row>
    <row r="133" ht="15.75" customHeight="1">
      <c r="B133" s="28"/>
      <c r="C133" s="28"/>
      <c r="D133" s="28"/>
      <c r="E133" s="28"/>
    </row>
    <row r="134" ht="15.75" customHeight="1">
      <c r="B134" s="28"/>
      <c r="C134" s="28"/>
      <c r="D134" s="28"/>
      <c r="E134" s="28"/>
    </row>
    <row r="135" ht="15.75" customHeight="1">
      <c r="B135" s="28"/>
      <c r="C135" s="28"/>
      <c r="D135" s="28"/>
      <c r="E135" s="28"/>
    </row>
    <row r="136" ht="15.75" customHeight="1">
      <c r="B136" s="28"/>
      <c r="C136" s="28"/>
      <c r="D136" s="28"/>
      <c r="E136" s="28"/>
    </row>
    <row r="137" ht="15.75" customHeight="1">
      <c r="B137" s="28"/>
      <c r="C137" s="28"/>
      <c r="D137" s="28"/>
      <c r="E137" s="28"/>
    </row>
    <row r="138" ht="15.75" customHeight="1">
      <c r="B138" s="28"/>
      <c r="C138" s="28"/>
      <c r="D138" s="28"/>
      <c r="E138" s="28"/>
    </row>
    <row r="139" ht="15.75" customHeight="1">
      <c r="B139" s="28"/>
      <c r="C139" s="28"/>
      <c r="D139" s="28"/>
      <c r="E139" s="28"/>
    </row>
    <row r="140" ht="15.75" customHeight="1">
      <c r="B140" s="28"/>
      <c r="C140" s="28"/>
      <c r="D140" s="28"/>
      <c r="E140" s="28"/>
    </row>
    <row r="141" ht="15.75" customHeight="1">
      <c r="B141" s="28"/>
      <c r="C141" s="28"/>
      <c r="D141" s="28"/>
      <c r="E141" s="28"/>
    </row>
    <row r="142" ht="15.75" customHeight="1">
      <c r="B142" s="28"/>
      <c r="C142" s="28"/>
      <c r="D142" s="28"/>
      <c r="E142" s="28"/>
    </row>
    <row r="143" ht="15.75" customHeight="1">
      <c r="B143" s="28"/>
      <c r="C143" s="28"/>
      <c r="D143" s="28"/>
      <c r="E143" s="28"/>
    </row>
    <row r="144" ht="15.75" customHeight="1">
      <c r="B144" s="28"/>
      <c r="C144" s="28"/>
      <c r="D144" s="28"/>
      <c r="E144" s="28"/>
    </row>
    <row r="145" ht="15.75" customHeight="1">
      <c r="B145" s="28"/>
      <c r="C145" s="28"/>
      <c r="D145" s="28"/>
      <c r="E145" s="28"/>
    </row>
    <row r="146" ht="15.75" customHeight="1">
      <c r="B146" s="28"/>
      <c r="C146" s="28"/>
      <c r="D146" s="28"/>
      <c r="E146" s="28"/>
    </row>
    <row r="147" ht="15.75" customHeight="1">
      <c r="B147" s="28"/>
      <c r="C147" s="28"/>
      <c r="D147" s="28"/>
      <c r="E147" s="28"/>
    </row>
    <row r="148" ht="15.75" customHeight="1">
      <c r="B148" s="28"/>
      <c r="C148" s="28"/>
      <c r="D148" s="28"/>
      <c r="E148" s="28"/>
    </row>
    <row r="149" ht="15.75" customHeight="1">
      <c r="B149" s="28"/>
      <c r="C149" s="28"/>
      <c r="D149" s="28"/>
      <c r="E149" s="28"/>
    </row>
    <row r="150" ht="15.75" customHeight="1">
      <c r="B150" s="28"/>
      <c r="C150" s="28"/>
      <c r="D150" s="28"/>
      <c r="E150" s="28"/>
    </row>
    <row r="151" ht="15.75" customHeight="1">
      <c r="B151" s="28"/>
      <c r="C151" s="28"/>
      <c r="D151" s="28"/>
      <c r="E151" s="28"/>
    </row>
    <row r="152" ht="15.75" customHeight="1">
      <c r="B152" s="28"/>
      <c r="C152" s="28"/>
      <c r="D152" s="28"/>
      <c r="E152" s="28"/>
    </row>
    <row r="153" ht="15.75" customHeight="1">
      <c r="B153" s="28"/>
      <c r="C153" s="28"/>
      <c r="D153" s="28"/>
      <c r="E153" s="28"/>
    </row>
    <row r="154" ht="15.75" customHeight="1">
      <c r="B154" s="28"/>
      <c r="C154" s="28"/>
      <c r="D154" s="28"/>
      <c r="E154" s="28"/>
    </row>
    <row r="155" ht="15.75" customHeight="1">
      <c r="B155" s="28"/>
      <c r="C155" s="28"/>
      <c r="D155" s="28"/>
      <c r="E155" s="28"/>
    </row>
    <row r="156" ht="15.75" customHeight="1">
      <c r="B156" s="28"/>
      <c r="C156" s="28"/>
      <c r="D156" s="28"/>
      <c r="E156" s="28"/>
    </row>
    <row r="157" ht="15.75" customHeight="1">
      <c r="B157" s="28"/>
      <c r="C157" s="28"/>
      <c r="D157" s="28"/>
      <c r="E157" s="28"/>
    </row>
    <row r="158" ht="15.75" customHeight="1">
      <c r="B158" s="28"/>
      <c r="C158" s="28"/>
      <c r="D158" s="28"/>
      <c r="E158" s="28"/>
    </row>
    <row r="159" ht="15.75" customHeight="1">
      <c r="B159" s="28"/>
      <c r="C159" s="28"/>
      <c r="D159" s="28"/>
      <c r="E159" s="28"/>
    </row>
    <row r="160" ht="15.75" customHeight="1">
      <c r="B160" s="28"/>
      <c r="C160" s="28"/>
      <c r="D160" s="28"/>
      <c r="E160" s="28"/>
    </row>
    <row r="161" ht="15.75" customHeight="1">
      <c r="B161" s="28"/>
      <c r="C161" s="28"/>
      <c r="D161" s="28"/>
      <c r="E161" s="28"/>
    </row>
    <row r="162" ht="15.75" customHeight="1">
      <c r="B162" s="28"/>
      <c r="C162" s="28"/>
      <c r="D162" s="28"/>
      <c r="E162" s="28"/>
    </row>
    <row r="163" ht="15.75" customHeight="1">
      <c r="B163" s="28"/>
      <c r="C163" s="28"/>
      <c r="D163" s="28"/>
      <c r="E163" s="28"/>
    </row>
    <row r="164" ht="15.75" customHeight="1">
      <c r="B164" s="28"/>
      <c r="C164" s="28"/>
      <c r="D164" s="28"/>
      <c r="E164" s="28"/>
    </row>
    <row r="165" ht="15.75" customHeight="1">
      <c r="B165" s="28"/>
      <c r="C165" s="28"/>
      <c r="D165" s="28"/>
      <c r="E165" s="28"/>
    </row>
    <row r="166" ht="15.75" customHeight="1">
      <c r="B166" s="28"/>
      <c r="C166" s="28"/>
      <c r="D166" s="28"/>
      <c r="E166" s="28"/>
    </row>
    <row r="167" ht="15.75" customHeight="1">
      <c r="B167" s="28"/>
      <c r="C167" s="28"/>
      <c r="D167" s="28"/>
      <c r="E167" s="28"/>
    </row>
    <row r="168" ht="15.75" customHeight="1">
      <c r="B168" s="28"/>
      <c r="C168" s="28"/>
      <c r="D168" s="28"/>
      <c r="E168" s="28"/>
    </row>
    <row r="169" ht="15.75" customHeight="1">
      <c r="B169" s="28"/>
      <c r="C169" s="28"/>
      <c r="D169" s="28"/>
      <c r="E169" s="28"/>
    </row>
    <row r="170" ht="15.75" customHeight="1">
      <c r="B170" s="28"/>
      <c r="C170" s="28"/>
      <c r="D170" s="28"/>
      <c r="E170" s="28"/>
    </row>
    <row r="171" ht="15.75" customHeight="1">
      <c r="B171" s="28"/>
      <c r="C171" s="28"/>
      <c r="D171" s="28"/>
      <c r="E171" s="28"/>
    </row>
    <row r="172" ht="15.75" customHeight="1">
      <c r="B172" s="28"/>
      <c r="C172" s="28"/>
      <c r="D172" s="28"/>
      <c r="E172" s="28"/>
    </row>
    <row r="173" ht="15.75" customHeight="1">
      <c r="B173" s="28"/>
      <c r="C173" s="28"/>
      <c r="D173" s="28"/>
      <c r="E173" s="28"/>
    </row>
    <row r="174" ht="15.75" customHeight="1">
      <c r="B174" s="28"/>
      <c r="C174" s="28"/>
      <c r="D174" s="28"/>
      <c r="E174" s="28"/>
    </row>
    <row r="175" ht="15.75" customHeight="1">
      <c r="B175" s="28"/>
      <c r="C175" s="28"/>
      <c r="D175" s="28"/>
      <c r="E175" s="28"/>
    </row>
    <row r="176" ht="15.75" customHeight="1">
      <c r="B176" s="28"/>
      <c r="C176" s="28"/>
      <c r="D176" s="28"/>
      <c r="E176" s="28"/>
    </row>
    <row r="177" ht="15.75" customHeight="1">
      <c r="B177" s="28"/>
      <c r="C177" s="28"/>
      <c r="D177" s="28"/>
      <c r="E177" s="28"/>
    </row>
    <row r="178" ht="15.75" customHeight="1">
      <c r="B178" s="28"/>
      <c r="C178" s="28"/>
      <c r="D178" s="28"/>
      <c r="E178" s="28"/>
    </row>
    <row r="179" ht="15.75" customHeight="1">
      <c r="B179" s="28"/>
      <c r="C179" s="28"/>
      <c r="D179" s="28"/>
      <c r="E179" s="28"/>
    </row>
    <row r="180" ht="15.75" customHeight="1">
      <c r="B180" s="28"/>
      <c r="C180" s="28"/>
      <c r="D180" s="28"/>
      <c r="E180" s="28"/>
    </row>
    <row r="181" ht="15.75" customHeight="1">
      <c r="B181" s="28"/>
      <c r="C181" s="28"/>
      <c r="D181" s="28"/>
      <c r="E181" s="28"/>
    </row>
    <row r="182" ht="15.75" customHeight="1">
      <c r="B182" s="28"/>
      <c r="C182" s="28"/>
      <c r="D182" s="28"/>
      <c r="E182" s="28"/>
    </row>
    <row r="183" ht="15.75" customHeight="1">
      <c r="B183" s="28"/>
      <c r="C183" s="28"/>
      <c r="D183" s="28"/>
      <c r="E183" s="28"/>
    </row>
    <row r="184" ht="15.75" customHeight="1">
      <c r="B184" s="28"/>
      <c r="C184" s="28"/>
      <c r="D184" s="28"/>
      <c r="E184" s="28"/>
    </row>
    <row r="185" ht="15.75" customHeight="1">
      <c r="B185" s="28"/>
      <c r="C185" s="28"/>
      <c r="D185" s="28"/>
      <c r="E185" s="28"/>
    </row>
    <row r="186" ht="15.75" customHeight="1">
      <c r="B186" s="28"/>
      <c r="C186" s="28"/>
      <c r="D186" s="28"/>
      <c r="E186" s="28"/>
    </row>
    <row r="187" ht="15.75" customHeight="1">
      <c r="B187" s="28"/>
      <c r="C187" s="28"/>
      <c r="D187" s="28"/>
      <c r="E187" s="28"/>
    </row>
    <row r="188" ht="15.75" customHeight="1">
      <c r="B188" s="28"/>
      <c r="C188" s="28"/>
      <c r="D188" s="28"/>
      <c r="E188" s="28"/>
    </row>
    <row r="189" ht="15.75" customHeight="1">
      <c r="B189" s="28"/>
      <c r="C189" s="28"/>
      <c r="D189" s="28"/>
      <c r="E189" s="28"/>
    </row>
    <row r="190" ht="15.75" customHeight="1">
      <c r="B190" s="28"/>
      <c r="C190" s="28"/>
      <c r="D190" s="28"/>
      <c r="E190" s="28"/>
    </row>
    <row r="191" ht="15.75" customHeight="1">
      <c r="B191" s="28"/>
      <c r="C191" s="28"/>
      <c r="D191" s="28"/>
      <c r="E191" s="28"/>
    </row>
    <row r="192" ht="15.75" customHeight="1">
      <c r="B192" s="28"/>
      <c r="C192" s="28"/>
      <c r="D192" s="28"/>
      <c r="E192" s="28"/>
    </row>
    <row r="193" ht="15.75" customHeight="1">
      <c r="B193" s="28"/>
      <c r="C193" s="28"/>
      <c r="D193" s="28"/>
      <c r="E193" s="28"/>
    </row>
    <row r="194" ht="15.75" customHeight="1">
      <c r="B194" s="28"/>
      <c r="C194" s="28"/>
      <c r="D194" s="28"/>
      <c r="E194" s="28"/>
    </row>
    <row r="195" ht="15.75" customHeight="1">
      <c r="B195" s="28"/>
      <c r="C195" s="28"/>
      <c r="D195" s="28"/>
      <c r="E195" s="28"/>
    </row>
    <row r="196" ht="15.75" customHeight="1">
      <c r="B196" s="28"/>
      <c r="C196" s="28"/>
      <c r="D196" s="28"/>
      <c r="E196" s="28"/>
    </row>
    <row r="197" ht="15.75" customHeight="1">
      <c r="B197" s="28"/>
      <c r="C197" s="28"/>
      <c r="D197" s="28"/>
      <c r="E197" s="28"/>
    </row>
    <row r="198" ht="15.75" customHeight="1">
      <c r="B198" s="28"/>
      <c r="C198" s="28"/>
      <c r="D198" s="28"/>
      <c r="E198" s="28"/>
    </row>
    <row r="199" ht="15.75" customHeight="1">
      <c r="B199" s="28"/>
      <c r="C199" s="28"/>
      <c r="D199" s="28"/>
      <c r="E199" s="28"/>
    </row>
    <row r="200" ht="15.75" customHeight="1">
      <c r="B200" s="28"/>
      <c r="C200" s="28"/>
      <c r="D200" s="28"/>
      <c r="E200" s="28"/>
    </row>
    <row r="201" ht="15.75" customHeight="1">
      <c r="B201" s="28"/>
      <c r="C201" s="28"/>
      <c r="D201" s="28"/>
      <c r="E201" s="28"/>
    </row>
    <row r="202" ht="15.75" customHeight="1">
      <c r="B202" s="28"/>
      <c r="C202" s="28"/>
      <c r="D202" s="28"/>
      <c r="E202" s="28"/>
    </row>
    <row r="203" ht="15.75" customHeight="1">
      <c r="B203" s="28"/>
      <c r="C203" s="28"/>
      <c r="D203" s="28"/>
      <c r="E203" s="28"/>
    </row>
    <row r="204" ht="15.75" customHeight="1">
      <c r="B204" s="28"/>
      <c r="C204" s="28"/>
      <c r="D204" s="28"/>
      <c r="E204" s="28"/>
    </row>
    <row r="205" ht="15.75" customHeight="1">
      <c r="B205" s="28"/>
      <c r="C205" s="28"/>
      <c r="D205" s="28"/>
      <c r="E205" s="28"/>
    </row>
    <row r="206" ht="15.75" customHeight="1">
      <c r="B206" s="28"/>
      <c r="C206" s="28"/>
      <c r="D206" s="28"/>
      <c r="E206" s="28"/>
    </row>
    <row r="207" ht="15.75" customHeight="1">
      <c r="B207" s="28"/>
      <c r="C207" s="28"/>
      <c r="D207" s="28"/>
      <c r="E207" s="28"/>
    </row>
    <row r="208" ht="15.75" customHeight="1">
      <c r="B208" s="28"/>
      <c r="C208" s="28"/>
      <c r="D208" s="28"/>
      <c r="E208" s="28"/>
    </row>
    <row r="209" ht="15.75" customHeight="1">
      <c r="B209" s="28"/>
      <c r="C209" s="28"/>
      <c r="D209" s="28"/>
      <c r="E209" s="28"/>
    </row>
    <row r="210" ht="15.75" customHeight="1">
      <c r="B210" s="28"/>
      <c r="C210" s="28"/>
      <c r="D210" s="28"/>
      <c r="E210" s="28"/>
    </row>
    <row r="211" ht="15.75" customHeight="1">
      <c r="B211" s="28"/>
      <c r="C211" s="28"/>
      <c r="D211" s="28"/>
      <c r="E211" s="28"/>
    </row>
    <row r="212" ht="15.75" customHeight="1">
      <c r="B212" s="28"/>
      <c r="C212" s="28"/>
      <c r="D212" s="28"/>
      <c r="E212" s="28"/>
    </row>
    <row r="213" ht="15.75" customHeight="1">
      <c r="B213" s="28"/>
      <c r="C213" s="28"/>
      <c r="D213" s="28"/>
      <c r="E213" s="28"/>
    </row>
    <row r="214" ht="15.75" customHeight="1">
      <c r="B214" s="28"/>
      <c r="C214" s="28"/>
      <c r="D214" s="28"/>
      <c r="E214" s="28"/>
    </row>
    <row r="215" ht="15.75" customHeight="1">
      <c r="B215" s="28"/>
      <c r="C215" s="28"/>
      <c r="D215" s="28"/>
      <c r="E215" s="28"/>
    </row>
    <row r="216" ht="15.75" customHeight="1">
      <c r="B216" s="28"/>
      <c r="C216" s="28"/>
      <c r="D216" s="28"/>
      <c r="E216" s="28"/>
    </row>
    <row r="217" ht="15.75" customHeight="1">
      <c r="B217" s="28"/>
      <c r="C217" s="28"/>
      <c r="D217" s="28"/>
      <c r="E217" s="28"/>
    </row>
    <row r="218" ht="15.75" customHeight="1">
      <c r="B218" s="28"/>
      <c r="C218" s="28"/>
      <c r="D218" s="28"/>
      <c r="E218" s="28"/>
    </row>
    <row r="219" ht="15.75" customHeight="1">
      <c r="B219" s="28"/>
      <c r="C219" s="28"/>
      <c r="D219" s="28"/>
      <c r="E219" s="28"/>
    </row>
    <row r="220" ht="15.75" customHeight="1">
      <c r="B220" s="28"/>
      <c r="C220" s="28"/>
      <c r="D220" s="28"/>
      <c r="E220" s="28"/>
    </row>
    <row r="221" ht="15.75" customHeight="1">
      <c r="B221" s="28"/>
      <c r="C221" s="28"/>
      <c r="D221" s="28"/>
      <c r="E221" s="28"/>
    </row>
    <row r="222" ht="15.75" customHeight="1">
      <c r="B222" s="28"/>
      <c r="C222" s="28"/>
      <c r="D222" s="28"/>
      <c r="E222" s="28"/>
    </row>
    <row r="223" ht="15.75" customHeight="1">
      <c r="B223" s="28"/>
      <c r="C223" s="28"/>
      <c r="D223" s="28"/>
      <c r="E223" s="28"/>
    </row>
    <row r="224" ht="15.75" customHeight="1">
      <c r="B224" s="28"/>
      <c r="C224" s="28"/>
      <c r="D224" s="28"/>
      <c r="E224" s="28"/>
    </row>
    <row r="225" ht="15.75" customHeight="1">
      <c r="B225" s="28"/>
      <c r="C225" s="28"/>
      <c r="D225" s="28"/>
      <c r="E225" s="28"/>
    </row>
    <row r="226" ht="15.75" customHeight="1">
      <c r="B226" s="28"/>
      <c r="C226" s="28"/>
      <c r="D226" s="28"/>
      <c r="E226" s="28"/>
    </row>
    <row r="227" ht="15.75" customHeight="1">
      <c r="B227" s="28"/>
      <c r="C227" s="28"/>
      <c r="D227" s="28"/>
      <c r="E227" s="28"/>
    </row>
    <row r="228" ht="15.75" customHeight="1">
      <c r="B228" s="28"/>
      <c r="C228" s="28"/>
      <c r="D228" s="28"/>
      <c r="E228" s="28"/>
    </row>
    <row r="229" ht="15.75" customHeight="1">
      <c r="B229" s="28"/>
      <c r="C229" s="28"/>
      <c r="D229" s="28"/>
      <c r="E229" s="28"/>
    </row>
    <row r="230" ht="15.75" customHeight="1">
      <c r="B230" s="28"/>
      <c r="C230" s="28"/>
      <c r="D230" s="28"/>
      <c r="E230" s="28"/>
    </row>
    <row r="231" ht="15.75" customHeight="1">
      <c r="B231" s="28"/>
      <c r="C231" s="28"/>
      <c r="D231" s="28"/>
      <c r="E231" s="28"/>
    </row>
    <row r="232" ht="15.75" customHeight="1">
      <c r="B232" s="28"/>
      <c r="C232" s="28"/>
      <c r="D232" s="28"/>
      <c r="E232" s="28"/>
    </row>
    <row r="233" ht="15.75" customHeight="1">
      <c r="B233" s="28"/>
      <c r="C233" s="28"/>
      <c r="D233" s="28"/>
      <c r="E233" s="28"/>
    </row>
    <row r="234" ht="15.75" customHeight="1">
      <c r="B234" s="28"/>
      <c r="C234" s="28"/>
      <c r="D234" s="28"/>
      <c r="E234" s="28"/>
    </row>
    <row r="235" ht="15.75" customHeight="1">
      <c r="B235" s="28"/>
      <c r="C235" s="28"/>
      <c r="D235" s="28"/>
      <c r="E235" s="28"/>
    </row>
    <row r="236" ht="15.75" customHeight="1">
      <c r="B236" s="28"/>
      <c r="C236" s="28"/>
      <c r="D236" s="28"/>
      <c r="E236" s="28"/>
    </row>
    <row r="237" ht="15.75" customHeight="1">
      <c r="B237" s="28"/>
      <c r="C237" s="28"/>
      <c r="D237" s="28"/>
      <c r="E237" s="28"/>
    </row>
    <row r="238" ht="15.75" customHeight="1">
      <c r="B238" s="28"/>
      <c r="C238" s="28"/>
      <c r="D238" s="28"/>
      <c r="E238" s="28"/>
    </row>
    <row r="239" ht="15.75" customHeight="1">
      <c r="B239" s="28"/>
      <c r="C239" s="28"/>
      <c r="D239" s="28"/>
      <c r="E239" s="28"/>
    </row>
    <row r="240" ht="15.75" customHeight="1">
      <c r="B240" s="28"/>
      <c r="C240" s="28"/>
      <c r="D240" s="28"/>
      <c r="E240" s="28"/>
    </row>
    <row r="241" ht="15.75" customHeight="1">
      <c r="B241" s="28"/>
      <c r="C241" s="28"/>
      <c r="D241" s="28"/>
      <c r="E241" s="28"/>
    </row>
    <row r="242" ht="15.75" customHeight="1">
      <c r="B242" s="28"/>
      <c r="C242" s="28"/>
      <c r="D242" s="28"/>
      <c r="E242" s="28"/>
    </row>
    <row r="243" ht="15.75" customHeight="1">
      <c r="B243" s="28"/>
      <c r="C243" s="28"/>
      <c r="D243" s="28"/>
      <c r="E243" s="28"/>
    </row>
    <row r="244" ht="15.75" customHeight="1">
      <c r="B244" s="28"/>
      <c r="C244" s="28"/>
      <c r="D244" s="28"/>
      <c r="E244" s="28"/>
    </row>
    <row r="245" ht="15.75" customHeight="1">
      <c r="B245" s="28"/>
      <c r="C245" s="28"/>
      <c r="D245" s="28"/>
      <c r="E245" s="28"/>
    </row>
    <row r="246" ht="15.75" customHeight="1">
      <c r="B246" s="28"/>
      <c r="C246" s="28"/>
      <c r="D246" s="28"/>
      <c r="E246" s="28"/>
    </row>
    <row r="247" ht="15.75" customHeight="1">
      <c r="B247" s="28"/>
      <c r="C247" s="28"/>
      <c r="D247" s="28"/>
      <c r="E247" s="28"/>
    </row>
    <row r="248" ht="15.75" customHeight="1">
      <c r="B248" s="28"/>
      <c r="C248" s="28"/>
      <c r="D248" s="28"/>
      <c r="E248" s="28"/>
    </row>
    <row r="249" ht="15.75" customHeight="1">
      <c r="B249" s="28"/>
      <c r="C249" s="28"/>
      <c r="D249" s="28"/>
      <c r="E249" s="28"/>
    </row>
    <row r="250" ht="15.75" customHeight="1">
      <c r="B250" s="28"/>
      <c r="C250" s="28"/>
      <c r="D250" s="28"/>
      <c r="E250" s="28"/>
    </row>
    <row r="251" ht="15.75" customHeight="1">
      <c r="B251" s="28"/>
      <c r="C251" s="28"/>
      <c r="D251" s="28"/>
      <c r="E251" s="28"/>
    </row>
    <row r="252" ht="15.75" customHeight="1">
      <c r="B252" s="28"/>
      <c r="C252" s="28"/>
      <c r="D252" s="28"/>
      <c r="E252" s="28"/>
    </row>
    <row r="253" ht="15.75" customHeight="1">
      <c r="B253" s="28"/>
      <c r="C253" s="28"/>
      <c r="D253" s="28"/>
      <c r="E253" s="28"/>
    </row>
    <row r="254" ht="15.75" customHeight="1">
      <c r="B254" s="28"/>
      <c r="C254" s="28"/>
      <c r="D254" s="28"/>
      <c r="E254" s="28"/>
    </row>
    <row r="255" ht="15.75" customHeight="1">
      <c r="B255" s="28"/>
      <c r="C255" s="28"/>
      <c r="D255" s="28"/>
      <c r="E255" s="28"/>
    </row>
    <row r="256" ht="15.75" customHeight="1">
      <c r="B256" s="28"/>
      <c r="C256" s="28"/>
      <c r="D256" s="28"/>
      <c r="E256" s="28"/>
    </row>
    <row r="257" ht="15.75" customHeight="1">
      <c r="B257" s="28"/>
      <c r="C257" s="28"/>
      <c r="D257" s="28"/>
      <c r="E257" s="28"/>
    </row>
    <row r="258" ht="15.75" customHeight="1">
      <c r="B258" s="28"/>
      <c r="C258" s="28"/>
      <c r="D258" s="28"/>
      <c r="E258" s="28"/>
    </row>
    <row r="259" ht="15.75" customHeight="1">
      <c r="B259" s="28"/>
      <c r="C259" s="28"/>
      <c r="D259" s="28"/>
      <c r="E259" s="28"/>
    </row>
    <row r="260" ht="15.75" customHeight="1">
      <c r="B260" s="28"/>
      <c r="C260" s="28"/>
      <c r="D260" s="28"/>
      <c r="E260" s="28"/>
    </row>
    <row r="261" ht="15.75" customHeight="1">
      <c r="B261" s="28"/>
      <c r="C261" s="28"/>
      <c r="D261" s="28"/>
      <c r="E261" s="28"/>
    </row>
    <row r="262" ht="15.75" customHeight="1">
      <c r="B262" s="28"/>
      <c r="C262" s="28"/>
      <c r="D262" s="28"/>
      <c r="E262" s="28"/>
    </row>
    <row r="263" ht="15.75" customHeight="1">
      <c r="B263" s="28"/>
      <c r="C263" s="28"/>
      <c r="D263" s="28"/>
      <c r="E263" s="28"/>
    </row>
    <row r="264" ht="15.75" customHeight="1">
      <c r="B264" s="28"/>
      <c r="C264" s="28"/>
      <c r="D264" s="28"/>
      <c r="E264" s="28"/>
    </row>
    <row r="265" ht="15.75" customHeight="1">
      <c r="B265" s="28"/>
      <c r="C265" s="28"/>
      <c r="D265" s="28"/>
      <c r="E265" s="28"/>
    </row>
    <row r="266" ht="15.75" customHeight="1">
      <c r="B266" s="28"/>
      <c r="C266" s="28"/>
      <c r="D266" s="28"/>
      <c r="E266" s="28"/>
    </row>
    <row r="267" ht="15.75" customHeight="1">
      <c r="B267" s="28"/>
      <c r="C267" s="28"/>
      <c r="D267" s="28"/>
      <c r="E267" s="28"/>
    </row>
    <row r="268" ht="15.75" customHeight="1">
      <c r="B268" s="28"/>
      <c r="C268" s="28"/>
      <c r="D268" s="28"/>
      <c r="E268" s="28"/>
    </row>
    <row r="269" ht="15.75" customHeight="1">
      <c r="B269" s="28"/>
      <c r="C269" s="28"/>
      <c r="D269" s="28"/>
      <c r="E269" s="28"/>
    </row>
    <row r="270" ht="15.75" customHeight="1">
      <c r="B270" s="28"/>
      <c r="C270" s="28"/>
      <c r="D270" s="28"/>
      <c r="E270" s="28"/>
    </row>
    <row r="271" ht="15.75" customHeight="1">
      <c r="B271" s="28"/>
      <c r="C271" s="28"/>
      <c r="D271" s="28"/>
      <c r="E271" s="28"/>
    </row>
    <row r="272" ht="15.75" customHeight="1">
      <c r="B272" s="28"/>
      <c r="C272" s="28"/>
      <c r="D272" s="28"/>
      <c r="E272" s="28"/>
    </row>
    <row r="273" ht="15.75" customHeight="1">
      <c r="B273" s="28"/>
      <c r="C273" s="28"/>
      <c r="D273" s="28"/>
      <c r="E273" s="28"/>
    </row>
    <row r="274" ht="15.75" customHeight="1">
      <c r="B274" s="28"/>
      <c r="C274" s="28"/>
      <c r="D274" s="28"/>
      <c r="E274" s="28"/>
    </row>
    <row r="275" ht="15.75" customHeight="1">
      <c r="B275" s="28"/>
      <c r="C275" s="28"/>
      <c r="D275" s="28"/>
      <c r="E275" s="28"/>
    </row>
    <row r="276" ht="15.75" customHeight="1">
      <c r="B276" s="28"/>
      <c r="C276" s="28"/>
      <c r="D276" s="28"/>
      <c r="E276" s="28"/>
    </row>
    <row r="277" ht="15.75" customHeight="1">
      <c r="B277" s="28"/>
      <c r="C277" s="28"/>
      <c r="D277" s="28"/>
      <c r="E277" s="28"/>
    </row>
    <row r="278" ht="15.75" customHeight="1">
      <c r="B278" s="28"/>
      <c r="C278" s="28"/>
      <c r="D278" s="28"/>
      <c r="E278" s="28"/>
    </row>
    <row r="279" ht="15.75" customHeight="1">
      <c r="B279" s="28"/>
      <c r="C279" s="28"/>
      <c r="D279" s="28"/>
      <c r="E279" s="28"/>
    </row>
    <row r="280" ht="15.75" customHeight="1">
      <c r="B280" s="28"/>
      <c r="C280" s="28"/>
      <c r="D280" s="28"/>
      <c r="E280" s="28"/>
    </row>
    <row r="281" ht="15.75" customHeight="1">
      <c r="B281" s="28"/>
      <c r="C281" s="28"/>
      <c r="D281" s="28"/>
      <c r="E281" s="28"/>
    </row>
    <row r="282" ht="15.75" customHeight="1">
      <c r="B282" s="28"/>
      <c r="C282" s="28"/>
      <c r="D282" s="28"/>
      <c r="E282" s="28"/>
    </row>
    <row r="283" ht="15.75" customHeight="1">
      <c r="B283" s="28"/>
      <c r="C283" s="28"/>
      <c r="D283" s="28"/>
      <c r="E283" s="28"/>
    </row>
    <row r="284" ht="15.75" customHeight="1">
      <c r="B284" s="28"/>
      <c r="C284" s="28"/>
      <c r="D284" s="28"/>
      <c r="E284" s="28"/>
    </row>
    <row r="285" ht="15.75" customHeight="1">
      <c r="B285" s="28"/>
      <c r="C285" s="28"/>
      <c r="D285" s="28"/>
      <c r="E285" s="28"/>
    </row>
    <row r="286" ht="15.75" customHeight="1">
      <c r="B286" s="28"/>
      <c r="C286" s="28"/>
      <c r="D286" s="28"/>
      <c r="E286" s="28"/>
    </row>
    <row r="287" ht="15.75" customHeight="1">
      <c r="B287" s="28"/>
      <c r="C287" s="28"/>
      <c r="D287" s="28"/>
      <c r="E287" s="28"/>
    </row>
    <row r="288" ht="15.75" customHeight="1">
      <c r="B288" s="28"/>
      <c r="C288" s="28"/>
      <c r="D288" s="28"/>
      <c r="E288" s="28"/>
    </row>
    <row r="289" ht="15.75" customHeight="1">
      <c r="B289" s="28"/>
      <c r="C289" s="28"/>
      <c r="D289" s="28"/>
      <c r="E289" s="28"/>
    </row>
    <row r="290" ht="15.75" customHeight="1">
      <c r="B290" s="28"/>
      <c r="C290" s="28"/>
      <c r="D290" s="28"/>
      <c r="E290" s="28"/>
    </row>
    <row r="291" ht="15.75" customHeight="1">
      <c r="B291" s="28"/>
      <c r="C291" s="28"/>
      <c r="D291" s="28"/>
      <c r="E291" s="28"/>
    </row>
    <row r="292" ht="15.75" customHeight="1">
      <c r="B292" s="28"/>
      <c r="C292" s="28"/>
      <c r="D292" s="28"/>
      <c r="E292" s="28"/>
    </row>
    <row r="293" ht="15.75" customHeight="1">
      <c r="B293" s="28"/>
      <c r="C293" s="28"/>
      <c r="D293" s="28"/>
      <c r="E293" s="28"/>
    </row>
    <row r="294" ht="15.75" customHeight="1">
      <c r="B294" s="28"/>
      <c r="C294" s="28"/>
      <c r="D294" s="28"/>
      <c r="E294" s="28"/>
    </row>
    <row r="295" ht="15.75" customHeight="1">
      <c r="B295" s="28"/>
      <c r="C295" s="28"/>
      <c r="D295" s="28"/>
      <c r="E295" s="28"/>
    </row>
    <row r="296" ht="15.75" customHeight="1">
      <c r="B296" s="28"/>
      <c r="C296" s="28"/>
      <c r="D296" s="28"/>
      <c r="E296" s="28"/>
    </row>
    <row r="297" ht="15.75" customHeight="1">
      <c r="B297" s="28"/>
      <c r="C297" s="28"/>
      <c r="D297" s="28"/>
      <c r="E297" s="28"/>
    </row>
    <row r="298" ht="15.75" customHeight="1">
      <c r="B298" s="28"/>
      <c r="C298" s="28"/>
      <c r="D298" s="28"/>
      <c r="E298" s="28"/>
    </row>
    <row r="299" ht="15.75" customHeight="1">
      <c r="B299" s="28"/>
      <c r="C299" s="28"/>
      <c r="D299" s="28"/>
      <c r="E299" s="28"/>
    </row>
    <row r="300" ht="15.75" customHeight="1">
      <c r="B300" s="28"/>
      <c r="C300" s="28"/>
      <c r="D300" s="28"/>
      <c r="E300" s="28"/>
    </row>
    <row r="301" ht="15.75" customHeight="1">
      <c r="B301" s="28"/>
      <c r="C301" s="28"/>
      <c r="D301" s="28"/>
      <c r="E301" s="28"/>
    </row>
    <row r="302" ht="15.75" customHeight="1">
      <c r="B302" s="28"/>
      <c r="C302" s="28"/>
      <c r="D302" s="28"/>
      <c r="E302" s="28"/>
    </row>
    <row r="303" ht="15.75" customHeight="1">
      <c r="B303" s="28"/>
      <c r="C303" s="28"/>
      <c r="D303" s="28"/>
      <c r="E303" s="28"/>
    </row>
    <row r="304" ht="15.75" customHeight="1">
      <c r="B304" s="28"/>
      <c r="C304" s="28"/>
      <c r="D304" s="28"/>
      <c r="E304" s="28"/>
    </row>
    <row r="305" ht="15.75" customHeight="1">
      <c r="B305" s="28"/>
      <c r="C305" s="28"/>
      <c r="D305" s="28"/>
      <c r="E305" s="28"/>
    </row>
    <row r="306" ht="15.75" customHeight="1">
      <c r="B306" s="28"/>
      <c r="C306" s="28"/>
      <c r="D306" s="28"/>
      <c r="E306" s="28"/>
    </row>
    <row r="307" ht="15.75" customHeight="1">
      <c r="B307" s="28"/>
      <c r="C307" s="28"/>
      <c r="D307" s="28"/>
      <c r="E307" s="28"/>
    </row>
    <row r="308" ht="15.75" customHeight="1">
      <c r="B308" s="28"/>
      <c r="C308" s="28"/>
      <c r="D308" s="28"/>
      <c r="E308" s="28"/>
    </row>
    <row r="309" ht="15.75" customHeight="1">
      <c r="B309" s="28"/>
      <c r="C309" s="28"/>
      <c r="D309" s="28"/>
      <c r="E309" s="28"/>
    </row>
    <row r="310" ht="15.75" customHeight="1">
      <c r="B310" s="28"/>
      <c r="C310" s="28"/>
      <c r="D310" s="28"/>
      <c r="E310" s="28"/>
    </row>
    <row r="311" ht="15.75" customHeight="1">
      <c r="B311" s="28"/>
      <c r="C311" s="28"/>
      <c r="D311" s="28"/>
      <c r="E311" s="28"/>
    </row>
    <row r="312" ht="15.75" customHeight="1">
      <c r="B312" s="28"/>
      <c r="C312" s="28"/>
      <c r="D312" s="28"/>
      <c r="E312" s="28"/>
    </row>
    <row r="313" ht="15.75" customHeight="1">
      <c r="B313" s="28"/>
      <c r="C313" s="28"/>
      <c r="D313" s="28"/>
      <c r="E313" s="28"/>
    </row>
    <row r="314" ht="15.75" customHeight="1">
      <c r="B314" s="28"/>
      <c r="C314" s="28"/>
      <c r="D314" s="28"/>
      <c r="E314" s="28"/>
    </row>
    <row r="315" ht="15.75" customHeight="1">
      <c r="B315" s="28"/>
      <c r="C315" s="28"/>
      <c r="D315" s="28"/>
      <c r="E315" s="28"/>
    </row>
    <row r="316" ht="15.75" customHeight="1">
      <c r="B316" s="28"/>
      <c r="C316" s="28"/>
      <c r="D316" s="28"/>
      <c r="E316" s="28"/>
    </row>
    <row r="317" ht="15.75" customHeight="1">
      <c r="B317" s="28"/>
      <c r="C317" s="28"/>
      <c r="D317" s="28"/>
      <c r="E317" s="28"/>
    </row>
    <row r="318" ht="15.75" customHeight="1">
      <c r="B318" s="28"/>
      <c r="C318" s="28"/>
      <c r="D318" s="28"/>
      <c r="E318" s="28"/>
    </row>
    <row r="319" ht="15.75" customHeight="1">
      <c r="B319" s="28"/>
      <c r="C319" s="28"/>
      <c r="D319" s="28"/>
      <c r="E319" s="28"/>
    </row>
    <row r="320" ht="15.75" customHeight="1">
      <c r="B320" s="28"/>
      <c r="C320" s="28"/>
      <c r="D320" s="28"/>
      <c r="E320" s="28"/>
    </row>
    <row r="321" ht="15.75" customHeight="1">
      <c r="B321" s="28"/>
      <c r="C321" s="28"/>
      <c r="D321" s="28"/>
      <c r="E321" s="28"/>
    </row>
    <row r="322" ht="15.75" customHeight="1">
      <c r="B322" s="28"/>
      <c r="C322" s="28"/>
      <c r="D322" s="28"/>
      <c r="E322" s="28"/>
    </row>
    <row r="323" ht="15.75" customHeight="1">
      <c r="B323" s="28"/>
      <c r="C323" s="28"/>
      <c r="D323" s="28"/>
      <c r="E323" s="28"/>
    </row>
    <row r="324" ht="15.75" customHeight="1">
      <c r="B324" s="28"/>
      <c r="C324" s="28"/>
      <c r="D324" s="28"/>
      <c r="E324" s="28"/>
    </row>
    <row r="325" ht="15.75" customHeight="1">
      <c r="B325" s="28"/>
      <c r="C325" s="28"/>
      <c r="D325" s="28"/>
      <c r="E325" s="28"/>
    </row>
    <row r="326" ht="15.75" customHeight="1">
      <c r="B326" s="28"/>
      <c r="C326" s="28"/>
      <c r="D326" s="28"/>
      <c r="E326" s="28"/>
    </row>
    <row r="327" ht="15.75" customHeight="1">
      <c r="B327" s="28"/>
      <c r="C327" s="28"/>
      <c r="D327" s="28"/>
      <c r="E327" s="28"/>
    </row>
    <row r="328" ht="15.75" customHeight="1">
      <c r="B328" s="28"/>
      <c r="C328" s="28"/>
      <c r="D328" s="28"/>
      <c r="E328" s="28"/>
    </row>
    <row r="329" ht="15.75" customHeight="1">
      <c r="B329" s="28"/>
      <c r="C329" s="28"/>
      <c r="D329" s="28"/>
      <c r="E329" s="28"/>
    </row>
    <row r="330" ht="15.75" customHeight="1">
      <c r="B330" s="28"/>
      <c r="C330" s="28"/>
      <c r="D330" s="28"/>
      <c r="E330" s="28"/>
    </row>
    <row r="331" ht="15.75" customHeight="1">
      <c r="B331" s="28"/>
      <c r="C331" s="28"/>
      <c r="D331" s="28"/>
      <c r="E331" s="28"/>
    </row>
    <row r="332" ht="15.75" customHeight="1">
      <c r="B332" s="28"/>
      <c r="C332" s="28"/>
      <c r="D332" s="28"/>
      <c r="E332" s="28"/>
    </row>
    <row r="333" ht="15.75" customHeight="1">
      <c r="B333" s="28"/>
      <c r="C333" s="28"/>
      <c r="D333" s="28"/>
      <c r="E333" s="28"/>
    </row>
    <row r="334" ht="15.75" customHeight="1">
      <c r="B334" s="28"/>
      <c r="C334" s="28"/>
      <c r="D334" s="28"/>
      <c r="E334" s="28"/>
    </row>
    <row r="335" ht="15.75" customHeight="1">
      <c r="B335" s="28"/>
      <c r="C335" s="28"/>
      <c r="D335" s="28"/>
      <c r="E335" s="28"/>
    </row>
    <row r="336" ht="15.75" customHeight="1">
      <c r="B336" s="28"/>
      <c r="C336" s="28"/>
      <c r="D336" s="28"/>
      <c r="E336" s="28"/>
    </row>
    <row r="337" ht="15.75" customHeight="1">
      <c r="B337" s="28"/>
      <c r="C337" s="28"/>
      <c r="D337" s="28"/>
      <c r="E337" s="28"/>
    </row>
    <row r="338" ht="15.75" customHeight="1">
      <c r="B338" s="28"/>
      <c r="C338" s="28"/>
      <c r="D338" s="28"/>
      <c r="E338" s="28"/>
    </row>
    <row r="339" ht="15.75" customHeight="1">
      <c r="B339" s="28"/>
      <c r="C339" s="28"/>
      <c r="D339" s="28"/>
      <c r="E339" s="28"/>
    </row>
    <row r="340" ht="15.75" customHeight="1">
      <c r="B340" s="28"/>
      <c r="C340" s="28"/>
      <c r="D340" s="28"/>
      <c r="E340" s="28"/>
    </row>
    <row r="341" ht="15.75" customHeight="1">
      <c r="B341" s="28"/>
      <c r="C341" s="28"/>
      <c r="D341" s="28"/>
      <c r="E341" s="28"/>
    </row>
    <row r="342" ht="15.75" customHeight="1">
      <c r="B342" s="28"/>
      <c r="C342" s="28"/>
      <c r="D342" s="28"/>
      <c r="E342" s="28"/>
    </row>
    <row r="343" ht="15.75" customHeight="1">
      <c r="B343" s="28"/>
      <c r="C343" s="28"/>
      <c r="D343" s="28"/>
      <c r="E343" s="28"/>
    </row>
    <row r="344" ht="15.75" customHeight="1">
      <c r="B344" s="28"/>
      <c r="C344" s="28"/>
      <c r="D344" s="28"/>
      <c r="E344" s="28"/>
    </row>
    <row r="345" ht="15.75" customHeight="1">
      <c r="B345" s="28"/>
      <c r="C345" s="28"/>
      <c r="D345" s="28"/>
      <c r="E345" s="28"/>
    </row>
    <row r="346" ht="15.75" customHeight="1">
      <c r="B346" s="28"/>
      <c r="C346" s="28"/>
      <c r="D346" s="28"/>
      <c r="E346" s="28"/>
    </row>
    <row r="347" ht="15.75" customHeight="1">
      <c r="B347" s="28"/>
      <c r="C347" s="28"/>
      <c r="D347" s="28"/>
      <c r="E347" s="28"/>
    </row>
    <row r="348" ht="15.75" customHeight="1">
      <c r="B348" s="28"/>
      <c r="C348" s="28"/>
      <c r="D348" s="28"/>
      <c r="E348" s="28"/>
    </row>
    <row r="349" ht="15.75" customHeight="1">
      <c r="B349" s="28"/>
      <c r="C349" s="28"/>
      <c r="D349" s="28"/>
      <c r="E349" s="28"/>
    </row>
    <row r="350" ht="15.75" customHeight="1">
      <c r="B350" s="28"/>
      <c r="C350" s="28"/>
      <c r="D350" s="28"/>
      <c r="E350" s="28"/>
    </row>
    <row r="351" ht="15.75" customHeight="1">
      <c r="B351" s="28"/>
      <c r="C351" s="28"/>
      <c r="D351" s="28"/>
      <c r="E351" s="28"/>
    </row>
    <row r="352" ht="15.75" customHeight="1">
      <c r="B352" s="28"/>
      <c r="C352" s="28"/>
      <c r="D352" s="28"/>
      <c r="E352" s="28"/>
    </row>
    <row r="353" ht="15.75" customHeight="1">
      <c r="B353" s="28"/>
      <c r="C353" s="28"/>
      <c r="D353" s="28"/>
      <c r="E353" s="28"/>
    </row>
    <row r="354" ht="15.75" customHeight="1">
      <c r="B354" s="28"/>
      <c r="C354" s="28"/>
      <c r="D354" s="28"/>
      <c r="E354" s="28"/>
    </row>
    <row r="355" ht="15.75" customHeight="1">
      <c r="B355" s="28"/>
      <c r="C355" s="28"/>
      <c r="D355" s="28"/>
      <c r="E355" s="28"/>
    </row>
    <row r="356" ht="15.75" customHeight="1">
      <c r="B356" s="28"/>
      <c r="C356" s="28"/>
      <c r="D356" s="28"/>
      <c r="E356" s="28"/>
    </row>
    <row r="357" ht="15.75" customHeight="1">
      <c r="B357" s="28"/>
      <c r="C357" s="28"/>
      <c r="D357" s="28"/>
      <c r="E357" s="28"/>
    </row>
    <row r="358" ht="15.75" customHeight="1">
      <c r="B358" s="28"/>
      <c r="C358" s="28"/>
      <c r="D358" s="28"/>
      <c r="E358" s="28"/>
    </row>
    <row r="359" ht="15.75" customHeight="1">
      <c r="B359" s="28"/>
      <c r="C359" s="28"/>
      <c r="D359" s="28"/>
      <c r="E359" s="28"/>
    </row>
    <row r="360" ht="15.75" customHeight="1">
      <c r="B360" s="28"/>
      <c r="C360" s="28"/>
      <c r="D360" s="28"/>
      <c r="E360" s="28"/>
    </row>
    <row r="361" ht="15.75" customHeight="1">
      <c r="B361" s="28"/>
      <c r="C361" s="28"/>
      <c r="D361" s="28"/>
      <c r="E361" s="28"/>
    </row>
    <row r="362" ht="15.75" customHeight="1">
      <c r="B362" s="28"/>
      <c r="C362" s="28"/>
      <c r="D362" s="28"/>
      <c r="E362" s="28"/>
    </row>
    <row r="363" ht="15.75" customHeight="1">
      <c r="B363" s="28"/>
      <c r="C363" s="28"/>
      <c r="D363" s="28"/>
      <c r="E363" s="28"/>
    </row>
    <row r="364" ht="15.75" customHeight="1">
      <c r="B364" s="28"/>
      <c r="C364" s="28"/>
      <c r="D364" s="28"/>
      <c r="E364" s="28"/>
    </row>
    <row r="365" ht="15.75" customHeight="1">
      <c r="B365" s="28"/>
      <c r="C365" s="28"/>
      <c r="D365" s="28"/>
      <c r="E365" s="28"/>
    </row>
    <row r="366" ht="15.75" customHeight="1">
      <c r="B366" s="28"/>
      <c r="C366" s="28"/>
      <c r="D366" s="28"/>
      <c r="E366" s="28"/>
    </row>
    <row r="367" ht="15.75" customHeight="1">
      <c r="B367" s="28"/>
      <c r="C367" s="28"/>
      <c r="D367" s="28"/>
      <c r="E367" s="28"/>
    </row>
    <row r="368" ht="15.75" customHeight="1">
      <c r="B368" s="28"/>
      <c r="C368" s="28"/>
      <c r="D368" s="28"/>
      <c r="E368" s="28"/>
    </row>
    <row r="369" ht="15.75" customHeight="1">
      <c r="B369" s="28"/>
      <c r="C369" s="28"/>
      <c r="D369" s="28"/>
      <c r="E369" s="28"/>
    </row>
    <row r="370" ht="15.75" customHeight="1">
      <c r="B370" s="28"/>
      <c r="C370" s="28"/>
      <c r="D370" s="28"/>
      <c r="E370" s="28"/>
    </row>
    <row r="371" ht="15.75" customHeight="1">
      <c r="B371" s="28"/>
      <c r="C371" s="28"/>
      <c r="D371" s="28"/>
      <c r="E371" s="28"/>
    </row>
    <row r="372" ht="15.75" customHeight="1">
      <c r="B372" s="28"/>
      <c r="C372" s="28"/>
      <c r="D372" s="28"/>
      <c r="E372" s="28"/>
    </row>
    <row r="373" ht="15.75" customHeight="1">
      <c r="B373" s="28"/>
      <c r="C373" s="28"/>
      <c r="D373" s="28"/>
      <c r="E373" s="28"/>
    </row>
    <row r="374" ht="15.75" customHeight="1">
      <c r="B374" s="28"/>
      <c r="C374" s="28"/>
      <c r="D374" s="28"/>
      <c r="E374" s="28"/>
    </row>
    <row r="375" ht="15.75" customHeight="1">
      <c r="B375" s="28"/>
      <c r="C375" s="28"/>
      <c r="D375" s="28"/>
      <c r="E375" s="28"/>
    </row>
    <row r="376" ht="15.75" customHeight="1">
      <c r="B376" s="28"/>
      <c r="C376" s="28"/>
      <c r="D376" s="28"/>
      <c r="E376" s="28"/>
    </row>
    <row r="377" ht="15.75" customHeight="1">
      <c r="B377" s="28"/>
      <c r="C377" s="28"/>
      <c r="D377" s="28"/>
      <c r="E377" s="28"/>
    </row>
    <row r="378" ht="15.75" customHeight="1">
      <c r="B378" s="28"/>
      <c r="C378" s="28"/>
      <c r="D378" s="28"/>
      <c r="E378" s="28"/>
    </row>
    <row r="379" ht="15.75" customHeight="1">
      <c r="B379" s="28"/>
      <c r="C379" s="28"/>
      <c r="D379" s="28"/>
      <c r="E379" s="28"/>
    </row>
    <row r="380" ht="15.75" customHeight="1">
      <c r="B380" s="28"/>
      <c r="C380" s="28"/>
      <c r="D380" s="28"/>
      <c r="E380" s="28"/>
    </row>
    <row r="381" ht="15.75" customHeight="1">
      <c r="B381" s="28"/>
      <c r="C381" s="28"/>
      <c r="D381" s="28"/>
      <c r="E381" s="28"/>
    </row>
    <row r="382" ht="15.75" customHeight="1">
      <c r="B382" s="28"/>
      <c r="C382" s="28"/>
      <c r="D382" s="28"/>
      <c r="E382" s="28"/>
    </row>
    <row r="383" ht="15.75" customHeight="1">
      <c r="B383" s="28"/>
      <c r="C383" s="28"/>
      <c r="D383" s="28"/>
      <c r="E383" s="28"/>
    </row>
    <row r="384" ht="15.75" customHeight="1">
      <c r="B384" s="28"/>
      <c r="C384" s="28"/>
      <c r="D384" s="28"/>
      <c r="E384" s="28"/>
    </row>
    <row r="385" ht="15.75" customHeight="1">
      <c r="B385" s="28"/>
      <c r="C385" s="28"/>
      <c r="D385" s="28"/>
      <c r="E385" s="28"/>
    </row>
    <row r="386" ht="15.75" customHeight="1">
      <c r="B386" s="28"/>
      <c r="C386" s="28"/>
      <c r="D386" s="28"/>
      <c r="E386" s="28"/>
    </row>
    <row r="387" ht="15.75" customHeight="1">
      <c r="B387" s="28"/>
      <c r="C387" s="28"/>
      <c r="D387" s="28"/>
      <c r="E387" s="28"/>
    </row>
    <row r="388" ht="15.75" customHeight="1">
      <c r="B388" s="28"/>
      <c r="C388" s="28"/>
      <c r="D388" s="28"/>
      <c r="E388" s="28"/>
    </row>
    <row r="389" ht="15.75" customHeight="1">
      <c r="B389" s="28"/>
      <c r="C389" s="28"/>
      <c r="D389" s="28"/>
      <c r="E389" s="28"/>
    </row>
    <row r="390" ht="15.75" customHeight="1">
      <c r="B390" s="28"/>
      <c r="C390" s="28"/>
      <c r="D390" s="28"/>
      <c r="E390" s="28"/>
    </row>
    <row r="391" ht="15.75" customHeight="1">
      <c r="B391" s="28"/>
      <c r="C391" s="28"/>
      <c r="D391" s="28"/>
      <c r="E391" s="28"/>
    </row>
    <row r="392" ht="15.75" customHeight="1">
      <c r="B392" s="28"/>
      <c r="C392" s="28"/>
      <c r="D392" s="28"/>
      <c r="E392" s="28"/>
    </row>
    <row r="393" ht="15.75" customHeight="1">
      <c r="B393" s="28"/>
      <c r="C393" s="28"/>
      <c r="D393" s="28"/>
      <c r="E393" s="28"/>
    </row>
    <row r="394" ht="15.75" customHeight="1">
      <c r="B394" s="28"/>
      <c r="C394" s="28"/>
      <c r="D394" s="28"/>
      <c r="E394" s="28"/>
    </row>
    <row r="395" ht="15.75" customHeight="1">
      <c r="B395" s="28"/>
      <c r="C395" s="28"/>
      <c r="D395" s="28"/>
      <c r="E395" s="28"/>
    </row>
    <row r="396" ht="15.75" customHeight="1">
      <c r="B396" s="28"/>
      <c r="C396" s="28"/>
      <c r="D396" s="28"/>
      <c r="E396" s="28"/>
    </row>
    <row r="397" ht="15.75" customHeight="1">
      <c r="B397" s="28"/>
      <c r="C397" s="28"/>
      <c r="D397" s="28"/>
      <c r="E397" s="28"/>
    </row>
    <row r="398" ht="15.75" customHeight="1">
      <c r="B398" s="28"/>
      <c r="C398" s="28"/>
      <c r="D398" s="28"/>
      <c r="E398" s="28"/>
    </row>
    <row r="399" ht="15.75" customHeight="1">
      <c r="B399" s="28"/>
      <c r="C399" s="28"/>
      <c r="D399" s="28"/>
      <c r="E399" s="28"/>
    </row>
    <row r="400" ht="15.75" customHeight="1">
      <c r="B400" s="28"/>
      <c r="C400" s="28"/>
      <c r="D400" s="28"/>
      <c r="E400" s="28"/>
    </row>
    <row r="401" ht="15.75" customHeight="1">
      <c r="B401" s="28"/>
      <c r="C401" s="28"/>
      <c r="D401" s="28"/>
      <c r="E401" s="28"/>
    </row>
    <row r="402" ht="15.75" customHeight="1">
      <c r="B402" s="28"/>
      <c r="C402" s="28"/>
      <c r="D402" s="28"/>
      <c r="E402" s="28"/>
    </row>
    <row r="403" ht="15.75" customHeight="1">
      <c r="B403" s="28"/>
      <c r="C403" s="28"/>
      <c r="D403" s="28"/>
      <c r="E403" s="28"/>
    </row>
    <row r="404" ht="15.75" customHeight="1">
      <c r="B404" s="28"/>
      <c r="C404" s="28"/>
      <c r="D404" s="28"/>
      <c r="E404" s="28"/>
    </row>
    <row r="405" ht="15.75" customHeight="1">
      <c r="B405" s="28"/>
      <c r="C405" s="28"/>
      <c r="D405" s="28"/>
      <c r="E405" s="28"/>
    </row>
    <row r="406" ht="15.75" customHeight="1">
      <c r="B406" s="28"/>
      <c r="C406" s="28"/>
      <c r="D406" s="28"/>
      <c r="E406" s="28"/>
    </row>
    <row r="407" ht="15.75" customHeight="1">
      <c r="B407" s="28"/>
      <c r="C407" s="28"/>
      <c r="D407" s="28"/>
      <c r="E407" s="28"/>
    </row>
    <row r="408" ht="15.75" customHeight="1">
      <c r="B408" s="28"/>
      <c r="C408" s="28"/>
      <c r="D408" s="28"/>
      <c r="E408" s="28"/>
    </row>
    <row r="409" ht="15.75" customHeight="1">
      <c r="B409" s="28"/>
      <c r="C409" s="28"/>
      <c r="D409" s="28"/>
      <c r="E409" s="28"/>
    </row>
    <row r="410" ht="15.75" customHeight="1">
      <c r="B410" s="28"/>
      <c r="C410" s="28"/>
      <c r="D410" s="28"/>
      <c r="E410" s="28"/>
    </row>
    <row r="411" ht="15.75" customHeight="1">
      <c r="B411" s="28"/>
      <c r="C411" s="28"/>
      <c r="D411" s="28"/>
      <c r="E411" s="28"/>
    </row>
    <row r="412" ht="15.75" customHeight="1">
      <c r="B412" s="28"/>
      <c r="C412" s="28"/>
      <c r="D412" s="28"/>
      <c r="E412" s="28"/>
    </row>
    <row r="413" ht="15.75" customHeight="1">
      <c r="B413" s="28"/>
      <c r="C413" s="28"/>
      <c r="D413" s="28"/>
      <c r="E413" s="28"/>
    </row>
    <row r="414" ht="15.75" customHeight="1">
      <c r="B414" s="28"/>
      <c r="C414" s="28"/>
      <c r="D414" s="28"/>
      <c r="E414" s="28"/>
    </row>
    <row r="415" ht="15.75" customHeight="1">
      <c r="B415" s="28"/>
      <c r="C415" s="28"/>
      <c r="D415" s="28"/>
      <c r="E415" s="28"/>
    </row>
    <row r="416" ht="15.75" customHeight="1">
      <c r="B416" s="28"/>
      <c r="C416" s="28"/>
      <c r="D416" s="28"/>
      <c r="E416" s="28"/>
    </row>
    <row r="417" ht="15.75" customHeight="1">
      <c r="B417" s="28"/>
      <c r="C417" s="28"/>
      <c r="D417" s="28"/>
      <c r="E417" s="28"/>
    </row>
    <row r="418" ht="15.75" customHeight="1">
      <c r="B418" s="28"/>
      <c r="C418" s="28"/>
      <c r="D418" s="28"/>
      <c r="E418" s="28"/>
    </row>
    <row r="419" ht="15.75" customHeight="1">
      <c r="B419" s="28"/>
      <c r="C419" s="28"/>
      <c r="D419" s="28"/>
      <c r="E419" s="28"/>
    </row>
    <row r="420" ht="15.75" customHeight="1">
      <c r="B420" s="28"/>
      <c r="C420" s="28"/>
      <c r="D420" s="28"/>
      <c r="E420" s="28"/>
    </row>
    <row r="421" ht="15.75" customHeight="1">
      <c r="B421" s="28"/>
      <c r="C421" s="28"/>
      <c r="D421" s="28"/>
      <c r="E421" s="28"/>
    </row>
    <row r="422" ht="15.75" customHeight="1">
      <c r="B422" s="28"/>
      <c r="C422" s="28"/>
      <c r="D422" s="28"/>
      <c r="E422" s="28"/>
    </row>
    <row r="423" ht="15.75" customHeight="1">
      <c r="B423" s="28"/>
      <c r="C423" s="28"/>
      <c r="D423" s="28"/>
      <c r="E423" s="28"/>
    </row>
    <row r="424" ht="15.75" customHeight="1">
      <c r="B424" s="28"/>
      <c r="C424" s="28"/>
      <c r="D424" s="28"/>
      <c r="E424" s="28"/>
    </row>
    <row r="425" ht="15.75" customHeight="1">
      <c r="B425" s="28"/>
      <c r="C425" s="28"/>
      <c r="D425" s="28"/>
      <c r="E425" s="28"/>
    </row>
    <row r="426" ht="15.75" customHeight="1">
      <c r="B426" s="28"/>
      <c r="C426" s="28"/>
      <c r="D426" s="28"/>
      <c r="E426" s="28"/>
    </row>
    <row r="427" ht="15.75" customHeight="1">
      <c r="B427" s="28"/>
      <c r="C427" s="28"/>
      <c r="D427" s="28"/>
      <c r="E427" s="28"/>
    </row>
    <row r="428" ht="15.75" customHeight="1">
      <c r="B428" s="28"/>
      <c r="C428" s="28"/>
      <c r="D428" s="28"/>
      <c r="E428" s="28"/>
    </row>
    <row r="429" ht="15.75" customHeight="1">
      <c r="B429" s="28"/>
      <c r="C429" s="28"/>
      <c r="D429" s="28"/>
      <c r="E429" s="28"/>
    </row>
    <row r="430" ht="15.75" customHeight="1">
      <c r="B430" s="28"/>
      <c r="C430" s="28"/>
      <c r="D430" s="28"/>
      <c r="E430" s="28"/>
    </row>
    <row r="431" ht="15.75" customHeight="1">
      <c r="B431" s="28"/>
      <c r="C431" s="28"/>
      <c r="D431" s="28"/>
      <c r="E431" s="28"/>
    </row>
    <row r="432" ht="15.75" customHeight="1">
      <c r="B432" s="28"/>
      <c r="C432" s="28"/>
      <c r="D432" s="28"/>
      <c r="E432" s="28"/>
    </row>
    <row r="433" ht="15.75" customHeight="1">
      <c r="B433" s="28"/>
      <c r="C433" s="28"/>
      <c r="D433" s="28"/>
      <c r="E433" s="28"/>
    </row>
    <row r="434" ht="15.75" customHeight="1">
      <c r="B434" s="28"/>
      <c r="C434" s="28"/>
      <c r="D434" s="28"/>
      <c r="E434" s="28"/>
    </row>
    <row r="435" ht="15.75" customHeight="1">
      <c r="B435" s="28"/>
      <c r="C435" s="28"/>
      <c r="D435" s="28"/>
      <c r="E435" s="28"/>
    </row>
    <row r="436" ht="15.75" customHeight="1">
      <c r="B436" s="28"/>
      <c r="C436" s="28"/>
      <c r="D436" s="28"/>
      <c r="E436" s="28"/>
    </row>
    <row r="437" ht="15.75" customHeight="1">
      <c r="B437" s="28"/>
      <c r="C437" s="28"/>
      <c r="D437" s="28"/>
      <c r="E437" s="28"/>
    </row>
    <row r="438" ht="15.75" customHeight="1">
      <c r="B438" s="28"/>
      <c r="C438" s="28"/>
      <c r="D438" s="28"/>
      <c r="E438" s="28"/>
    </row>
    <row r="439" ht="15.75" customHeight="1">
      <c r="B439" s="28"/>
      <c r="C439" s="28"/>
      <c r="D439" s="28"/>
      <c r="E439" s="28"/>
    </row>
    <row r="440" ht="15.75" customHeight="1">
      <c r="B440" s="28"/>
      <c r="C440" s="28"/>
      <c r="D440" s="28"/>
      <c r="E440" s="28"/>
    </row>
    <row r="441" ht="15.75" customHeight="1">
      <c r="B441" s="28"/>
      <c r="C441" s="28"/>
      <c r="D441" s="28"/>
      <c r="E441" s="28"/>
    </row>
    <row r="442" ht="15.75" customHeight="1">
      <c r="B442" s="28"/>
      <c r="C442" s="28"/>
      <c r="D442" s="28"/>
      <c r="E442" s="28"/>
    </row>
    <row r="443" ht="15.75" customHeight="1">
      <c r="B443" s="28"/>
      <c r="C443" s="28"/>
      <c r="D443" s="28"/>
      <c r="E443" s="28"/>
    </row>
    <row r="444" ht="15.75" customHeight="1">
      <c r="B444" s="28"/>
      <c r="C444" s="28"/>
      <c r="D444" s="28"/>
      <c r="E444" s="28"/>
    </row>
    <row r="445" ht="15.75" customHeight="1">
      <c r="B445" s="28"/>
      <c r="C445" s="28"/>
      <c r="D445" s="28"/>
      <c r="E445" s="28"/>
    </row>
    <row r="446" ht="15.75" customHeight="1">
      <c r="B446" s="28"/>
      <c r="C446" s="28"/>
      <c r="D446" s="28"/>
      <c r="E446" s="28"/>
    </row>
    <row r="447" ht="15.75" customHeight="1">
      <c r="B447" s="28"/>
      <c r="C447" s="28"/>
      <c r="D447" s="28"/>
      <c r="E447" s="28"/>
    </row>
    <row r="448" ht="15.75" customHeight="1">
      <c r="B448" s="28"/>
      <c r="C448" s="28"/>
      <c r="D448" s="28"/>
      <c r="E448" s="28"/>
    </row>
    <row r="449" ht="15.75" customHeight="1">
      <c r="B449" s="28"/>
      <c r="C449" s="28"/>
      <c r="D449" s="28"/>
      <c r="E449" s="28"/>
    </row>
    <row r="450" ht="15.75" customHeight="1">
      <c r="B450" s="28"/>
      <c r="C450" s="28"/>
      <c r="D450" s="28"/>
      <c r="E450" s="28"/>
    </row>
    <row r="451" ht="15.75" customHeight="1">
      <c r="B451" s="28"/>
      <c r="C451" s="28"/>
      <c r="D451" s="28"/>
      <c r="E451" s="28"/>
    </row>
    <row r="452" ht="15.75" customHeight="1">
      <c r="B452" s="28"/>
      <c r="C452" s="28"/>
      <c r="D452" s="28"/>
      <c r="E452" s="28"/>
    </row>
    <row r="453" ht="15.75" customHeight="1">
      <c r="B453" s="28"/>
      <c r="C453" s="28"/>
      <c r="D453" s="28"/>
      <c r="E453" s="28"/>
    </row>
    <row r="454" ht="15.75" customHeight="1">
      <c r="B454" s="28"/>
      <c r="C454" s="28"/>
      <c r="D454" s="28"/>
      <c r="E454" s="28"/>
    </row>
    <row r="455" ht="15.75" customHeight="1">
      <c r="B455" s="28"/>
      <c r="C455" s="28"/>
      <c r="D455" s="28"/>
      <c r="E455" s="28"/>
    </row>
    <row r="456" ht="15.75" customHeight="1">
      <c r="B456" s="28"/>
      <c r="C456" s="28"/>
      <c r="D456" s="28"/>
      <c r="E456" s="28"/>
    </row>
    <row r="457" ht="15.75" customHeight="1">
      <c r="B457" s="28"/>
      <c r="C457" s="28"/>
      <c r="D457" s="28"/>
      <c r="E457" s="28"/>
    </row>
    <row r="458" ht="15.75" customHeight="1">
      <c r="B458" s="28"/>
      <c r="C458" s="28"/>
      <c r="D458" s="28"/>
      <c r="E458" s="28"/>
    </row>
    <row r="459" ht="15.75" customHeight="1">
      <c r="B459" s="28"/>
      <c r="C459" s="28"/>
      <c r="D459" s="28"/>
      <c r="E459" s="28"/>
    </row>
    <row r="460" ht="15.75" customHeight="1">
      <c r="B460" s="28"/>
      <c r="C460" s="28"/>
      <c r="D460" s="28"/>
      <c r="E460" s="28"/>
    </row>
    <row r="461" ht="15.75" customHeight="1">
      <c r="B461" s="28"/>
      <c r="C461" s="28"/>
      <c r="D461" s="28"/>
      <c r="E461" s="28"/>
    </row>
    <row r="462" ht="15.75" customHeight="1">
      <c r="B462" s="28"/>
      <c r="C462" s="28"/>
      <c r="D462" s="28"/>
      <c r="E462" s="28"/>
    </row>
    <row r="463" ht="15.75" customHeight="1">
      <c r="B463" s="28"/>
      <c r="C463" s="28"/>
      <c r="D463" s="28"/>
      <c r="E463" s="28"/>
    </row>
    <row r="464" ht="15.75" customHeight="1">
      <c r="B464" s="28"/>
      <c r="C464" s="28"/>
      <c r="D464" s="28"/>
      <c r="E464" s="28"/>
    </row>
    <row r="465" ht="15.75" customHeight="1">
      <c r="B465" s="28"/>
      <c r="C465" s="28"/>
      <c r="D465" s="28"/>
      <c r="E465" s="28"/>
    </row>
    <row r="466" ht="15.75" customHeight="1">
      <c r="B466" s="28"/>
      <c r="C466" s="28"/>
      <c r="D466" s="28"/>
      <c r="E466" s="28"/>
    </row>
    <row r="467" ht="15.75" customHeight="1">
      <c r="B467" s="28"/>
      <c r="C467" s="28"/>
      <c r="D467" s="28"/>
      <c r="E467" s="28"/>
    </row>
    <row r="468" ht="15.75" customHeight="1">
      <c r="B468" s="28"/>
      <c r="C468" s="28"/>
      <c r="D468" s="28"/>
      <c r="E468" s="28"/>
    </row>
    <row r="469" ht="15.75" customHeight="1">
      <c r="B469" s="28"/>
      <c r="C469" s="28"/>
      <c r="D469" s="28"/>
      <c r="E469" s="28"/>
    </row>
    <row r="470" ht="15.75" customHeight="1">
      <c r="B470" s="28"/>
      <c r="C470" s="28"/>
      <c r="D470" s="28"/>
      <c r="E470" s="28"/>
    </row>
    <row r="471" ht="15.75" customHeight="1">
      <c r="B471" s="28"/>
      <c r="C471" s="28"/>
      <c r="D471" s="28"/>
      <c r="E471" s="28"/>
    </row>
    <row r="472" ht="15.75" customHeight="1">
      <c r="B472" s="28"/>
      <c r="C472" s="28"/>
      <c r="D472" s="28"/>
      <c r="E472" s="28"/>
    </row>
    <row r="473" ht="15.75" customHeight="1">
      <c r="B473" s="28"/>
      <c r="C473" s="28"/>
      <c r="D473" s="28"/>
      <c r="E473" s="28"/>
    </row>
    <row r="474" ht="15.75" customHeight="1">
      <c r="B474" s="28"/>
      <c r="C474" s="28"/>
      <c r="D474" s="28"/>
      <c r="E474" s="28"/>
    </row>
    <row r="475" ht="15.75" customHeight="1">
      <c r="B475" s="28"/>
      <c r="C475" s="28"/>
      <c r="D475" s="28"/>
      <c r="E475" s="28"/>
    </row>
    <row r="476" ht="15.75" customHeight="1">
      <c r="B476" s="28"/>
      <c r="C476" s="28"/>
      <c r="D476" s="28"/>
      <c r="E476" s="28"/>
    </row>
    <row r="477" ht="15.75" customHeight="1">
      <c r="B477" s="28"/>
      <c r="C477" s="28"/>
      <c r="D477" s="28"/>
      <c r="E477" s="28"/>
    </row>
    <row r="478" ht="15.75" customHeight="1">
      <c r="B478" s="28"/>
      <c r="C478" s="28"/>
      <c r="D478" s="28"/>
      <c r="E478" s="28"/>
    </row>
    <row r="479" ht="15.75" customHeight="1">
      <c r="B479" s="28"/>
      <c r="C479" s="28"/>
      <c r="D479" s="28"/>
      <c r="E479" s="28"/>
    </row>
    <row r="480" ht="15.75" customHeight="1">
      <c r="B480" s="28"/>
      <c r="C480" s="28"/>
      <c r="D480" s="28"/>
      <c r="E480" s="28"/>
    </row>
    <row r="481" ht="15.75" customHeight="1">
      <c r="B481" s="28"/>
      <c r="C481" s="28"/>
      <c r="D481" s="28"/>
      <c r="E481" s="28"/>
    </row>
    <row r="482" ht="15.75" customHeight="1">
      <c r="B482" s="28"/>
      <c r="C482" s="28"/>
      <c r="D482" s="28"/>
      <c r="E482" s="28"/>
    </row>
    <row r="483" ht="15.75" customHeight="1">
      <c r="B483" s="28"/>
      <c r="C483" s="28"/>
      <c r="D483" s="28"/>
      <c r="E483" s="28"/>
    </row>
    <row r="484" ht="15.75" customHeight="1">
      <c r="B484" s="28"/>
      <c r="C484" s="28"/>
      <c r="D484" s="28"/>
      <c r="E484" s="28"/>
    </row>
    <row r="485" ht="15.75" customHeight="1">
      <c r="B485" s="28"/>
      <c r="C485" s="28"/>
      <c r="D485" s="28"/>
      <c r="E485" s="28"/>
    </row>
    <row r="486" ht="15.75" customHeight="1">
      <c r="B486" s="28"/>
      <c r="C486" s="28"/>
      <c r="D486" s="28"/>
      <c r="E486" s="28"/>
    </row>
    <row r="487" ht="15.75" customHeight="1">
      <c r="B487" s="28"/>
      <c r="C487" s="28"/>
      <c r="D487" s="28"/>
      <c r="E487" s="28"/>
    </row>
    <row r="488" ht="15.75" customHeight="1">
      <c r="B488" s="28"/>
      <c r="C488" s="28"/>
      <c r="D488" s="28"/>
      <c r="E488" s="28"/>
    </row>
    <row r="489" ht="15.75" customHeight="1">
      <c r="B489" s="28"/>
      <c r="C489" s="28"/>
      <c r="D489" s="28"/>
      <c r="E489" s="28"/>
    </row>
    <row r="490" ht="15.75" customHeight="1">
      <c r="B490" s="28"/>
      <c r="C490" s="28"/>
      <c r="D490" s="28"/>
      <c r="E490" s="28"/>
    </row>
    <row r="491" ht="15.75" customHeight="1">
      <c r="B491" s="28"/>
      <c r="C491" s="28"/>
      <c r="D491" s="28"/>
      <c r="E491" s="28"/>
    </row>
    <row r="492" ht="15.75" customHeight="1">
      <c r="B492" s="28"/>
      <c r="C492" s="28"/>
      <c r="D492" s="28"/>
      <c r="E492" s="28"/>
    </row>
    <row r="493" ht="15.75" customHeight="1">
      <c r="B493" s="28"/>
      <c r="C493" s="28"/>
      <c r="D493" s="28"/>
      <c r="E493" s="28"/>
    </row>
    <row r="494" ht="15.75" customHeight="1">
      <c r="B494" s="28"/>
      <c r="C494" s="28"/>
      <c r="D494" s="28"/>
      <c r="E494" s="28"/>
    </row>
    <row r="495" ht="15.75" customHeight="1">
      <c r="B495" s="28"/>
      <c r="C495" s="28"/>
      <c r="D495" s="28"/>
      <c r="E495" s="28"/>
    </row>
    <row r="496" ht="15.75" customHeight="1">
      <c r="B496" s="28"/>
      <c r="C496" s="28"/>
      <c r="D496" s="28"/>
      <c r="E496" s="28"/>
    </row>
    <row r="497" ht="15.75" customHeight="1">
      <c r="B497" s="28"/>
      <c r="C497" s="28"/>
      <c r="D497" s="28"/>
      <c r="E497" s="28"/>
    </row>
    <row r="498" ht="15.75" customHeight="1">
      <c r="B498" s="28"/>
      <c r="C498" s="28"/>
      <c r="D498" s="28"/>
      <c r="E498" s="28"/>
    </row>
    <row r="499" ht="15.75" customHeight="1">
      <c r="B499" s="28"/>
      <c r="C499" s="28"/>
      <c r="D499" s="28"/>
      <c r="E499" s="28"/>
    </row>
    <row r="500" ht="15.75" customHeight="1">
      <c r="B500" s="28"/>
      <c r="C500" s="28"/>
      <c r="D500" s="28"/>
      <c r="E500" s="28"/>
    </row>
    <row r="501" ht="15.75" customHeight="1">
      <c r="B501" s="28"/>
      <c r="C501" s="28"/>
      <c r="D501" s="28"/>
      <c r="E501" s="28"/>
    </row>
    <row r="502" ht="15.75" customHeight="1">
      <c r="B502" s="28"/>
      <c r="C502" s="28"/>
      <c r="D502" s="28"/>
      <c r="E502" s="28"/>
    </row>
    <row r="503" ht="15.75" customHeight="1">
      <c r="B503" s="28"/>
      <c r="C503" s="28"/>
      <c r="D503" s="28"/>
      <c r="E503" s="28"/>
    </row>
    <row r="504" ht="15.75" customHeight="1">
      <c r="B504" s="28"/>
      <c r="C504" s="28"/>
      <c r="D504" s="28"/>
      <c r="E504" s="28"/>
    </row>
    <row r="505" ht="15.75" customHeight="1">
      <c r="B505" s="28"/>
      <c r="C505" s="28"/>
      <c r="D505" s="28"/>
      <c r="E505" s="28"/>
    </row>
    <row r="506" ht="15.75" customHeight="1">
      <c r="B506" s="28"/>
      <c r="C506" s="28"/>
      <c r="D506" s="28"/>
      <c r="E506" s="28"/>
    </row>
    <row r="507" ht="15.75" customHeight="1">
      <c r="B507" s="28"/>
      <c r="C507" s="28"/>
      <c r="D507" s="28"/>
      <c r="E507" s="28"/>
    </row>
    <row r="508" ht="15.75" customHeight="1">
      <c r="B508" s="28"/>
      <c r="C508" s="28"/>
      <c r="D508" s="28"/>
      <c r="E508" s="28"/>
    </row>
    <row r="509" ht="15.75" customHeight="1">
      <c r="B509" s="28"/>
      <c r="C509" s="28"/>
      <c r="D509" s="28"/>
      <c r="E509" s="28"/>
    </row>
    <row r="510" ht="15.75" customHeight="1">
      <c r="B510" s="28"/>
      <c r="C510" s="28"/>
      <c r="D510" s="28"/>
      <c r="E510" s="28"/>
    </row>
    <row r="511" ht="15.75" customHeight="1">
      <c r="B511" s="28"/>
      <c r="C511" s="28"/>
      <c r="D511" s="28"/>
      <c r="E511" s="28"/>
    </row>
    <row r="512" ht="15.75" customHeight="1">
      <c r="B512" s="28"/>
      <c r="C512" s="28"/>
      <c r="D512" s="28"/>
      <c r="E512" s="28"/>
    </row>
    <row r="513" ht="15.75" customHeight="1">
      <c r="B513" s="28"/>
      <c r="C513" s="28"/>
      <c r="D513" s="28"/>
      <c r="E513" s="28"/>
    </row>
    <row r="514" ht="15.75" customHeight="1">
      <c r="B514" s="28"/>
      <c r="C514" s="28"/>
      <c r="D514" s="28"/>
      <c r="E514" s="28"/>
    </row>
    <row r="515" ht="15.75" customHeight="1">
      <c r="B515" s="28"/>
      <c r="C515" s="28"/>
      <c r="D515" s="28"/>
      <c r="E515" s="28"/>
    </row>
    <row r="516" ht="15.75" customHeight="1">
      <c r="B516" s="28"/>
      <c r="C516" s="28"/>
      <c r="D516" s="28"/>
      <c r="E516" s="28"/>
    </row>
    <row r="517" ht="15.75" customHeight="1">
      <c r="B517" s="28"/>
      <c r="C517" s="28"/>
      <c r="D517" s="28"/>
      <c r="E517" s="28"/>
    </row>
    <row r="518" ht="15.75" customHeight="1">
      <c r="B518" s="28"/>
      <c r="C518" s="28"/>
      <c r="D518" s="28"/>
      <c r="E518" s="28"/>
    </row>
    <row r="519" ht="15.75" customHeight="1">
      <c r="B519" s="28"/>
      <c r="C519" s="28"/>
      <c r="D519" s="28"/>
      <c r="E519" s="28"/>
    </row>
    <row r="520" ht="15.75" customHeight="1">
      <c r="B520" s="28"/>
      <c r="C520" s="28"/>
      <c r="D520" s="28"/>
      <c r="E520" s="28"/>
    </row>
    <row r="521" ht="15.75" customHeight="1">
      <c r="B521" s="28"/>
      <c r="C521" s="28"/>
      <c r="D521" s="28"/>
      <c r="E521" s="28"/>
    </row>
    <row r="522" ht="15.75" customHeight="1">
      <c r="B522" s="28"/>
      <c r="C522" s="28"/>
      <c r="D522" s="28"/>
      <c r="E522" s="28"/>
    </row>
    <row r="523" ht="15.75" customHeight="1">
      <c r="B523" s="28"/>
      <c r="C523" s="28"/>
      <c r="D523" s="28"/>
      <c r="E523" s="28"/>
    </row>
    <row r="524" ht="15.75" customHeight="1">
      <c r="B524" s="28"/>
      <c r="C524" s="28"/>
      <c r="D524" s="28"/>
      <c r="E524" s="28"/>
    </row>
    <row r="525" ht="15.75" customHeight="1">
      <c r="B525" s="28"/>
      <c r="C525" s="28"/>
      <c r="D525" s="28"/>
      <c r="E525" s="28"/>
    </row>
    <row r="526" ht="15.75" customHeight="1">
      <c r="B526" s="28"/>
      <c r="C526" s="28"/>
      <c r="D526" s="28"/>
      <c r="E526" s="28"/>
    </row>
    <row r="527" ht="15.75" customHeight="1">
      <c r="B527" s="28"/>
      <c r="C527" s="28"/>
      <c r="D527" s="28"/>
      <c r="E527" s="28"/>
    </row>
    <row r="528" ht="15.75" customHeight="1">
      <c r="B528" s="28"/>
      <c r="C528" s="28"/>
      <c r="D528" s="28"/>
      <c r="E528" s="28"/>
    </row>
    <row r="529" ht="15.75" customHeight="1">
      <c r="B529" s="28"/>
      <c r="C529" s="28"/>
      <c r="D529" s="28"/>
      <c r="E529" s="28"/>
    </row>
    <row r="530" ht="15.75" customHeight="1">
      <c r="B530" s="28"/>
      <c r="C530" s="28"/>
      <c r="D530" s="28"/>
      <c r="E530" s="28"/>
    </row>
    <row r="531" ht="15.75" customHeight="1">
      <c r="B531" s="28"/>
      <c r="C531" s="28"/>
      <c r="D531" s="28"/>
      <c r="E531" s="28"/>
    </row>
    <row r="532" ht="15.75" customHeight="1">
      <c r="B532" s="28"/>
      <c r="C532" s="28"/>
      <c r="D532" s="28"/>
      <c r="E532" s="28"/>
    </row>
    <row r="533" ht="15.75" customHeight="1">
      <c r="B533" s="28"/>
      <c r="C533" s="28"/>
      <c r="D533" s="28"/>
      <c r="E533" s="28"/>
    </row>
    <row r="534" ht="15.75" customHeight="1">
      <c r="B534" s="28"/>
      <c r="C534" s="28"/>
      <c r="D534" s="28"/>
      <c r="E534" s="28"/>
    </row>
    <row r="535" ht="15.75" customHeight="1">
      <c r="B535" s="28"/>
      <c r="C535" s="28"/>
      <c r="D535" s="28"/>
      <c r="E535" s="28"/>
    </row>
    <row r="536" ht="15.75" customHeight="1">
      <c r="B536" s="28"/>
      <c r="C536" s="28"/>
      <c r="D536" s="28"/>
      <c r="E536" s="28"/>
    </row>
    <row r="537" ht="15.75" customHeight="1">
      <c r="B537" s="28"/>
      <c r="C537" s="28"/>
      <c r="D537" s="28"/>
      <c r="E537" s="28"/>
    </row>
    <row r="538" ht="15.75" customHeight="1">
      <c r="B538" s="28"/>
      <c r="C538" s="28"/>
      <c r="D538" s="28"/>
      <c r="E538" s="28"/>
    </row>
    <row r="539" ht="15.75" customHeight="1">
      <c r="B539" s="28"/>
      <c r="C539" s="28"/>
      <c r="D539" s="28"/>
      <c r="E539" s="28"/>
    </row>
    <row r="540" ht="15.75" customHeight="1">
      <c r="B540" s="28"/>
      <c r="C540" s="28"/>
      <c r="D540" s="28"/>
      <c r="E540" s="28"/>
    </row>
    <row r="541" ht="15.75" customHeight="1">
      <c r="B541" s="28"/>
      <c r="C541" s="28"/>
      <c r="D541" s="28"/>
      <c r="E541" s="28"/>
    </row>
    <row r="542" ht="15.75" customHeight="1">
      <c r="B542" s="28"/>
      <c r="C542" s="28"/>
      <c r="D542" s="28"/>
      <c r="E542" s="28"/>
    </row>
    <row r="543" ht="15.75" customHeight="1">
      <c r="B543" s="28"/>
      <c r="C543" s="28"/>
      <c r="D543" s="28"/>
      <c r="E543" s="28"/>
    </row>
    <row r="544" ht="15.75" customHeight="1">
      <c r="B544" s="28"/>
      <c r="C544" s="28"/>
      <c r="D544" s="28"/>
      <c r="E544" s="28"/>
    </row>
    <row r="545" ht="15.75" customHeight="1">
      <c r="B545" s="28"/>
      <c r="C545" s="28"/>
      <c r="D545" s="28"/>
      <c r="E545" s="28"/>
    </row>
    <row r="546" ht="15.75" customHeight="1">
      <c r="B546" s="28"/>
      <c r="C546" s="28"/>
      <c r="D546" s="28"/>
      <c r="E546" s="28"/>
    </row>
    <row r="547" ht="15.75" customHeight="1">
      <c r="B547" s="28"/>
      <c r="C547" s="28"/>
      <c r="D547" s="28"/>
      <c r="E547" s="28"/>
    </row>
    <row r="548" ht="15.75" customHeight="1">
      <c r="B548" s="28"/>
      <c r="C548" s="28"/>
      <c r="D548" s="28"/>
      <c r="E548" s="28"/>
    </row>
    <row r="549" ht="15.75" customHeight="1">
      <c r="B549" s="28"/>
      <c r="C549" s="28"/>
      <c r="D549" s="28"/>
      <c r="E549" s="28"/>
    </row>
    <row r="550" ht="15.75" customHeight="1">
      <c r="B550" s="28"/>
      <c r="C550" s="28"/>
      <c r="D550" s="28"/>
      <c r="E550" s="28"/>
    </row>
    <row r="551" ht="15.75" customHeight="1">
      <c r="B551" s="28"/>
      <c r="C551" s="28"/>
      <c r="D551" s="28"/>
      <c r="E551" s="28"/>
    </row>
    <row r="552" ht="15.75" customHeight="1">
      <c r="B552" s="28"/>
      <c r="C552" s="28"/>
      <c r="D552" s="28"/>
      <c r="E552" s="28"/>
    </row>
    <row r="553" ht="15.75" customHeight="1">
      <c r="B553" s="28"/>
      <c r="C553" s="28"/>
      <c r="D553" s="28"/>
      <c r="E553" s="28"/>
    </row>
    <row r="554" ht="15.75" customHeight="1">
      <c r="B554" s="28"/>
      <c r="C554" s="28"/>
      <c r="D554" s="28"/>
      <c r="E554" s="28"/>
    </row>
    <row r="555" ht="15.75" customHeight="1">
      <c r="B555" s="28"/>
      <c r="C555" s="28"/>
      <c r="D555" s="28"/>
      <c r="E555" s="28"/>
    </row>
    <row r="556" ht="15.75" customHeight="1">
      <c r="B556" s="28"/>
      <c r="C556" s="28"/>
      <c r="D556" s="28"/>
      <c r="E556" s="28"/>
    </row>
    <row r="557" ht="15.75" customHeight="1">
      <c r="B557" s="28"/>
      <c r="C557" s="28"/>
      <c r="D557" s="28"/>
      <c r="E557" s="28"/>
    </row>
    <row r="558" ht="15.75" customHeight="1">
      <c r="B558" s="28"/>
      <c r="C558" s="28"/>
      <c r="D558" s="28"/>
      <c r="E558" s="28"/>
    </row>
    <row r="559" ht="15.75" customHeight="1">
      <c r="B559" s="28"/>
      <c r="C559" s="28"/>
      <c r="D559" s="28"/>
      <c r="E559" s="28"/>
    </row>
    <row r="560" ht="15.75" customHeight="1">
      <c r="B560" s="28"/>
      <c r="C560" s="28"/>
      <c r="D560" s="28"/>
      <c r="E560" s="28"/>
    </row>
    <row r="561" ht="15.75" customHeight="1">
      <c r="B561" s="28"/>
      <c r="C561" s="28"/>
      <c r="D561" s="28"/>
      <c r="E561" s="28"/>
    </row>
    <row r="562" ht="15.75" customHeight="1">
      <c r="B562" s="28"/>
      <c r="C562" s="28"/>
      <c r="D562" s="28"/>
      <c r="E562" s="28"/>
    </row>
    <row r="563" ht="15.75" customHeight="1">
      <c r="B563" s="28"/>
      <c r="C563" s="28"/>
      <c r="D563" s="28"/>
      <c r="E563" s="28"/>
    </row>
    <row r="564" ht="15.75" customHeight="1">
      <c r="B564" s="28"/>
      <c r="C564" s="28"/>
      <c r="D564" s="28"/>
      <c r="E564" s="28"/>
    </row>
    <row r="565" ht="15.75" customHeight="1">
      <c r="B565" s="28"/>
      <c r="C565" s="28"/>
      <c r="D565" s="28"/>
      <c r="E565" s="28"/>
    </row>
    <row r="566" ht="15.75" customHeight="1">
      <c r="B566" s="28"/>
      <c r="C566" s="28"/>
      <c r="D566" s="28"/>
      <c r="E566" s="28"/>
    </row>
    <row r="567" ht="15.75" customHeight="1">
      <c r="B567" s="28"/>
      <c r="C567" s="28"/>
      <c r="D567" s="28"/>
      <c r="E567" s="28"/>
    </row>
    <row r="568" ht="15.75" customHeight="1">
      <c r="B568" s="28"/>
      <c r="C568" s="28"/>
      <c r="D568" s="28"/>
      <c r="E568" s="28"/>
    </row>
    <row r="569" ht="15.75" customHeight="1">
      <c r="B569" s="28"/>
      <c r="C569" s="28"/>
      <c r="D569" s="28"/>
      <c r="E569" s="28"/>
    </row>
    <row r="570" ht="15.75" customHeight="1">
      <c r="B570" s="28"/>
      <c r="C570" s="28"/>
      <c r="D570" s="28"/>
      <c r="E570" s="28"/>
    </row>
    <row r="571" ht="15.75" customHeight="1">
      <c r="B571" s="28"/>
      <c r="C571" s="28"/>
      <c r="D571" s="28"/>
      <c r="E571" s="28"/>
    </row>
    <row r="572" ht="15.75" customHeight="1">
      <c r="B572" s="28"/>
      <c r="C572" s="28"/>
      <c r="D572" s="28"/>
      <c r="E572" s="28"/>
    </row>
    <row r="573" ht="15.75" customHeight="1">
      <c r="B573" s="28"/>
      <c r="C573" s="28"/>
      <c r="D573" s="28"/>
      <c r="E573" s="28"/>
    </row>
    <row r="574" ht="15.75" customHeight="1">
      <c r="B574" s="28"/>
      <c r="C574" s="28"/>
      <c r="D574" s="28"/>
      <c r="E574" s="28"/>
    </row>
    <row r="575" ht="15.75" customHeight="1">
      <c r="B575" s="28"/>
      <c r="C575" s="28"/>
      <c r="D575" s="28"/>
      <c r="E575" s="28"/>
    </row>
    <row r="576" ht="15.75" customHeight="1">
      <c r="B576" s="28"/>
      <c r="C576" s="28"/>
      <c r="D576" s="28"/>
      <c r="E576" s="28"/>
    </row>
    <row r="577" ht="15.75" customHeight="1">
      <c r="B577" s="28"/>
      <c r="C577" s="28"/>
      <c r="D577" s="28"/>
      <c r="E577" s="28"/>
    </row>
    <row r="578" ht="15.75" customHeight="1">
      <c r="B578" s="28"/>
      <c r="C578" s="28"/>
      <c r="D578" s="28"/>
      <c r="E578" s="28"/>
    </row>
    <row r="579" ht="15.75" customHeight="1">
      <c r="B579" s="28"/>
      <c r="C579" s="28"/>
      <c r="D579" s="28"/>
      <c r="E579" s="28"/>
    </row>
    <row r="580" ht="15.75" customHeight="1">
      <c r="B580" s="28"/>
      <c r="C580" s="28"/>
      <c r="D580" s="28"/>
      <c r="E580" s="28"/>
    </row>
    <row r="581" ht="15.75" customHeight="1">
      <c r="B581" s="28"/>
      <c r="C581" s="28"/>
      <c r="D581" s="28"/>
      <c r="E581" s="28"/>
    </row>
    <row r="582" ht="15.75" customHeight="1">
      <c r="B582" s="28"/>
      <c r="C582" s="28"/>
      <c r="D582" s="28"/>
      <c r="E582" s="28"/>
    </row>
    <row r="583" ht="15.75" customHeight="1">
      <c r="B583" s="28"/>
      <c r="C583" s="28"/>
      <c r="D583" s="28"/>
      <c r="E583" s="28"/>
    </row>
    <row r="584" ht="15.75" customHeight="1">
      <c r="B584" s="28"/>
      <c r="C584" s="28"/>
      <c r="D584" s="28"/>
      <c r="E584" s="28"/>
    </row>
    <row r="585" ht="15.75" customHeight="1">
      <c r="B585" s="28"/>
      <c r="C585" s="28"/>
      <c r="D585" s="28"/>
      <c r="E585" s="28"/>
    </row>
    <row r="586" ht="15.75" customHeight="1">
      <c r="B586" s="28"/>
      <c r="C586" s="28"/>
      <c r="D586" s="28"/>
      <c r="E586" s="28"/>
    </row>
    <row r="587" ht="15.75" customHeight="1">
      <c r="B587" s="28"/>
      <c r="C587" s="28"/>
      <c r="D587" s="28"/>
      <c r="E587" s="28"/>
    </row>
    <row r="588" ht="15.75" customHeight="1">
      <c r="B588" s="28"/>
      <c r="C588" s="28"/>
      <c r="D588" s="28"/>
      <c r="E588" s="28"/>
    </row>
    <row r="589" ht="15.75" customHeight="1">
      <c r="B589" s="28"/>
      <c r="C589" s="28"/>
      <c r="D589" s="28"/>
      <c r="E589" s="28"/>
    </row>
    <row r="590" ht="15.75" customHeight="1">
      <c r="B590" s="28"/>
      <c r="C590" s="28"/>
      <c r="D590" s="28"/>
      <c r="E590" s="28"/>
    </row>
    <row r="591" ht="15.75" customHeight="1">
      <c r="B591" s="28"/>
      <c r="C591" s="28"/>
      <c r="D591" s="28"/>
      <c r="E591" s="28"/>
    </row>
    <row r="592" ht="15.75" customHeight="1">
      <c r="B592" s="28"/>
      <c r="C592" s="28"/>
      <c r="D592" s="28"/>
      <c r="E592" s="28"/>
    </row>
    <row r="593" ht="15.75" customHeight="1">
      <c r="B593" s="28"/>
      <c r="C593" s="28"/>
      <c r="D593" s="28"/>
      <c r="E593" s="28"/>
    </row>
    <row r="594" ht="15.75" customHeight="1">
      <c r="B594" s="28"/>
      <c r="C594" s="28"/>
      <c r="D594" s="28"/>
      <c r="E594" s="28"/>
    </row>
    <row r="595" ht="15.75" customHeight="1">
      <c r="B595" s="28"/>
      <c r="C595" s="28"/>
      <c r="D595" s="28"/>
      <c r="E595" s="28"/>
    </row>
    <row r="596" ht="15.75" customHeight="1">
      <c r="B596" s="28"/>
      <c r="C596" s="28"/>
      <c r="D596" s="28"/>
      <c r="E596" s="28"/>
    </row>
    <row r="597" ht="15.75" customHeight="1">
      <c r="B597" s="28"/>
      <c r="C597" s="28"/>
      <c r="D597" s="28"/>
      <c r="E597" s="28"/>
    </row>
    <row r="598" ht="15.75" customHeight="1">
      <c r="B598" s="28"/>
      <c r="C598" s="28"/>
      <c r="D598" s="28"/>
      <c r="E598" s="28"/>
    </row>
    <row r="599" ht="15.75" customHeight="1">
      <c r="B599" s="28"/>
      <c r="C599" s="28"/>
      <c r="D599" s="28"/>
      <c r="E599" s="28"/>
    </row>
    <row r="600" ht="15.75" customHeight="1">
      <c r="B600" s="28"/>
      <c r="C600" s="28"/>
      <c r="D600" s="28"/>
      <c r="E600" s="28"/>
    </row>
    <row r="601" ht="15.75" customHeight="1">
      <c r="B601" s="28"/>
      <c r="C601" s="28"/>
      <c r="D601" s="28"/>
      <c r="E601" s="28"/>
    </row>
    <row r="602" ht="15.75" customHeight="1">
      <c r="B602" s="28"/>
      <c r="C602" s="28"/>
      <c r="D602" s="28"/>
      <c r="E602" s="28"/>
    </row>
    <row r="603" ht="15.75" customHeight="1">
      <c r="B603" s="28"/>
      <c r="C603" s="28"/>
      <c r="D603" s="28"/>
      <c r="E603" s="28"/>
    </row>
    <row r="604" ht="15.75" customHeight="1">
      <c r="B604" s="28"/>
      <c r="C604" s="28"/>
      <c r="D604" s="28"/>
      <c r="E604" s="28"/>
    </row>
    <row r="605" ht="15.75" customHeight="1">
      <c r="B605" s="28"/>
      <c r="C605" s="28"/>
      <c r="D605" s="28"/>
      <c r="E605" s="28"/>
    </row>
    <row r="606" ht="15.75" customHeight="1">
      <c r="B606" s="28"/>
      <c r="C606" s="28"/>
      <c r="D606" s="28"/>
      <c r="E606" s="28"/>
    </row>
    <row r="607" ht="15.75" customHeight="1">
      <c r="B607" s="28"/>
      <c r="C607" s="28"/>
      <c r="D607" s="28"/>
      <c r="E607" s="28"/>
    </row>
    <row r="608" ht="15.75" customHeight="1">
      <c r="B608" s="28"/>
      <c r="C608" s="28"/>
      <c r="D608" s="28"/>
      <c r="E608" s="28"/>
    </row>
    <row r="609" ht="15.75" customHeight="1">
      <c r="B609" s="28"/>
      <c r="C609" s="28"/>
      <c r="D609" s="28"/>
      <c r="E609" s="28"/>
    </row>
    <row r="610" ht="15.75" customHeight="1">
      <c r="B610" s="28"/>
      <c r="C610" s="28"/>
      <c r="D610" s="28"/>
      <c r="E610" s="28"/>
    </row>
    <row r="611" ht="15.75" customHeight="1">
      <c r="B611" s="28"/>
      <c r="C611" s="28"/>
      <c r="D611" s="28"/>
      <c r="E611" s="28"/>
    </row>
    <row r="612" ht="15.75" customHeight="1">
      <c r="B612" s="28"/>
      <c r="C612" s="28"/>
      <c r="D612" s="28"/>
      <c r="E612" s="28"/>
    </row>
    <row r="613" ht="15.75" customHeight="1">
      <c r="B613" s="28"/>
      <c r="C613" s="28"/>
      <c r="D613" s="28"/>
      <c r="E613" s="28"/>
    </row>
    <row r="614" ht="15.75" customHeight="1">
      <c r="B614" s="28"/>
      <c r="C614" s="28"/>
      <c r="D614" s="28"/>
      <c r="E614" s="28"/>
    </row>
    <row r="615" ht="15.75" customHeight="1">
      <c r="B615" s="28"/>
      <c r="C615" s="28"/>
      <c r="D615" s="28"/>
      <c r="E615" s="28"/>
    </row>
    <row r="616" ht="15.75" customHeight="1">
      <c r="B616" s="28"/>
      <c r="C616" s="28"/>
      <c r="D616" s="28"/>
      <c r="E616" s="28"/>
    </row>
    <row r="617" ht="15.75" customHeight="1">
      <c r="B617" s="28"/>
      <c r="C617" s="28"/>
      <c r="D617" s="28"/>
      <c r="E617" s="28"/>
    </row>
    <row r="618" ht="15.75" customHeight="1">
      <c r="B618" s="28"/>
      <c r="C618" s="28"/>
      <c r="D618" s="28"/>
      <c r="E618" s="28"/>
    </row>
    <row r="619" ht="15.75" customHeight="1">
      <c r="B619" s="28"/>
      <c r="C619" s="28"/>
      <c r="D619" s="28"/>
      <c r="E619" s="28"/>
    </row>
    <row r="620" ht="15.75" customHeight="1">
      <c r="B620" s="28"/>
      <c r="C620" s="28"/>
      <c r="D620" s="28"/>
      <c r="E620" s="28"/>
    </row>
    <row r="621" ht="15.75" customHeight="1">
      <c r="B621" s="28"/>
      <c r="C621" s="28"/>
      <c r="D621" s="28"/>
      <c r="E621" s="28"/>
    </row>
    <row r="622" ht="15.75" customHeight="1">
      <c r="B622" s="28"/>
      <c r="C622" s="28"/>
      <c r="D622" s="28"/>
      <c r="E622" s="28"/>
    </row>
    <row r="623" ht="15.75" customHeight="1">
      <c r="B623" s="28"/>
      <c r="C623" s="28"/>
      <c r="D623" s="28"/>
      <c r="E623" s="28"/>
    </row>
    <row r="624" ht="15.75" customHeight="1">
      <c r="B624" s="28"/>
      <c r="C624" s="28"/>
      <c r="D624" s="28"/>
      <c r="E624" s="28"/>
    </row>
    <row r="625" ht="15.75" customHeight="1">
      <c r="B625" s="28"/>
      <c r="C625" s="28"/>
      <c r="D625" s="28"/>
      <c r="E625" s="28"/>
    </row>
    <row r="626" ht="15.75" customHeight="1">
      <c r="B626" s="28"/>
      <c r="C626" s="28"/>
      <c r="D626" s="28"/>
      <c r="E626" s="28"/>
    </row>
    <row r="627" ht="15.75" customHeight="1">
      <c r="B627" s="28"/>
      <c r="C627" s="28"/>
      <c r="D627" s="28"/>
      <c r="E627" s="28"/>
    </row>
    <row r="628" ht="15.75" customHeight="1">
      <c r="B628" s="28"/>
      <c r="C628" s="28"/>
      <c r="D628" s="28"/>
      <c r="E628" s="28"/>
    </row>
    <row r="629" ht="15.75" customHeight="1">
      <c r="B629" s="28"/>
      <c r="C629" s="28"/>
      <c r="D629" s="28"/>
      <c r="E629" s="28"/>
    </row>
    <row r="630" ht="15.75" customHeight="1">
      <c r="B630" s="28"/>
      <c r="C630" s="28"/>
      <c r="D630" s="28"/>
      <c r="E630" s="28"/>
    </row>
    <row r="631" ht="15.75" customHeight="1">
      <c r="B631" s="28"/>
      <c r="C631" s="28"/>
      <c r="D631" s="28"/>
      <c r="E631" s="28"/>
    </row>
    <row r="632" ht="15.75" customHeight="1">
      <c r="B632" s="28"/>
      <c r="C632" s="28"/>
      <c r="D632" s="28"/>
      <c r="E632" s="28"/>
    </row>
    <row r="633" ht="15.75" customHeight="1">
      <c r="B633" s="28"/>
      <c r="C633" s="28"/>
      <c r="D633" s="28"/>
      <c r="E633" s="28"/>
    </row>
    <row r="634" ht="15.75" customHeight="1">
      <c r="B634" s="28"/>
      <c r="C634" s="28"/>
      <c r="D634" s="28"/>
      <c r="E634" s="28"/>
    </row>
    <row r="635" ht="15.75" customHeight="1">
      <c r="B635" s="28"/>
      <c r="C635" s="28"/>
      <c r="D635" s="28"/>
      <c r="E635" s="28"/>
    </row>
    <row r="636" ht="15.75" customHeight="1">
      <c r="B636" s="28"/>
      <c r="C636" s="28"/>
      <c r="D636" s="28"/>
      <c r="E636" s="28"/>
    </row>
    <row r="637" ht="15.75" customHeight="1">
      <c r="B637" s="28"/>
      <c r="C637" s="28"/>
      <c r="D637" s="28"/>
      <c r="E637" s="28"/>
    </row>
    <row r="638" ht="15.75" customHeight="1">
      <c r="B638" s="28"/>
      <c r="C638" s="28"/>
      <c r="D638" s="28"/>
      <c r="E638" s="28"/>
    </row>
    <row r="639" ht="15.75" customHeight="1">
      <c r="B639" s="28"/>
      <c r="C639" s="28"/>
      <c r="D639" s="28"/>
      <c r="E639" s="28"/>
    </row>
    <row r="640" ht="15.75" customHeight="1">
      <c r="B640" s="28"/>
      <c r="C640" s="28"/>
      <c r="D640" s="28"/>
      <c r="E640" s="28"/>
    </row>
    <row r="641" ht="15.75" customHeight="1">
      <c r="B641" s="28"/>
      <c r="C641" s="28"/>
      <c r="D641" s="28"/>
      <c r="E641" s="28"/>
    </row>
    <row r="642" ht="15.75" customHeight="1">
      <c r="B642" s="28"/>
      <c r="C642" s="28"/>
      <c r="D642" s="28"/>
      <c r="E642" s="28"/>
    </row>
    <row r="643" ht="15.75" customHeight="1">
      <c r="B643" s="28"/>
      <c r="C643" s="28"/>
      <c r="D643" s="28"/>
      <c r="E643" s="28"/>
    </row>
    <row r="644" ht="15.75" customHeight="1">
      <c r="B644" s="28"/>
      <c r="C644" s="28"/>
      <c r="D644" s="28"/>
      <c r="E644" s="28"/>
    </row>
    <row r="645" ht="15.75" customHeight="1">
      <c r="B645" s="28"/>
      <c r="C645" s="28"/>
      <c r="D645" s="28"/>
      <c r="E645" s="28"/>
    </row>
    <row r="646" ht="15.75" customHeight="1">
      <c r="B646" s="28"/>
      <c r="C646" s="28"/>
      <c r="D646" s="28"/>
      <c r="E646" s="28"/>
    </row>
    <row r="647" ht="15.75" customHeight="1">
      <c r="B647" s="28"/>
      <c r="C647" s="28"/>
      <c r="D647" s="28"/>
      <c r="E647" s="28"/>
    </row>
    <row r="648" ht="15.75" customHeight="1">
      <c r="B648" s="28"/>
      <c r="C648" s="28"/>
      <c r="D648" s="28"/>
      <c r="E648" s="28"/>
    </row>
    <row r="649" ht="15.75" customHeight="1">
      <c r="B649" s="28"/>
      <c r="C649" s="28"/>
      <c r="D649" s="28"/>
      <c r="E649" s="28"/>
    </row>
    <row r="650" ht="15.75" customHeight="1">
      <c r="B650" s="28"/>
      <c r="C650" s="28"/>
      <c r="D650" s="28"/>
      <c r="E650" s="28"/>
    </row>
    <row r="651" ht="15.75" customHeight="1">
      <c r="B651" s="28"/>
      <c r="C651" s="28"/>
      <c r="D651" s="28"/>
      <c r="E651" s="28"/>
    </row>
    <row r="652" ht="15.75" customHeight="1">
      <c r="B652" s="28"/>
      <c r="C652" s="28"/>
      <c r="D652" s="28"/>
      <c r="E652" s="28"/>
    </row>
    <row r="653" ht="15.75" customHeight="1">
      <c r="B653" s="28"/>
      <c r="C653" s="28"/>
      <c r="D653" s="28"/>
      <c r="E653" s="28"/>
    </row>
    <row r="654" ht="15.75" customHeight="1">
      <c r="B654" s="28"/>
      <c r="C654" s="28"/>
      <c r="D654" s="28"/>
      <c r="E654" s="28"/>
    </row>
    <row r="655" ht="15.75" customHeight="1">
      <c r="B655" s="28"/>
      <c r="C655" s="28"/>
      <c r="D655" s="28"/>
      <c r="E655" s="28"/>
    </row>
    <row r="656" ht="15.75" customHeight="1">
      <c r="B656" s="28"/>
      <c r="C656" s="28"/>
      <c r="D656" s="28"/>
      <c r="E656" s="28"/>
    </row>
    <row r="657" ht="15.75" customHeight="1">
      <c r="B657" s="28"/>
      <c r="C657" s="28"/>
      <c r="D657" s="28"/>
      <c r="E657" s="28"/>
    </row>
    <row r="658" ht="15.75" customHeight="1">
      <c r="B658" s="28"/>
      <c r="C658" s="28"/>
      <c r="D658" s="28"/>
      <c r="E658" s="28"/>
    </row>
    <row r="659" ht="15.75" customHeight="1">
      <c r="B659" s="28"/>
      <c r="C659" s="28"/>
      <c r="D659" s="28"/>
      <c r="E659" s="28"/>
    </row>
    <row r="660" ht="15.75" customHeight="1">
      <c r="B660" s="28"/>
      <c r="C660" s="28"/>
      <c r="D660" s="28"/>
      <c r="E660" s="28"/>
    </row>
    <row r="661" ht="15.75" customHeight="1">
      <c r="B661" s="28"/>
      <c r="C661" s="28"/>
      <c r="D661" s="28"/>
      <c r="E661" s="28"/>
    </row>
    <row r="662" ht="15.75" customHeight="1">
      <c r="B662" s="28"/>
      <c r="C662" s="28"/>
      <c r="D662" s="28"/>
      <c r="E662" s="28"/>
    </row>
    <row r="663" ht="15.75" customHeight="1">
      <c r="B663" s="28"/>
      <c r="C663" s="28"/>
      <c r="D663" s="28"/>
      <c r="E663" s="28"/>
    </row>
    <row r="664" ht="15.75" customHeight="1">
      <c r="B664" s="28"/>
      <c r="C664" s="28"/>
      <c r="D664" s="28"/>
      <c r="E664" s="28"/>
    </row>
    <row r="665" ht="15.75" customHeight="1">
      <c r="B665" s="28"/>
      <c r="C665" s="28"/>
      <c r="D665" s="28"/>
      <c r="E665" s="28"/>
    </row>
    <row r="666" ht="15.75" customHeight="1">
      <c r="B666" s="28"/>
      <c r="C666" s="28"/>
      <c r="D666" s="28"/>
      <c r="E666" s="28"/>
    </row>
    <row r="667" ht="15.75" customHeight="1">
      <c r="B667" s="28"/>
      <c r="C667" s="28"/>
      <c r="D667" s="28"/>
      <c r="E667" s="28"/>
    </row>
    <row r="668" ht="15.75" customHeight="1">
      <c r="B668" s="28"/>
      <c r="C668" s="28"/>
      <c r="D668" s="28"/>
      <c r="E668" s="28"/>
    </row>
    <row r="669" ht="15.75" customHeight="1">
      <c r="B669" s="28"/>
      <c r="C669" s="28"/>
      <c r="D669" s="28"/>
      <c r="E669" s="28"/>
    </row>
    <row r="670" ht="15.75" customHeight="1">
      <c r="B670" s="28"/>
      <c r="C670" s="28"/>
      <c r="D670" s="28"/>
      <c r="E670" s="28"/>
    </row>
    <row r="671" ht="15.75" customHeight="1">
      <c r="B671" s="28"/>
      <c r="C671" s="28"/>
      <c r="D671" s="28"/>
      <c r="E671" s="28"/>
    </row>
    <row r="672" ht="15.75" customHeight="1">
      <c r="B672" s="28"/>
      <c r="C672" s="28"/>
      <c r="D672" s="28"/>
      <c r="E672" s="28"/>
    </row>
    <row r="673" ht="15.75" customHeight="1">
      <c r="B673" s="28"/>
      <c r="C673" s="28"/>
      <c r="D673" s="28"/>
      <c r="E673" s="28"/>
    </row>
    <row r="674" ht="15.75" customHeight="1">
      <c r="B674" s="28"/>
      <c r="C674" s="28"/>
      <c r="D674" s="28"/>
      <c r="E674" s="28"/>
    </row>
    <row r="675" ht="15.75" customHeight="1">
      <c r="B675" s="28"/>
      <c r="C675" s="28"/>
      <c r="D675" s="28"/>
      <c r="E675" s="28"/>
    </row>
    <row r="676" ht="15.75" customHeight="1">
      <c r="B676" s="28"/>
      <c r="C676" s="28"/>
      <c r="D676" s="28"/>
      <c r="E676" s="28"/>
    </row>
    <row r="677" ht="15.75" customHeight="1">
      <c r="B677" s="28"/>
      <c r="C677" s="28"/>
      <c r="D677" s="28"/>
      <c r="E677" s="28"/>
    </row>
    <row r="678" ht="15.75" customHeight="1">
      <c r="B678" s="28"/>
      <c r="C678" s="28"/>
      <c r="D678" s="28"/>
      <c r="E678" s="28"/>
    </row>
    <row r="679" ht="15.75" customHeight="1">
      <c r="B679" s="28"/>
      <c r="C679" s="28"/>
      <c r="D679" s="28"/>
      <c r="E679" s="28"/>
    </row>
    <row r="680" ht="15.75" customHeight="1">
      <c r="B680" s="28"/>
      <c r="C680" s="28"/>
      <c r="D680" s="28"/>
      <c r="E680" s="28"/>
    </row>
    <row r="681" ht="15.75" customHeight="1">
      <c r="B681" s="28"/>
      <c r="C681" s="28"/>
      <c r="D681" s="28"/>
      <c r="E681" s="28"/>
    </row>
    <row r="682" ht="15.75" customHeight="1">
      <c r="B682" s="28"/>
      <c r="C682" s="28"/>
      <c r="D682" s="28"/>
      <c r="E682" s="28"/>
    </row>
    <row r="683" ht="15.75" customHeight="1">
      <c r="B683" s="28"/>
      <c r="C683" s="28"/>
      <c r="D683" s="28"/>
      <c r="E683" s="28"/>
    </row>
    <row r="684" ht="15.75" customHeight="1">
      <c r="B684" s="28"/>
      <c r="C684" s="28"/>
      <c r="D684" s="28"/>
      <c r="E684" s="28"/>
    </row>
    <row r="685" ht="15.75" customHeight="1">
      <c r="B685" s="28"/>
      <c r="C685" s="28"/>
      <c r="D685" s="28"/>
      <c r="E685" s="28"/>
    </row>
    <row r="686" ht="15.75" customHeight="1">
      <c r="B686" s="28"/>
      <c r="C686" s="28"/>
      <c r="D686" s="28"/>
      <c r="E686" s="28"/>
    </row>
    <row r="687" ht="15.75" customHeight="1">
      <c r="B687" s="28"/>
      <c r="C687" s="28"/>
      <c r="D687" s="28"/>
      <c r="E687" s="28"/>
    </row>
    <row r="688" ht="15.75" customHeight="1">
      <c r="B688" s="28"/>
      <c r="C688" s="28"/>
      <c r="D688" s="28"/>
      <c r="E688" s="28"/>
    </row>
    <row r="689" ht="15.75" customHeight="1">
      <c r="B689" s="28"/>
      <c r="C689" s="28"/>
      <c r="D689" s="28"/>
      <c r="E689" s="28"/>
    </row>
    <row r="690" ht="15.75" customHeight="1">
      <c r="B690" s="28"/>
      <c r="C690" s="28"/>
      <c r="D690" s="28"/>
      <c r="E690" s="28"/>
    </row>
    <row r="691" ht="15.75" customHeight="1">
      <c r="B691" s="28"/>
      <c r="C691" s="28"/>
      <c r="D691" s="28"/>
      <c r="E691" s="28"/>
    </row>
    <row r="692" ht="15.75" customHeight="1">
      <c r="B692" s="28"/>
      <c r="C692" s="28"/>
      <c r="D692" s="28"/>
      <c r="E692" s="28"/>
    </row>
    <row r="693" ht="15.75" customHeight="1">
      <c r="B693" s="28"/>
      <c r="C693" s="28"/>
      <c r="D693" s="28"/>
      <c r="E693" s="28"/>
    </row>
    <row r="694" ht="15.75" customHeight="1">
      <c r="B694" s="28"/>
      <c r="C694" s="28"/>
      <c r="D694" s="28"/>
      <c r="E694" s="28"/>
    </row>
    <row r="695" ht="15.75" customHeight="1">
      <c r="B695" s="28"/>
      <c r="C695" s="28"/>
      <c r="D695" s="28"/>
      <c r="E695" s="28"/>
    </row>
    <row r="696" ht="15.75" customHeight="1">
      <c r="B696" s="28"/>
      <c r="C696" s="28"/>
      <c r="D696" s="28"/>
      <c r="E696" s="28"/>
    </row>
    <row r="697" ht="15.75" customHeight="1">
      <c r="B697" s="28"/>
      <c r="C697" s="28"/>
      <c r="D697" s="28"/>
      <c r="E697" s="28"/>
    </row>
    <row r="698" ht="15.75" customHeight="1">
      <c r="B698" s="28"/>
      <c r="C698" s="28"/>
      <c r="D698" s="28"/>
      <c r="E698" s="28"/>
    </row>
    <row r="699" ht="15.75" customHeight="1">
      <c r="B699" s="28"/>
      <c r="C699" s="28"/>
      <c r="D699" s="28"/>
      <c r="E699" s="28"/>
    </row>
    <row r="700" ht="15.75" customHeight="1">
      <c r="B700" s="28"/>
      <c r="C700" s="28"/>
      <c r="D700" s="28"/>
      <c r="E700" s="28"/>
    </row>
    <row r="701" ht="15.75" customHeight="1">
      <c r="B701" s="28"/>
      <c r="C701" s="28"/>
      <c r="D701" s="28"/>
      <c r="E701" s="28"/>
    </row>
    <row r="702" ht="15.75" customHeight="1">
      <c r="B702" s="28"/>
      <c r="C702" s="28"/>
      <c r="D702" s="28"/>
      <c r="E702" s="28"/>
    </row>
    <row r="703" ht="15.75" customHeight="1">
      <c r="B703" s="28"/>
      <c r="C703" s="28"/>
      <c r="D703" s="28"/>
      <c r="E703" s="28"/>
    </row>
    <row r="704" ht="15.75" customHeight="1">
      <c r="B704" s="28"/>
      <c r="C704" s="28"/>
      <c r="D704" s="28"/>
      <c r="E704" s="28"/>
    </row>
    <row r="705" ht="15.75" customHeight="1">
      <c r="B705" s="28"/>
      <c r="C705" s="28"/>
      <c r="D705" s="28"/>
      <c r="E705" s="28"/>
    </row>
    <row r="706" ht="15.75" customHeight="1">
      <c r="B706" s="28"/>
      <c r="C706" s="28"/>
      <c r="D706" s="28"/>
      <c r="E706" s="28"/>
    </row>
    <row r="707" ht="15.75" customHeight="1">
      <c r="B707" s="28"/>
      <c r="C707" s="28"/>
      <c r="D707" s="28"/>
      <c r="E707" s="28"/>
    </row>
    <row r="708" ht="15.75" customHeight="1">
      <c r="B708" s="28"/>
      <c r="C708" s="28"/>
      <c r="D708" s="28"/>
      <c r="E708" s="28"/>
    </row>
    <row r="709" ht="15.75" customHeight="1">
      <c r="B709" s="28"/>
      <c r="C709" s="28"/>
      <c r="D709" s="28"/>
      <c r="E709" s="28"/>
    </row>
    <row r="710" ht="15.75" customHeight="1">
      <c r="B710" s="28"/>
      <c r="C710" s="28"/>
      <c r="D710" s="28"/>
      <c r="E710" s="28"/>
    </row>
    <row r="711" ht="15.75" customHeight="1">
      <c r="B711" s="28"/>
      <c r="C711" s="28"/>
      <c r="D711" s="28"/>
      <c r="E711" s="28"/>
    </row>
    <row r="712" ht="15.75" customHeight="1">
      <c r="B712" s="28"/>
      <c r="C712" s="28"/>
      <c r="D712" s="28"/>
      <c r="E712" s="28"/>
    </row>
    <row r="713" ht="15.75" customHeight="1">
      <c r="B713" s="28"/>
      <c r="C713" s="28"/>
      <c r="D713" s="28"/>
      <c r="E713" s="28"/>
    </row>
    <row r="714" ht="15.75" customHeight="1">
      <c r="B714" s="28"/>
      <c r="C714" s="28"/>
      <c r="D714" s="28"/>
      <c r="E714" s="28"/>
    </row>
    <row r="715" ht="15.75" customHeight="1">
      <c r="B715" s="28"/>
      <c r="C715" s="28"/>
      <c r="D715" s="28"/>
      <c r="E715" s="28"/>
    </row>
    <row r="716" ht="15.75" customHeight="1">
      <c r="B716" s="28"/>
      <c r="C716" s="28"/>
      <c r="D716" s="28"/>
      <c r="E716" s="28"/>
    </row>
    <row r="717" ht="15.75" customHeight="1">
      <c r="B717" s="28"/>
      <c r="C717" s="28"/>
      <c r="D717" s="28"/>
      <c r="E717" s="28"/>
    </row>
    <row r="718" ht="15.75" customHeight="1">
      <c r="B718" s="28"/>
      <c r="C718" s="28"/>
      <c r="D718" s="28"/>
      <c r="E718" s="28"/>
    </row>
    <row r="719" ht="15.75" customHeight="1">
      <c r="B719" s="28"/>
      <c r="C719" s="28"/>
      <c r="D719" s="28"/>
      <c r="E719" s="28"/>
    </row>
    <row r="720" ht="15.75" customHeight="1">
      <c r="B720" s="28"/>
      <c r="C720" s="28"/>
      <c r="D720" s="28"/>
      <c r="E720" s="28"/>
    </row>
    <row r="721" ht="15.75" customHeight="1">
      <c r="B721" s="28"/>
      <c r="C721" s="28"/>
      <c r="D721" s="28"/>
      <c r="E721" s="28"/>
    </row>
    <row r="722" ht="15.75" customHeight="1">
      <c r="B722" s="28"/>
      <c r="C722" s="28"/>
      <c r="D722" s="28"/>
      <c r="E722" s="28"/>
    </row>
    <row r="723" ht="15.75" customHeight="1">
      <c r="B723" s="28"/>
      <c r="C723" s="28"/>
      <c r="D723" s="28"/>
      <c r="E723" s="28"/>
    </row>
    <row r="724" ht="15.75" customHeight="1">
      <c r="B724" s="28"/>
      <c r="C724" s="28"/>
      <c r="D724" s="28"/>
      <c r="E724" s="28"/>
    </row>
    <row r="725" ht="15.75" customHeight="1">
      <c r="B725" s="28"/>
      <c r="C725" s="28"/>
      <c r="D725" s="28"/>
      <c r="E725" s="28"/>
    </row>
    <row r="726" ht="15.75" customHeight="1">
      <c r="B726" s="28"/>
      <c r="C726" s="28"/>
      <c r="D726" s="28"/>
      <c r="E726" s="28"/>
    </row>
    <row r="727" ht="15.75" customHeight="1">
      <c r="B727" s="28"/>
      <c r="C727" s="28"/>
      <c r="D727" s="28"/>
      <c r="E727" s="28"/>
    </row>
    <row r="728" ht="15.75" customHeight="1">
      <c r="B728" s="28"/>
      <c r="C728" s="28"/>
      <c r="D728" s="28"/>
      <c r="E728" s="28"/>
    </row>
    <row r="729" ht="15.75" customHeight="1">
      <c r="B729" s="28"/>
      <c r="C729" s="28"/>
      <c r="D729" s="28"/>
      <c r="E729" s="28"/>
    </row>
    <row r="730" ht="15.75" customHeight="1">
      <c r="B730" s="28"/>
      <c r="C730" s="28"/>
      <c r="D730" s="28"/>
      <c r="E730" s="28"/>
    </row>
    <row r="731" ht="15.75" customHeight="1">
      <c r="B731" s="28"/>
      <c r="C731" s="28"/>
      <c r="D731" s="28"/>
      <c r="E731" s="28"/>
    </row>
    <row r="732" ht="15.75" customHeight="1">
      <c r="B732" s="28"/>
      <c r="C732" s="28"/>
      <c r="D732" s="28"/>
      <c r="E732" s="28"/>
    </row>
    <row r="733" ht="15.75" customHeight="1">
      <c r="B733" s="28"/>
      <c r="C733" s="28"/>
      <c r="D733" s="28"/>
      <c r="E733" s="28"/>
    </row>
    <row r="734" ht="15.75" customHeight="1">
      <c r="B734" s="28"/>
      <c r="C734" s="28"/>
      <c r="D734" s="28"/>
      <c r="E734" s="28"/>
    </row>
    <row r="735" ht="15.75" customHeight="1">
      <c r="B735" s="28"/>
      <c r="C735" s="28"/>
      <c r="D735" s="28"/>
      <c r="E735" s="28"/>
    </row>
    <row r="736" ht="15.75" customHeight="1">
      <c r="B736" s="28"/>
      <c r="C736" s="28"/>
      <c r="D736" s="28"/>
      <c r="E736" s="28"/>
    </row>
    <row r="737" ht="15.75" customHeight="1">
      <c r="B737" s="28"/>
      <c r="C737" s="28"/>
      <c r="D737" s="28"/>
      <c r="E737" s="28"/>
    </row>
    <row r="738" ht="15.75" customHeight="1">
      <c r="B738" s="28"/>
      <c r="C738" s="28"/>
      <c r="D738" s="28"/>
      <c r="E738" s="28"/>
    </row>
    <row r="739" ht="15.75" customHeight="1">
      <c r="B739" s="28"/>
      <c r="C739" s="28"/>
      <c r="D739" s="28"/>
      <c r="E739" s="28"/>
    </row>
    <row r="740" ht="15.75" customHeight="1">
      <c r="B740" s="28"/>
      <c r="C740" s="28"/>
      <c r="D740" s="28"/>
      <c r="E740" s="28"/>
    </row>
    <row r="741" ht="15.75" customHeight="1">
      <c r="B741" s="28"/>
      <c r="C741" s="28"/>
      <c r="D741" s="28"/>
      <c r="E741" s="28"/>
    </row>
    <row r="742" ht="15.75" customHeight="1">
      <c r="B742" s="28"/>
      <c r="C742" s="28"/>
      <c r="D742" s="28"/>
      <c r="E742" s="28"/>
    </row>
    <row r="743" ht="15.75" customHeight="1">
      <c r="B743" s="28"/>
      <c r="C743" s="28"/>
      <c r="D743" s="28"/>
      <c r="E743" s="28"/>
    </row>
    <row r="744" ht="15.75" customHeight="1">
      <c r="B744" s="28"/>
      <c r="C744" s="28"/>
      <c r="D744" s="28"/>
      <c r="E744" s="28"/>
    </row>
    <row r="745" ht="15.75" customHeight="1">
      <c r="B745" s="28"/>
      <c r="C745" s="28"/>
      <c r="D745" s="28"/>
      <c r="E745" s="28"/>
    </row>
    <row r="746" ht="15.75" customHeight="1">
      <c r="B746" s="28"/>
      <c r="C746" s="28"/>
      <c r="D746" s="28"/>
      <c r="E746" s="28"/>
    </row>
    <row r="747" ht="15.75" customHeight="1">
      <c r="B747" s="28"/>
      <c r="C747" s="28"/>
      <c r="D747" s="28"/>
      <c r="E747" s="28"/>
    </row>
    <row r="748" ht="15.75" customHeight="1">
      <c r="B748" s="28"/>
      <c r="C748" s="28"/>
      <c r="D748" s="28"/>
      <c r="E748" s="28"/>
    </row>
    <row r="749" ht="15.75" customHeight="1">
      <c r="B749" s="28"/>
      <c r="C749" s="28"/>
      <c r="D749" s="28"/>
      <c r="E749" s="28"/>
    </row>
    <row r="750" ht="15.75" customHeight="1">
      <c r="B750" s="28"/>
      <c r="C750" s="28"/>
      <c r="D750" s="28"/>
      <c r="E750" s="28"/>
    </row>
    <row r="751" ht="15.75" customHeight="1">
      <c r="B751" s="28"/>
      <c r="C751" s="28"/>
      <c r="D751" s="28"/>
      <c r="E751" s="28"/>
    </row>
    <row r="752" ht="15.75" customHeight="1">
      <c r="B752" s="28"/>
      <c r="C752" s="28"/>
      <c r="D752" s="28"/>
      <c r="E752" s="28"/>
    </row>
    <row r="753" ht="15.75" customHeight="1">
      <c r="B753" s="28"/>
      <c r="C753" s="28"/>
      <c r="D753" s="28"/>
      <c r="E753" s="28"/>
    </row>
    <row r="754" ht="15.75" customHeight="1">
      <c r="B754" s="28"/>
      <c r="C754" s="28"/>
      <c r="D754" s="28"/>
      <c r="E754" s="28"/>
    </row>
    <row r="755" ht="15.75" customHeight="1">
      <c r="B755" s="28"/>
      <c r="C755" s="28"/>
      <c r="D755" s="28"/>
      <c r="E755" s="28"/>
    </row>
    <row r="756" ht="15.75" customHeight="1">
      <c r="B756" s="28"/>
      <c r="C756" s="28"/>
      <c r="D756" s="28"/>
      <c r="E756" s="28"/>
    </row>
    <row r="757" ht="15.75" customHeight="1">
      <c r="B757" s="28"/>
      <c r="C757" s="28"/>
      <c r="D757" s="28"/>
      <c r="E757" s="28"/>
    </row>
    <row r="758" ht="15.75" customHeight="1">
      <c r="B758" s="28"/>
      <c r="C758" s="28"/>
      <c r="D758" s="28"/>
      <c r="E758" s="28"/>
    </row>
    <row r="759" ht="15.75" customHeight="1">
      <c r="B759" s="28"/>
      <c r="C759" s="28"/>
      <c r="D759" s="28"/>
      <c r="E759" s="28"/>
    </row>
    <row r="760" ht="15.75" customHeight="1">
      <c r="B760" s="28"/>
      <c r="C760" s="28"/>
      <c r="D760" s="28"/>
      <c r="E760" s="28"/>
    </row>
    <row r="761" ht="15.75" customHeight="1">
      <c r="B761" s="28"/>
      <c r="C761" s="28"/>
      <c r="D761" s="28"/>
      <c r="E761" s="28"/>
    </row>
    <row r="762" ht="15.75" customHeight="1">
      <c r="B762" s="28"/>
      <c r="C762" s="28"/>
      <c r="D762" s="28"/>
      <c r="E762" s="28"/>
    </row>
    <row r="763" ht="15.75" customHeight="1">
      <c r="B763" s="28"/>
      <c r="C763" s="28"/>
      <c r="D763" s="28"/>
      <c r="E763" s="28"/>
    </row>
    <row r="764" ht="15.75" customHeight="1">
      <c r="B764" s="28"/>
      <c r="C764" s="28"/>
      <c r="D764" s="28"/>
      <c r="E764" s="28"/>
    </row>
    <row r="765" ht="15.75" customHeight="1">
      <c r="B765" s="28"/>
      <c r="C765" s="28"/>
      <c r="D765" s="28"/>
      <c r="E765" s="28"/>
    </row>
    <row r="766" ht="15.75" customHeight="1">
      <c r="B766" s="28"/>
      <c r="C766" s="28"/>
      <c r="D766" s="28"/>
      <c r="E766" s="28"/>
    </row>
    <row r="767" ht="15.75" customHeight="1">
      <c r="B767" s="28"/>
      <c r="C767" s="28"/>
      <c r="D767" s="28"/>
      <c r="E767" s="28"/>
    </row>
    <row r="768" ht="15.75" customHeight="1">
      <c r="B768" s="28"/>
      <c r="C768" s="28"/>
      <c r="D768" s="28"/>
      <c r="E768" s="28"/>
    </row>
    <row r="769" ht="15.75" customHeight="1">
      <c r="B769" s="28"/>
      <c r="C769" s="28"/>
      <c r="D769" s="28"/>
      <c r="E769" s="28"/>
    </row>
    <row r="770" ht="15.75" customHeight="1">
      <c r="B770" s="28"/>
      <c r="C770" s="28"/>
      <c r="D770" s="28"/>
      <c r="E770" s="28"/>
    </row>
    <row r="771" ht="15.75" customHeight="1">
      <c r="B771" s="28"/>
      <c r="C771" s="28"/>
      <c r="D771" s="28"/>
      <c r="E771" s="28"/>
    </row>
    <row r="772" ht="15.75" customHeight="1">
      <c r="B772" s="28"/>
      <c r="C772" s="28"/>
      <c r="D772" s="28"/>
      <c r="E772" s="28"/>
    </row>
    <row r="773" ht="15.75" customHeight="1">
      <c r="B773" s="28"/>
      <c r="C773" s="28"/>
      <c r="D773" s="28"/>
      <c r="E773" s="28"/>
    </row>
    <row r="774" ht="15.75" customHeight="1">
      <c r="B774" s="28"/>
      <c r="C774" s="28"/>
      <c r="D774" s="28"/>
      <c r="E774" s="28"/>
    </row>
    <row r="775" ht="15.75" customHeight="1">
      <c r="B775" s="28"/>
      <c r="C775" s="28"/>
      <c r="D775" s="28"/>
      <c r="E775" s="28"/>
    </row>
    <row r="776" ht="15.75" customHeight="1">
      <c r="B776" s="28"/>
      <c r="C776" s="28"/>
      <c r="D776" s="28"/>
      <c r="E776" s="28"/>
    </row>
    <row r="777" ht="15.75" customHeight="1">
      <c r="B777" s="28"/>
      <c r="C777" s="28"/>
      <c r="D777" s="28"/>
      <c r="E777" s="28"/>
    </row>
    <row r="778" ht="15.75" customHeight="1">
      <c r="B778" s="28"/>
      <c r="C778" s="28"/>
      <c r="D778" s="28"/>
      <c r="E778" s="28"/>
    </row>
    <row r="779" ht="15.75" customHeight="1">
      <c r="B779" s="28"/>
      <c r="C779" s="28"/>
      <c r="D779" s="28"/>
      <c r="E779" s="28"/>
    </row>
    <row r="780" ht="15.75" customHeight="1">
      <c r="B780" s="28"/>
      <c r="C780" s="28"/>
      <c r="D780" s="28"/>
      <c r="E780" s="28"/>
    </row>
    <row r="781" ht="15.75" customHeight="1">
      <c r="B781" s="28"/>
      <c r="C781" s="28"/>
      <c r="D781" s="28"/>
      <c r="E781" s="28"/>
    </row>
    <row r="782" ht="15.75" customHeight="1">
      <c r="B782" s="28"/>
      <c r="C782" s="28"/>
      <c r="D782" s="28"/>
      <c r="E782" s="28"/>
    </row>
    <row r="783" ht="15.75" customHeight="1">
      <c r="B783" s="28"/>
      <c r="C783" s="28"/>
      <c r="D783" s="28"/>
      <c r="E783" s="28"/>
    </row>
    <row r="784" ht="15.75" customHeight="1">
      <c r="B784" s="28"/>
      <c r="C784" s="28"/>
      <c r="D784" s="28"/>
      <c r="E784" s="28"/>
    </row>
    <row r="785" ht="15.75" customHeight="1">
      <c r="B785" s="28"/>
      <c r="C785" s="28"/>
      <c r="D785" s="28"/>
      <c r="E785" s="28"/>
    </row>
    <row r="786" ht="15.75" customHeight="1">
      <c r="B786" s="28"/>
      <c r="C786" s="28"/>
      <c r="D786" s="28"/>
      <c r="E786" s="28"/>
    </row>
    <row r="787" ht="15.75" customHeight="1">
      <c r="B787" s="28"/>
      <c r="C787" s="28"/>
      <c r="D787" s="28"/>
      <c r="E787" s="28"/>
    </row>
    <row r="788" ht="15.75" customHeight="1">
      <c r="B788" s="28"/>
      <c r="C788" s="28"/>
      <c r="D788" s="28"/>
      <c r="E788" s="28"/>
    </row>
    <row r="789" ht="15.75" customHeight="1">
      <c r="B789" s="28"/>
      <c r="C789" s="28"/>
      <c r="D789" s="28"/>
      <c r="E789" s="28"/>
    </row>
    <row r="790" ht="15.75" customHeight="1">
      <c r="B790" s="28"/>
      <c r="C790" s="28"/>
      <c r="D790" s="28"/>
      <c r="E790" s="28"/>
    </row>
    <row r="791" ht="15.75" customHeight="1">
      <c r="B791" s="28"/>
      <c r="C791" s="28"/>
      <c r="D791" s="28"/>
      <c r="E791" s="28"/>
    </row>
    <row r="792" ht="15.75" customHeight="1">
      <c r="B792" s="28"/>
      <c r="C792" s="28"/>
      <c r="D792" s="28"/>
      <c r="E792" s="28"/>
    </row>
    <row r="793" ht="15.75" customHeight="1">
      <c r="B793" s="28"/>
      <c r="C793" s="28"/>
      <c r="D793" s="28"/>
      <c r="E793" s="28"/>
    </row>
    <row r="794" ht="15.75" customHeight="1">
      <c r="B794" s="28"/>
      <c r="C794" s="28"/>
      <c r="D794" s="28"/>
      <c r="E794" s="28"/>
    </row>
    <row r="795" ht="15.75" customHeight="1">
      <c r="B795" s="28"/>
      <c r="C795" s="28"/>
      <c r="D795" s="28"/>
      <c r="E795" s="28"/>
    </row>
    <row r="796" ht="15.75" customHeight="1">
      <c r="B796" s="28"/>
      <c r="C796" s="28"/>
      <c r="D796" s="28"/>
      <c r="E796" s="28"/>
    </row>
    <row r="797" ht="15.75" customHeight="1">
      <c r="B797" s="28"/>
      <c r="C797" s="28"/>
      <c r="D797" s="28"/>
      <c r="E797" s="28"/>
    </row>
    <row r="798" ht="15.75" customHeight="1">
      <c r="B798" s="28"/>
      <c r="C798" s="28"/>
      <c r="D798" s="28"/>
      <c r="E798" s="28"/>
    </row>
    <row r="799" ht="15.75" customHeight="1">
      <c r="B799" s="28"/>
      <c r="C799" s="28"/>
      <c r="D799" s="28"/>
      <c r="E799" s="28"/>
    </row>
    <row r="800" ht="15.75" customHeight="1">
      <c r="B800" s="28"/>
      <c r="C800" s="28"/>
      <c r="D800" s="28"/>
      <c r="E800" s="28"/>
    </row>
    <row r="801" ht="15.75" customHeight="1">
      <c r="B801" s="28"/>
      <c r="C801" s="28"/>
      <c r="D801" s="28"/>
      <c r="E801" s="28"/>
    </row>
    <row r="802" ht="15.75" customHeight="1">
      <c r="B802" s="28"/>
      <c r="C802" s="28"/>
      <c r="D802" s="28"/>
      <c r="E802" s="28"/>
    </row>
    <row r="803" ht="15.75" customHeight="1">
      <c r="B803" s="28"/>
      <c r="C803" s="28"/>
      <c r="D803" s="28"/>
      <c r="E803" s="28"/>
    </row>
    <row r="804" ht="15.75" customHeight="1">
      <c r="B804" s="28"/>
      <c r="C804" s="28"/>
      <c r="D804" s="28"/>
      <c r="E804" s="28"/>
    </row>
    <row r="805" ht="15.75" customHeight="1">
      <c r="B805" s="28"/>
      <c r="C805" s="28"/>
      <c r="D805" s="28"/>
      <c r="E805" s="28"/>
    </row>
    <row r="806" ht="15.75" customHeight="1">
      <c r="B806" s="28"/>
      <c r="C806" s="28"/>
      <c r="D806" s="28"/>
      <c r="E806" s="28"/>
    </row>
    <row r="807" ht="15.75" customHeight="1">
      <c r="B807" s="28"/>
      <c r="C807" s="28"/>
      <c r="D807" s="28"/>
      <c r="E807" s="28"/>
    </row>
    <row r="808" ht="15.75" customHeight="1">
      <c r="B808" s="28"/>
      <c r="C808" s="28"/>
      <c r="D808" s="28"/>
      <c r="E808" s="28"/>
    </row>
    <row r="809" ht="15.75" customHeight="1">
      <c r="B809" s="28"/>
      <c r="C809" s="28"/>
      <c r="D809" s="28"/>
      <c r="E809" s="28"/>
    </row>
    <row r="810" ht="15.75" customHeight="1">
      <c r="B810" s="28"/>
      <c r="C810" s="28"/>
      <c r="D810" s="28"/>
      <c r="E810" s="28"/>
    </row>
    <row r="811" ht="15.75" customHeight="1">
      <c r="B811" s="28"/>
      <c r="C811" s="28"/>
      <c r="D811" s="28"/>
      <c r="E811" s="28"/>
    </row>
    <row r="812" ht="15.75" customHeight="1">
      <c r="B812" s="28"/>
      <c r="C812" s="28"/>
      <c r="D812" s="28"/>
      <c r="E812" s="28"/>
    </row>
    <row r="813" ht="15.75" customHeight="1">
      <c r="B813" s="28"/>
      <c r="C813" s="28"/>
      <c r="D813" s="28"/>
      <c r="E813" s="28"/>
    </row>
    <row r="814" ht="15.75" customHeight="1">
      <c r="B814" s="28"/>
      <c r="C814" s="28"/>
      <c r="D814" s="28"/>
      <c r="E814" s="28"/>
    </row>
    <row r="815" ht="15.75" customHeight="1">
      <c r="B815" s="28"/>
      <c r="C815" s="28"/>
      <c r="D815" s="28"/>
      <c r="E815" s="28"/>
    </row>
    <row r="816" ht="15.75" customHeight="1">
      <c r="B816" s="28"/>
      <c r="C816" s="28"/>
      <c r="D816" s="28"/>
      <c r="E816" s="28"/>
    </row>
    <row r="817" ht="15.75" customHeight="1">
      <c r="B817" s="28"/>
      <c r="C817" s="28"/>
      <c r="D817" s="28"/>
      <c r="E817" s="28"/>
    </row>
    <row r="818" ht="15.75" customHeight="1">
      <c r="B818" s="28"/>
      <c r="C818" s="28"/>
      <c r="D818" s="28"/>
      <c r="E818" s="28"/>
    </row>
    <row r="819" ht="15.75" customHeight="1">
      <c r="B819" s="28"/>
      <c r="C819" s="28"/>
      <c r="D819" s="28"/>
      <c r="E819" s="28"/>
    </row>
    <row r="820" ht="15.75" customHeight="1">
      <c r="B820" s="28"/>
      <c r="C820" s="28"/>
      <c r="D820" s="28"/>
      <c r="E820" s="28"/>
    </row>
    <row r="821" ht="15.75" customHeight="1">
      <c r="B821" s="28"/>
      <c r="C821" s="28"/>
      <c r="D821" s="28"/>
      <c r="E821" s="28"/>
    </row>
    <row r="822" ht="15.75" customHeight="1">
      <c r="B822" s="28"/>
      <c r="C822" s="28"/>
      <c r="D822" s="28"/>
      <c r="E822" s="28"/>
    </row>
    <row r="823" ht="15.75" customHeight="1">
      <c r="B823" s="28"/>
      <c r="C823" s="28"/>
      <c r="D823" s="28"/>
      <c r="E823" s="28"/>
    </row>
    <row r="824" ht="15.75" customHeight="1">
      <c r="B824" s="28"/>
      <c r="C824" s="28"/>
      <c r="D824" s="28"/>
      <c r="E824" s="28"/>
    </row>
    <row r="825" ht="15.75" customHeight="1">
      <c r="B825" s="28"/>
      <c r="C825" s="28"/>
      <c r="D825" s="28"/>
      <c r="E825" s="28"/>
    </row>
    <row r="826" ht="15.75" customHeight="1">
      <c r="B826" s="28"/>
      <c r="C826" s="28"/>
      <c r="D826" s="28"/>
      <c r="E826" s="28"/>
    </row>
    <row r="827" ht="15.75" customHeight="1">
      <c r="B827" s="28"/>
      <c r="C827" s="28"/>
      <c r="D827" s="28"/>
      <c r="E827" s="28"/>
    </row>
    <row r="828" ht="15.75" customHeight="1">
      <c r="B828" s="28"/>
      <c r="C828" s="28"/>
      <c r="D828" s="28"/>
      <c r="E828" s="28"/>
    </row>
    <row r="829" ht="15.75" customHeight="1">
      <c r="B829" s="28"/>
      <c r="C829" s="28"/>
      <c r="D829" s="28"/>
      <c r="E829" s="28"/>
    </row>
    <row r="830" ht="15.75" customHeight="1">
      <c r="B830" s="28"/>
      <c r="C830" s="28"/>
      <c r="D830" s="28"/>
      <c r="E830" s="28"/>
    </row>
    <row r="831" ht="15.75" customHeight="1">
      <c r="B831" s="28"/>
      <c r="C831" s="28"/>
      <c r="D831" s="28"/>
      <c r="E831" s="28"/>
    </row>
    <row r="832" ht="15.75" customHeight="1">
      <c r="B832" s="28"/>
      <c r="C832" s="28"/>
      <c r="D832" s="28"/>
      <c r="E832" s="28"/>
    </row>
    <row r="833" ht="15.75" customHeight="1">
      <c r="B833" s="28"/>
      <c r="C833" s="28"/>
      <c r="D833" s="28"/>
      <c r="E833" s="28"/>
    </row>
    <row r="834" ht="15.75" customHeight="1">
      <c r="B834" s="28"/>
      <c r="C834" s="28"/>
      <c r="D834" s="28"/>
      <c r="E834" s="28"/>
    </row>
    <row r="835" ht="15.75" customHeight="1">
      <c r="B835" s="28"/>
      <c r="C835" s="28"/>
      <c r="D835" s="28"/>
      <c r="E835" s="28"/>
    </row>
    <row r="836" ht="15.75" customHeight="1">
      <c r="B836" s="28"/>
      <c r="C836" s="28"/>
      <c r="D836" s="28"/>
      <c r="E836" s="28"/>
    </row>
    <row r="837" ht="15.75" customHeight="1">
      <c r="B837" s="28"/>
      <c r="C837" s="28"/>
      <c r="D837" s="28"/>
      <c r="E837" s="28"/>
    </row>
    <row r="838" ht="15.75" customHeight="1">
      <c r="B838" s="28"/>
      <c r="C838" s="28"/>
      <c r="D838" s="28"/>
      <c r="E838" s="28"/>
    </row>
    <row r="839" ht="15.75" customHeight="1">
      <c r="B839" s="28"/>
      <c r="C839" s="28"/>
      <c r="D839" s="28"/>
      <c r="E839" s="28"/>
    </row>
    <row r="840" ht="15.75" customHeight="1">
      <c r="B840" s="28"/>
      <c r="C840" s="28"/>
      <c r="D840" s="28"/>
      <c r="E840" s="28"/>
    </row>
    <row r="841" ht="15.75" customHeight="1">
      <c r="B841" s="28"/>
      <c r="C841" s="28"/>
      <c r="D841" s="28"/>
      <c r="E841" s="28"/>
    </row>
    <row r="842" ht="15.75" customHeight="1">
      <c r="B842" s="28"/>
      <c r="C842" s="28"/>
      <c r="D842" s="28"/>
      <c r="E842" s="28"/>
    </row>
    <row r="843" ht="15.75" customHeight="1">
      <c r="B843" s="28"/>
      <c r="C843" s="28"/>
      <c r="D843" s="28"/>
      <c r="E843" s="28"/>
    </row>
    <row r="844" ht="15.75" customHeight="1">
      <c r="B844" s="28"/>
      <c r="C844" s="28"/>
      <c r="D844" s="28"/>
      <c r="E844" s="28"/>
    </row>
    <row r="845" ht="15.75" customHeight="1">
      <c r="B845" s="28"/>
      <c r="C845" s="28"/>
      <c r="D845" s="28"/>
      <c r="E845" s="28"/>
    </row>
    <row r="846" ht="15.75" customHeight="1">
      <c r="B846" s="28"/>
      <c r="C846" s="28"/>
      <c r="D846" s="28"/>
      <c r="E846" s="28"/>
    </row>
    <row r="847" ht="15.75" customHeight="1">
      <c r="B847" s="28"/>
      <c r="C847" s="28"/>
      <c r="D847" s="28"/>
      <c r="E847" s="28"/>
    </row>
    <row r="848" ht="15.75" customHeight="1">
      <c r="B848" s="28"/>
      <c r="C848" s="28"/>
      <c r="D848" s="28"/>
      <c r="E848" s="28"/>
    </row>
    <row r="849" ht="15.75" customHeight="1">
      <c r="B849" s="28"/>
      <c r="C849" s="28"/>
      <c r="D849" s="28"/>
      <c r="E849" s="28"/>
    </row>
    <row r="850" ht="15.75" customHeight="1">
      <c r="B850" s="28"/>
      <c r="C850" s="28"/>
      <c r="D850" s="28"/>
      <c r="E850" s="28"/>
    </row>
    <row r="851" ht="15.75" customHeight="1">
      <c r="B851" s="28"/>
      <c r="C851" s="28"/>
      <c r="D851" s="28"/>
      <c r="E851" s="28"/>
    </row>
    <row r="852" ht="15.75" customHeight="1">
      <c r="B852" s="28"/>
      <c r="C852" s="28"/>
      <c r="D852" s="28"/>
      <c r="E852" s="28"/>
    </row>
    <row r="853" ht="15.75" customHeight="1">
      <c r="B853" s="28"/>
      <c r="C853" s="28"/>
      <c r="D853" s="28"/>
      <c r="E853" s="28"/>
    </row>
    <row r="854" ht="15.75" customHeight="1">
      <c r="B854" s="28"/>
      <c r="C854" s="28"/>
      <c r="D854" s="28"/>
      <c r="E854" s="28"/>
    </row>
    <row r="855" ht="15.75" customHeight="1">
      <c r="B855" s="28"/>
      <c r="C855" s="28"/>
      <c r="D855" s="28"/>
      <c r="E855" s="28"/>
    </row>
    <row r="856" ht="15.75" customHeight="1">
      <c r="B856" s="28"/>
      <c r="C856" s="28"/>
      <c r="D856" s="28"/>
      <c r="E856" s="28"/>
    </row>
    <row r="857" ht="15.75" customHeight="1">
      <c r="B857" s="28"/>
      <c r="C857" s="28"/>
      <c r="D857" s="28"/>
      <c r="E857" s="28"/>
    </row>
    <row r="858" ht="15.75" customHeight="1">
      <c r="B858" s="28"/>
      <c r="C858" s="28"/>
      <c r="D858" s="28"/>
      <c r="E858" s="28"/>
    </row>
    <row r="859" ht="15.75" customHeight="1">
      <c r="B859" s="28"/>
      <c r="C859" s="28"/>
      <c r="D859" s="28"/>
      <c r="E859" s="28"/>
    </row>
    <row r="860" ht="15.75" customHeight="1">
      <c r="B860" s="28"/>
      <c r="C860" s="28"/>
      <c r="D860" s="28"/>
      <c r="E860" s="28"/>
    </row>
    <row r="861" ht="15.75" customHeight="1">
      <c r="B861" s="28"/>
      <c r="C861" s="28"/>
      <c r="D861" s="28"/>
      <c r="E861" s="28"/>
    </row>
    <row r="862" ht="15.75" customHeight="1">
      <c r="B862" s="28"/>
      <c r="C862" s="28"/>
      <c r="D862" s="28"/>
      <c r="E862" s="28"/>
    </row>
    <row r="863" ht="15.75" customHeight="1">
      <c r="B863" s="28"/>
      <c r="C863" s="28"/>
      <c r="D863" s="28"/>
      <c r="E863" s="28"/>
    </row>
    <row r="864" ht="15.75" customHeight="1">
      <c r="B864" s="28"/>
      <c r="C864" s="28"/>
      <c r="D864" s="28"/>
      <c r="E864" s="28"/>
    </row>
    <row r="865" ht="15.75" customHeight="1">
      <c r="B865" s="28"/>
      <c r="C865" s="28"/>
      <c r="D865" s="28"/>
      <c r="E865" s="28"/>
    </row>
    <row r="866" ht="15.75" customHeight="1">
      <c r="B866" s="28"/>
      <c r="C866" s="28"/>
      <c r="D866" s="28"/>
      <c r="E866" s="28"/>
    </row>
    <row r="867" ht="15.75" customHeight="1">
      <c r="B867" s="28"/>
      <c r="C867" s="28"/>
      <c r="D867" s="28"/>
      <c r="E867" s="28"/>
    </row>
    <row r="868" ht="15.75" customHeight="1">
      <c r="B868" s="28"/>
      <c r="C868" s="28"/>
      <c r="D868" s="28"/>
      <c r="E868" s="28"/>
    </row>
    <row r="869" ht="15.75" customHeight="1">
      <c r="B869" s="28"/>
      <c r="C869" s="28"/>
      <c r="D869" s="28"/>
      <c r="E869" s="28"/>
    </row>
    <row r="870" ht="15.75" customHeight="1">
      <c r="B870" s="28"/>
      <c r="C870" s="28"/>
      <c r="D870" s="28"/>
      <c r="E870" s="28"/>
    </row>
    <row r="871" ht="15.75" customHeight="1">
      <c r="B871" s="28"/>
      <c r="C871" s="28"/>
      <c r="D871" s="28"/>
      <c r="E871" s="28"/>
    </row>
    <row r="872" ht="15.75" customHeight="1">
      <c r="B872" s="28"/>
      <c r="C872" s="28"/>
      <c r="D872" s="28"/>
      <c r="E872" s="28"/>
    </row>
    <row r="873" ht="15.75" customHeight="1">
      <c r="B873" s="28"/>
      <c r="C873" s="28"/>
      <c r="D873" s="28"/>
      <c r="E873" s="28"/>
    </row>
    <row r="874" ht="15.75" customHeight="1">
      <c r="B874" s="28"/>
      <c r="C874" s="28"/>
      <c r="D874" s="28"/>
      <c r="E874" s="28"/>
    </row>
    <row r="875" ht="15.75" customHeight="1">
      <c r="B875" s="28"/>
      <c r="C875" s="28"/>
      <c r="D875" s="28"/>
      <c r="E875" s="28"/>
    </row>
    <row r="876" ht="15.75" customHeight="1">
      <c r="B876" s="28"/>
      <c r="C876" s="28"/>
      <c r="D876" s="28"/>
      <c r="E876" s="28"/>
    </row>
    <row r="877" ht="15.75" customHeight="1">
      <c r="B877" s="28"/>
      <c r="C877" s="28"/>
      <c r="D877" s="28"/>
      <c r="E877" s="28"/>
    </row>
    <row r="878" ht="15.75" customHeight="1">
      <c r="B878" s="28"/>
      <c r="C878" s="28"/>
      <c r="D878" s="28"/>
      <c r="E878" s="28"/>
    </row>
    <row r="879" ht="15.75" customHeight="1">
      <c r="B879" s="28"/>
      <c r="C879" s="28"/>
      <c r="D879" s="28"/>
      <c r="E879" s="28"/>
    </row>
    <row r="880" ht="15.75" customHeight="1">
      <c r="B880" s="28"/>
      <c r="C880" s="28"/>
      <c r="D880" s="28"/>
      <c r="E880" s="28"/>
    </row>
    <row r="881" ht="15.75" customHeight="1">
      <c r="B881" s="28"/>
      <c r="C881" s="28"/>
      <c r="D881" s="28"/>
      <c r="E881" s="28"/>
    </row>
    <row r="882" ht="15.75" customHeight="1">
      <c r="B882" s="28"/>
      <c r="C882" s="28"/>
      <c r="D882" s="28"/>
      <c r="E882" s="28"/>
    </row>
    <row r="883" ht="15.75" customHeight="1">
      <c r="B883" s="28"/>
      <c r="C883" s="28"/>
      <c r="D883" s="28"/>
      <c r="E883" s="28"/>
    </row>
    <row r="884" ht="15.75" customHeight="1">
      <c r="B884" s="28"/>
      <c r="C884" s="28"/>
      <c r="D884" s="28"/>
      <c r="E884" s="28"/>
    </row>
    <row r="885" ht="15.75" customHeight="1">
      <c r="B885" s="28"/>
      <c r="C885" s="28"/>
      <c r="D885" s="28"/>
      <c r="E885" s="28"/>
    </row>
    <row r="886" ht="15.75" customHeight="1">
      <c r="B886" s="28"/>
      <c r="C886" s="28"/>
      <c r="D886" s="28"/>
      <c r="E886" s="28"/>
    </row>
    <row r="887" ht="15.75" customHeight="1">
      <c r="B887" s="28"/>
      <c r="C887" s="28"/>
      <c r="D887" s="28"/>
      <c r="E887" s="28"/>
    </row>
    <row r="888" ht="15.75" customHeight="1">
      <c r="B888" s="28"/>
      <c r="C888" s="28"/>
      <c r="D888" s="28"/>
      <c r="E888" s="28"/>
    </row>
    <row r="889" ht="15.75" customHeight="1">
      <c r="B889" s="28"/>
      <c r="C889" s="28"/>
      <c r="D889" s="28"/>
      <c r="E889" s="28"/>
    </row>
    <row r="890" ht="15.75" customHeight="1">
      <c r="B890" s="28"/>
      <c r="C890" s="28"/>
      <c r="D890" s="28"/>
      <c r="E890" s="28"/>
    </row>
    <row r="891" ht="15.75" customHeight="1">
      <c r="B891" s="28"/>
      <c r="C891" s="28"/>
      <c r="D891" s="28"/>
      <c r="E891" s="28"/>
    </row>
    <row r="892" ht="15.75" customHeight="1">
      <c r="B892" s="28"/>
      <c r="C892" s="28"/>
      <c r="D892" s="28"/>
      <c r="E892" s="28"/>
    </row>
    <row r="893" ht="15.75" customHeight="1">
      <c r="B893" s="28"/>
      <c r="C893" s="28"/>
      <c r="D893" s="28"/>
      <c r="E893" s="28"/>
    </row>
    <row r="894" ht="15.75" customHeight="1">
      <c r="B894" s="28"/>
      <c r="C894" s="28"/>
      <c r="D894" s="28"/>
      <c r="E894" s="28"/>
    </row>
    <row r="895" ht="15.75" customHeight="1">
      <c r="B895" s="28"/>
      <c r="C895" s="28"/>
      <c r="D895" s="28"/>
      <c r="E895" s="28"/>
    </row>
    <row r="896" ht="15.75" customHeight="1">
      <c r="B896" s="28"/>
      <c r="C896" s="28"/>
      <c r="D896" s="28"/>
      <c r="E896" s="28"/>
    </row>
    <row r="897" ht="15.75" customHeight="1">
      <c r="B897" s="28"/>
      <c r="C897" s="28"/>
      <c r="D897" s="28"/>
      <c r="E897" s="28"/>
    </row>
    <row r="898" ht="15.75" customHeight="1">
      <c r="B898" s="28"/>
      <c r="C898" s="28"/>
      <c r="D898" s="28"/>
      <c r="E898" s="28"/>
    </row>
    <row r="899" ht="15.75" customHeight="1">
      <c r="B899" s="28"/>
      <c r="C899" s="28"/>
      <c r="D899" s="28"/>
      <c r="E899" s="28"/>
    </row>
    <row r="900" ht="15.75" customHeight="1">
      <c r="B900" s="28"/>
      <c r="C900" s="28"/>
      <c r="D900" s="28"/>
      <c r="E900" s="28"/>
    </row>
    <row r="901" ht="15.75" customHeight="1">
      <c r="B901" s="28"/>
      <c r="C901" s="28"/>
      <c r="D901" s="28"/>
      <c r="E901" s="28"/>
    </row>
    <row r="902" ht="15.75" customHeight="1">
      <c r="B902" s="28"/>
      <c r="C902" s="28"/>
      <c r="D902" s="28"/>
      <c r="E902" s="28"/>
    </row>
    <row r="903" ht="15.75" customHeight="1">
      <c r="B903" s="28"/>
      <c r="C903" s="28"/>
      <c r="D903" s="28"/>
      <c r="E903" s="28"/>
    </row>
    <row r="904" ht="15.75" customHeight="1">
      <c r="B904" s="28"/>
      <c r="C904" s="28"/>
      <c r="D904" s="28"/>
      <c r="E904" s="28"/>
    </row>
    <row r="905" ht="15.75" customHeight="1">
      <c r="B905" s="28"/>
      <c r="C905" s="28"/>
      <c r="D905" s="28"/>
      <c r="E905" s="28"/>
    </row>
    <row r="906" ht="15.75" customHeight="1">
      <c r="B906" s="28"/>
      <c r="C906" s="28"/>
      <c r="D906" s="28"/>
      <c r="E906" s="28"/>
    </row>
    <row r="907" ht="15.75" customHeight="1">
      <c r="B907" s="28"/>
      <c r="C907" s="28"/>
      <c r="D907" s="28"/>
      <c r="E907" s="28"/>
    </row>
    <row r="908" ht="15.75" customHeight="1">
      <c r="B908" s="28"/>
      <c r="C908" s="28"/>
      <c r="D908" s="28"/>
      <c r="E908" s="28"/>
    </row>
    <row r="909" ht="15.75" customHeight="1">
      <c r="B909" s="28"/>
      <c r="C909" s="28"/>
      <c r="D909" s="28"/>
      <c r="E909" s="28"/>
    </row>
    <row r="910" ht="15.75" customHeight="1">
      <c r="B910" s="28"/>
      <c r="C910" s="28"/>
      <c r="D910" s="28"/>
      <c r="E910" s="28"/>
    </row>
    <row r="911" ht="15.75" customHeight="1">
      <c r="B911" s="28"/>
      <c r="C911" s="28"/>
      <c r="D911" s="28"/>
      <c r="E911" s="28"/>
    </row>
    <row r="912" ht="15.75" customHeight="1">
      <c r="B912" s="28"/>
      <c r="C912" s="28"/>
      <c r="D912" s="28"/>
      <c r="E912" s="28"/>
    </row>
    <row r="913" ht="15.75" customHeight="1">
      <c r="B913" s="28"/>
      <c r="C913" s="28"/>
      <c r="D913" s="28"/>
      <c r="E913" s="28"/>
    </row>
    <row r="914" ht="15.75" customHeight="1">
      <c r="B914" s="28"/>
      <c r="C914" s="28"/>
      <c r="D914" s="28"/>
      <c r="E914" s="28"/>
    </row>
    <row r="915" ht="15.75" customHeight="1">
      <c r="B915" s="28"/>
      <c r="C915" s="28"/>
      <c r="D915" s="28"/>
      <c r="E915" s="28"/>
    </row>
    <row r="916" ht="15.75" customHeight="1">
      <c r="B916" s="28"/>
      <c r="C916" s="28"/>
      <c r="D916" s="28"/>
      <c r="E916" s="28"/>
    </row>
    <row r="917" ht="15.75" customHeight="1">
      <c r="B917" s="28"/>
      <c r="C917" s="28"/>
      <c r="D917" s="28"/>
      <c r="E917" s="28"/>
    </row>
    <row r="918" ht="15.75" customHeight="1">
      <c r="B918" s="28"/>
      <c r="C918" s="28"/>
      <c r="D918" s="28"/>
      <c r="E918" s="28"/>
    </row>
    <row r="919" ht="15.75" customHeight="1">
      <c r="B919" s="28"/>
      <c r="C919" s="28"/>
      <c r="D919" s="28"/>
      <c r="E919" s="28"/>
    </row>
    <row r="920" ht="15.75" customHeight="1">
      <c r="B920" s="28"/>
      <c r="C920" s="28"/>
      <c r="D920" s="28"/>
      <c r="E920" s="28"/>
    </row>
    <row r="921" ht="15.75" customHeight="1">
      <c r="B921" s="28"/>
      <c r="C921" s="28"/>
      <c r="D921" s="28"/>
      <c r="E921" s="28"/>
    </row>
    <row r="922" ht="15.75" customHeight="1">
      <c r="B922" s="28"/>
      <c r="C922" s="28"/>
      <c r="D922" s="28"/>
      <c r="E922" s="28"/>
    </row>
    <row r="923" ht="15.75" customHeight="1">
      <c r="B923" s="28"/>
      <c r="C923" s="28"/>
      <c r="D923" s="28"/>
      <c r="E923" s="28"/>
    </row>
    <row r="924" ht="15.75" customHeight="1">
      <c r="B924" s="28"/>
      <c r="C924" s="28"/>
      <c r="D924" s="28"/>
      <c r="E924" s="28"/>
    </row>
    <row r="925" ht="15.75" customHeight="1">
      <c r="B925" s="28"/>
      <c r="C925" s="28"/>
      <c r="D925" s="28"/>
      <c r="E925" s="28"/>
    </row>
    <row r="926" ht="15.75" customHeight="1">
      <c r="B926" s="28"/>
      <c r="C926" s="28"/>
      <c r="D926" s="28"/>
      <c r="E926" s="28"/>
    </row>
    <row r="927" ht="15.75" customHeight="1">
      <c r="B927" s="28"/>
      <c r="C927" s="28"/>
      <c r="D927" s="28"/>
      <c r="E927" s="28"/>
    </row>
    <row r="928" ht="15.75" customHeight="1">
      <c r="B928" s="28"/>
      <c r="C928" s="28"/>
      <c r="D928" s="28"/>
      <c r="E928" s="28"/>
    </row>
    <row r="929" ht="15.75" customHeight="1">
      <c r="B929" s="28"/>
      <c r="C929" s="28"/>
      <c r="D929" s="28"/>
      <c r="E929" s="28"/>
    </row>
    <row r="930" ht="15.75" customHeight="1">
      <c r="B930" s="28"/>
      <c r="C930" s="28"/>
      <c r="D930" s="28"/>
      <c r="E930" s="28"/>
    </row>
    <row r="931" ht="15.75" customHeight="1">
      <c r="B931" s="28"/>
      <c r="C931" s="28"/>
      <c r="D931" s="28"/>
      <c r="E931" s="28"/>
    </row>
    <row r="932" ht="15.75" customHeight="1">
      <c r="B932" s="28"/>
      <c r="C932" s="28"/>
      <c r="D932" s="28"/>
      <c r="E932" s="28"/>
    </row>
    <row r="933" ht="15.75" customHeight="1">
      <c r="B933" s="28"/>
      <c r="C933" s="28"/>
      <c r="D933" s="28"/>
      <c r="E933" s="28"/>
    </row>
    <row r="934" ht="15.75" customHeight="1">
      <c r="B934" s="28"/>
      <c r="C934" s="28"/>
      <c r="D934" s="28"/>
      <c r="E934" s="28"/>
    </row>
    <row r="935" ht="15.75" customHeight="1">
      <c r="B935" s="28"/>
      <c r="C935" s="28"/>
      <c r="D935" s="28"/>
      <c r="E935" s="28"/>
    </row>
    <row r="936" ht="15.75" customHeight="1">
      <c r="B936" s="28"/>
      <c r="C936" s="28"/>
      <c r="D936" s="28"/>
      <c r="E936" s="28"/>
    </row>
    <row r="937" ht="15.75" customHeight="1">
      <c r="B937" s="28"/>
      <c r="C937" s="28"/>
      <c r="D937" s="28"/>
      <c r="E937" s="28"/>
    </row>
    <row r="938" ht="15.75" customHeight="1">
      <c r="B938" s="28"/>
      <c r="C938" s="28"/>
      <c r="D938" s="28"/>
      <c r="E938" s="28"/>
    </row>
    <row r="939" ht="15.75" customHeight="1">
      <c r="B939" s="28"/>
      <c r="C939" s="28"/>
      <c r="D939" s="28"/>
      <c r="E939" s="28"/>
    </row>
    <row r="940" ht="15.75" customHeight="1">
      <c r="B940" s="28"/>
      <c r="C940" s="28"/>
      <c r="D940" s="28"/>
      <c r="E940" s="28"/>
    </row>
    <row r="941" ht="15.75" customHeight="1">
      <c r="B941" s="28"/>
      <c r="C941" s="28"/>
      <c r="D941" s="28"/>
      <c r="E941" s="28"/>
    </row>
    <row r="942" ht="15.75" customHeight="1">
      <c r="B942" s="28"/>
      <c r="C942" s="28"/>
      <c r="D942" s="28"/>
      <c r="E942" s="28"/>
    </row>
    <row r="943" ht="15.75" customHeight="1">
      <c r="B943" s="28"/>
      <c r="C943" s="28"/>
      <c r="D943" s="28"/>
      <c r="E943" s="28"/>
    </row>
    <row r="944" ht="15.75" customHeight="1">
      <c r="B944" s="28"/>
      <c r="C944" s="28"/>
      <c r="D944" s="28"/>
      <c r="E944" s="28"/>
    </row>
    <row r="945" ht="15.75" customHeight="1">
      <c r="B945" s="28"/>
      <c r="C945" s="28"/>
      <c r="D945" s="28"/>
      <c r="E945" s="28"/>
    </row>
    <row r="946" ht="15.75" customHeight="1">
      <c r="B946" s="28"/>
      <c r="C946" s="28"/>
      <c r="D946" s="28"/>
      <c r="E946" s="28"/>
    </row>
    <row r="947" ht="15.75" customHeight="1">
      <c r="B947" s="28"/>
      <c r="C947" s="28"/>
      <c r="D947" s="28"/>
      <c r="E947" s="28"/>
    </row>
    <row r="948" ht="15.75" customHeight="1">
      <c r="B948" s="28"/>
      <c r="C948" s="28"/>
      <c r="D948" s="28"/>
      <c r="E948" s="28"/>
    </row>
    <row r="949" ht="15.75" customHeight="1">
      <c r="B949" s="28"/>
      <c r="C949" s="28"/>
      <c r="D949" s="28"/>
      <c r="E949" s="28"/>
    </row>
    <row r="950" ht="15.75" customHeight="1">
      <c r="B950" s="28"/>
      <c r="C950" s="28"/>
      <c r="D950" s="28"/>
      <c r="E950" s="28"/>
    </row>
    <row r="951" ht="15.75" customHeight="1">
      <c r="B951" s="28"/>
      <c r="C951" s="28"/>
      <c r="D951" s="28"/>
      <c r="E951" s="28"/>
    </row>
    <row r="952" ht="15.75" customHeight="1">
      <c r="B952" s="28"/>
      <c r="C952" s="28"/>
      <c r="D952" s="28"/>
      <c r="E952" s="28"/>
    </row>
    <row r="953" ht="15.75" customHeight="1">
      <c r="B953" s="28"/>
      <c r="C953" s="28"/>
      <c r="D953" s="28"/>
      <c r="E953" s="28"/>
    </row>
    <row r="954" ht="15.75" customHeight="1">
      <c r="B954" s="28"/>
      <c r="C954" s="28"/>
      <c r="D954" s="28"/>
      <c r="E954" s="28"/>
    </row>
    <row r="955" ht="15.75" customHeight="1">
      <c r="B955" s="28"/>
      <c r="C955" s="28"/>
      <c r="D955" s="28"/>
      <c r="E955" s="28"/>
    </row>
    <row r="956" ht="15.75" customHeight="1">
      <c r="B956" s="28"/>
      <c r="C956" s="28"/>
      <c r="D956" s="28"/>
      <c r="E956" s="28"/>
    </row>
    <row r="957" ht="15.75" customHeight="1">
      <c r="B957" s="28"/>
      <c r="C957" s="28"/>
      <c r="D957" s="28"/>
      <c r="E957" s="28"/>
    </row>
    <row r="958" ht="15.75" customHeight="1">
      <c r="B958" s="28"/>
      <c r="C958" s="28"/>
      <c r="D958" s="28"/>
      <c r="E958" s="28"/>
    </row>
    <row r="959" ht="15.75" customHeight="1">
      <c r="B959" s="28"/>
      <c r="C959" s="28"/>
      <c r="D959" s="28"/>
      <c r="E959" s="28"/>
    </row>
    <row r="960" ht="15.75" customHeight="1">
      <c r="B960" s="28"/>
      <c r="C960" s="28"/>
      <c r="D960" s="28"/>
      <c r="E960" s="28"/>
    </row>
    <row r="961" ht="15.75" customHeight="1">
      <c r="B961" s="28"/>
      <c r="C961" s="28"/>
      <c r="D961" s="28"/>
      <c r="E961" s="28"/>
    </row>
    <row r="962" ht="15.75" customHeight="1">
      <c r="B962" s="28"/>
      <c r="C962" s="28"/>
      <c r="D962" s="28"/>
      <c r="E962" s="28"/>
    </row>
    <row r="963" ht="15.75" customHeight="1">
      <c r="B963" s="28"/>
      <c r="C963" s="28"/>
      <c r="D963" s="28"/>
      <c r="E963" s="28"/>
    </row>
    <row r="964" ht="15.75" customHeight="1">
      <c r="B964" s="28"/>
      <c r="C964" s="28"/>
      <c r="D964" s="28"/>
      <c r="E964" s="28"/>
    </row>
    <row r="965" ht="15.75" customHeight="1">
      <c r="B965" s="28"/>
      <c r="C965" s="28"/>
      <c r="D965" s="28"/>
      <c r="E965" s="28"/>
    </row>
    <row r="966" ht="15.75" customHeight="1">
      <c r="B966" s="28"/>
      <c r="C966" s="28"/>
      <c r="D966" s="28"/>
      <c r="E966" s="28"/>
    </row>
    <row r="967" ht="15.75" customHeight="1">
      <c r="B967" s="28"/>
      <c r="C967" s="28"/>
      <c r="D967" s="28"/>
      <c r="E967" s="28"/>
    </row>
    <row r="968" ht="15.75" customHeight="1">
      <c r="B968" s="28"/>
      <c r="C968" s="28"/>
      <c r="D968" s="28"/>
      <c r="E968" s="28"/>
    </row>
    <row r="969" ht="15.75" customHeight="1">
      <c r="B969" s="28"/>
      <c r="C969" s="28"/>
      <c r="D969" s="28"/>
      <c r="E969" s="28"/>
    </row>
    <row r="970" ht="15.75" customHeight="1">
      <c r="B970" s="28"/>
      <c r="C970" s="28"/>
      <c r="D970" s="28"/>
      <c r="E970" s="28"/>
    </row>
    <row r="971" ht="15.75" customHeight="1">
      <c r="B971" s="28"/>
      <c r="C971" s="28"/>
      <c r="D971" s="28"/>
      <c r="E971" s="28"/>
    </row>
    <row r="972" ht="15.75" customHeight="1">
      <c r="B972" s="28"/>
      <c r="C972" s="28"/>
      <c r="D972" s="28"/>
      <c r="E972" s="28"/>
    </row>
    <row r="973" ht="15.75" customHeight="1">
      <c r="B973" s="28"/>
      <c r="C973" s="28"/>
      <c r="D973" s="28"/>
      <c r="E973" s="28"/>
    </row>
    <row r="974" ht="15.75" customHeight="1">
      <c r="B974" s="28"/>
      <c r="C974" s="28"/>
      <c r="D974" s="28"/>
      <c r="E974" s="28"/>
    </row>
    <row r="975" ht="15.75" customHeight="1">
      <c r="B975" s="28"/>
      <c r="C975" s="28"/>
      <c r="D975" s="28"/>
      <c r="E975" s="28"/>
    </row>
    <row r="976" ht="15.75" customHeight="1">
      <c r="B976" s="28"/>
      <c r="C976" s="28"/>
      <c r="D976" s="28"/>
      <c r="E976" s="28"/>
    </row>
    <row r="977" ht="15.75" customHeight="1">
      <c r="B977" s="28"/>
      <c r="C977" s="28"/>
      <c r="D977" s="28"/>
      <c r="E977" s="28"/>
    </row>
    <row r="978" ht="15.75" customHeight="1">
      <c r="B978" s="28"/>
      <c r="C978" s="28"/>
      <c r="D978" s="28"/>
      <c r="E978" s="28"/>
    </row>
    <row r="979" ht="15.75" customHeight="1">
      <c r="B979" s="28"/>
      <c r="C979" s="28"/>
      <c r="D979" s="28"/>
      <c r="E979" s="28"/>
    </row>
    <row r="980" ht="15.75" customHeight="1">
      <c r="B980" s="28"/>
      <c r="C980" s="28"/>
      <c r="D980" s="28"/>
      <c r="E980" s="28"/>
    </row>
    <row r="981" ht="15.75" customHeight="1">
      <c r="B981" s="28"/>
      <c r="C981" s="28"/>
      <c r="D981" s="28"/>
      <c r="E981" s="28"/>
    </row>
    <row r="982" ht="15.75" customHeight="1">
      <c r="B982" s="28"/>
      <c r="C982" s="28"/>
      <c r="D982" s="28"/>
      <c r="E982" s="28"/>
    </row>
    <row r="983" ht="15.75" customHeight="1">
      <c r="B983" s="28"/>
      <c r="C983" s="28"/>
      <c r="D983" s="28"/>
      <c r="E983" s="28"/>
    </row>
    <row r="984" ht="15.75" customHeight="1">
      <c r="B984" s="28"/>
      <c r="C984" s="28"/>
      <c r="D984" s="28"/>
      <c r="E984" s="28"/>
    </row>
    <row r="985" ht="15.75" customHeight="1">
      <c r="B985" s="28"/>
      <c r="C985" s="28"/>
      <c r="D985" s="28"/>
      <c r="E985" s="28"/>
    </row>
    <row r="986" ht="15.75" customHeight="1">
      <c r="B986" s="28"/>
      <c r="C986" s="28"/>
      <c r="D986" s="28"/>
      <c r="E986" s="28"/>
    </row>
    <row r="987" ht="15.75" customHeight="1">
      <c r="B987" s="28"/>
      <c r="C987" s="28"/>
      <c r="D987" s="28"/>
      <c r="E987" s="28"/>
    </row>
    <row r="988" ht="15.75" customHeight="1">
      <c r="B988" s="28"/>
      <c r="C988" s="28"/>
      <c r="D988" s="28"/>
      <c r="E988" s="28"/>
    </row>
    <row r="989" ht="15.75" customHeight="1">
      <c r="B989" s="28"/>
      <c r="C989" s="28"/>
      <c r="D989" s="28"/>
      <c r="E989" s="28"/>
    </row>
    <row r="990" ht="15.75" customHeight="1">
      <c r="B990" s="28"/>
      <c r="C990" s="28"/>
      <c r="D990" s="28"/>
      <c r="E990" s="28"/>
    </row>
    <row r="991" ht="15.75" customHeight="1">
      <c r="B991" s="28"/>
      <c r="C991" s="28"/>
      <c r="D991" s="28"/>
      <c r="E991" s="28"/>
    </row>
    <row r="992" ht="15.75" customHeight="1">
      <c r="B992" s="28"/>
      <c r="C992" s="28"/>
      <c r="D992" s="28"/>
      <c r="E992" s="28"/>
    </row>
    <row r="993" ht="15.75" customHeight="1">
      <c r="B993" s="28"/>
      <c r="C993" s="28"/>
      <c r="D993" s="28"/>
      <c r="E993" s="28"/>
    </row>
    <row r="994" ht="15.75" customHeight="1">
      <c r="B994" s="28"/>
      <c r="C994" s="28"/>
      <c r="D994" s="28"/>
      <c r="E994" s="28"/>
    </row>
    <row r="995" ht="15.75" customHeight="1">
      <c r="B995" s="28"/>
      <c r="C995" s="28"/>
      <c r="D995" s="28"/>
      <c r="E995" s="28"/>
    </row>
    <row r="996" ht="15.75" customHeight="1">
      <c r="B996" s="28"/>
      <c r="C996" s="28"/>
      <c r="D996" s="28"/>
      <c r="E996" s="28"/>
    </row>
    <row r="997" ht="15.75" customHeight="1">
      <c r="B997" s="28"/>
      <c r="C997" s="28"/>
      <c r="D997" s="28"/>
      <c r="E997" s="28"/>
    </row>
    <row r="998" ht="15.75" customHeight="1">
      <c r="B998" s="28"/>
      <c r="C998" s="28"/>
      <c r="D998" s="28"/>
      <c r="E998" s="28"/>
    </row>
    <row r="999" ht="15.75" customHeight="1">
      <c r="B999" s="28"/>
      <c r="C999" s="28"/>
      <c r="D999" s="28"/>
      <c r="E999" s="28"/>
    </row>
    <row r="1000" ht="15.75" customHeight="1">
      <c r="B1000" s="28"/>
      <c r="C1000" s="28"/>
      <c r="D1000" s="28"/>
      <c r="E1000" s="28"/>
    </row>
  </sheetData>
  <mergeCells count="1">
    <mergeCell ref="C1:D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8"/>
    <pageSetUpPr/>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2.88"/>
    <col customWidth="1" min="2" max="2" width="28.63"/>
    <col customWidth="1" min="3" max="3" width="21.5"/>
    <col customWidth="1" min="4" max="4" width="24.63"/>
    <col customWidth="1" min="5" max="5" width="22.38"/>
    <col customWidth="1" min="6" max="6" width="25.75"/>
    <col customWidth="1" min="7" max="7" width="30.5"/>
    <col customWidth="1" min="8" max="26" width="8.88"/>
  </cols>
  <sheetData>
    <row r="1" ht="55.5" customHeight="1">
      <c r="B1" s="24" t="s">
        <v>1</v>
      </c>
      <c r="C1" s="63" t="s">
        <v>171</v>
      </c>
      <c r="E1" s="58"/>
      <c r="F1" s="58"/>
    </row>
    <row r="2">
      <c r="B2" s="28"/>
      <c r="C2" s="34" t="s">
        <v>130</v>
      </c>
      <c r="D2" s="34" t="s">
        <v>131</v>
      </c>
      <c r="E2" s="34" t="s">
        <v>132</v>
      </c>
      <c r="F2" s="34" t="s">
        <v>172</v>
      </c>
    </row>
    <row r="3">
      <c r="B3" s="29"/>
      <c r="C3" s="64" t="s">
        <v>173</v>
      </c>
      <c r="D3" s="64" t="s">
        <v>174</v>
      </c>
      <c r="E3" s="64" t="s">
        <v>175</v>
      </c>
      <c r="F3" s="64" t="s">
        <v>176</v>
      </c>
    </row>
    <row r="4" ht="51.0" customHeight="1">
      <c r="A4" s="44"/>
      <c r="B4" s="42" t="s">
        <v>136</v>
      </c>
      <c r="C4" s="65">
        <v>210000.0</v>
      </c>
      <c r="D4" s="66">
        <v>339000.0</v>
      </c>
      <c r="E4" s="66">
        <f>D4+17450</f>
        <v>356450</v>
      </c>
      <c r="F4" s="66">
        <f>E4+25000+245000</f>
        <v>626450</v>
      </c>
    </row>
    <row r="5" ht="32.25" customHeight="1">
      <c r="A5" s="44"/>
      <c r="B5" s="42" t="s">
        <v>140</v>
      </c>
      <c r="C5" s="65">
        <f t="shared" ref="C5:D5" si="1">C4*0.6</f>
        <v>126000</v>
      </c>
      <c r="D5" s="66">
        <f t="shared" si="1"/>
        <v>203400</v>
      </c>
      <c r="E5" s="66">
        <f>E4*0.5</f>
        <v>178225</v>
      </c>
      <c r="F5" s="67">
        <f>('Cost Estimate'!B3+'Cost Estimate'!B4+'Cost Estimate'!B6+'Cost Estimate'!B5) *0.6 + 122500</f>
        <v>351370</v>
      </c>
    </row>
    <row r="6">
      <c r="A6" s="44"/>
      <c r="B6" s="42" t="s">
        <v>144</v>
      </c>
      <c r="C6" s="68" t="s">
        <v>177</v>
      </c>
      <c r="D6" s="68" t="s">
        <v>178</v>
      </c>
      <c r="E6" s="68" t="s">
        <v>179</v>
      </c>
      <c r="F6" s="68" t="s">
        <v>180</v>
      </c>
    </row>
    <row r="7" ht="48.75" customHeight="1">
      <c r="A7" s="41"/>
      <c r="B7" s="42" t="s">
        <v>148</v>
      </c>
      <c r="C7" s="69" t="s">
        <v>181</v>
      </c>
      <c r="D7" s="68" t="s">
        <v>182</v>
      </c>
      <c r="E7" s="68" t="s">
        <v>183</v>
      </c>
      <c r="F7" s="68" t="s">
        <v>184</v>
      </c>
      <c r="G7" s="11" t="s">
        <v>185</v>
      </c>
      <c r="H7" s="60"/>
    </row>
    <row r="8" ht="63.75" customHeight="1">
      <c r="A8" s="41">
        <f>A5+1</f>
        <v>1</v>
      </c>
      <c r="B8" s="42" t="s">
        <v>152</v>
      </c>
      <c r="C8" s="70">
        <v>0.0</v>
      </c>
      <c r="D8" s="71">
        <v>2150.0</v>
      </c>
      <c r="E8" s="71">
        <v>2150.0</v>
      </c>
      <c r="F8" s="72">
        <v>3816.666666666667</v>
      </c>
    </row>
    <row r="9" ht="72.0" customHeight="1">
      <c r="A9" s="41">
        <f t="shared" ref="A9:A10" si="2">A8+1</f>
        <v>2</v>
      </c>
      <c r="B9" s="42" t="s">
        <v>156</v>
      </c>
      <c r="C9" s="72">
        <f>'Cost Estimate'!B17+('Cost Estimate'!B18*1/3)</f>
        <v>18922.27037</v>
      </c>
      <c r="D9" s="72">
        <v>28583.372952714726</v>
      </c>
      <c r="E9" s="72">
        <v>28583.372952714726</v>
      </c>
      <c r="F9" s="72">
        <v>28583.372952714726</v>
      </c>
      <c r="G9" s="11" t="s">
        <v>186</v>
      </c>
    </row>
    <row r="10">
      <c r="A10" s="41">
        <f t="shared" si="2"/>
        <v>3</v>
      </c>
      <c r="B10" s="42" t="s">
        <v>160</v>
      </c>
      <c r="C10" s="73"/>
      <c r="D10" s="73" t="s">
        <v>187</v>
      </c>
      <c r="E10" s="73" t="s">
        <v>188</v>
      </c>
      <c r="F10" s="73" t="s">
        <v>189</v>
      </c>
    </row>
    <row r="11" ht="52.5" customHeight="1">
      <c r="A11" s="41"/>
      <c r="B11" s="42" t="s">
        <v>190</v>
      </c>
      <c r="C11" s="74">
        <f>C9+C8-300</f>
        <v>18622.27037</v>
      </c>
      <c r="D11" s="74">
        <f>D9+D8-450</f>
        <v>30283.37295</v>
      </c>
      <c r="E11" s="74">
        <f>E9+E8-50</f>
        <v>30683.37295</v>
      </c>
      <c r="F11" s="74">
        <f>F9+F8-1200</f>
        <v>31200.03962</v>
      </c>
    </row>
    <row r="12" ht="78.0" customHeight="1">
      <c r="A12" s="41">
        <f>A10+1</f>
        <v>4</v>
      </c>
      <c r="B12" s="42" t="s">
        <v>162</v>
      </c>
      <c r="C12" s="75">
        <v>0.145</v>
      </c>
      <c r="D12" s="75">
        <v>0.1314</v>
      </c>
      <c r="E12" s="75">
        <v>0.15</v>
      </c>
      <c r="F12" s="75">
        <v>0.0295</v>
      </c>
    </row>
    <row r="13" ht="32.25" customHeight="1">
      <c r="A13" s="41">
        <f t="shared" ref="A13:A16" si="3">A12+1</f>
        <v>5</v>
      </c>
      <c r="B13" s="42" t="s">
        <v>163</v>
      </c>
      <c r="C13" s="76">
        <f>C5/C11</f>
        <v>6.766092292</v>
      </c>
      <c r="D13" s="76">
        <v>6.78</v>
      </c>
      <c r="E13" s="76">
        <v>5.95</v>
      </c>
      <c r="F13" s="76">
        <f>F5/F11</f>
        <v>11.26184467</v>
      </c>
    </row>
    <row r="14" ht="63.75" customHeight="1">
      <c r="A14" s="41">
        <f t="shared" si="3"/>
        <v>6</v>
      </c>
      <c r="B14" s="42" t="s">
        <v>167</v>
      </c>
      <c r="C14" s="77">
        <v>115748.0</v>
      </c>
      <c r="D14" s="77">
        <v>121244.0</v>
      </c>
      <c r="E14" s="77">
        <v>124275.0</v>
      </c>
      <c r="F14" s="77">
        <v>-63225.0</v>
      </c>
    </row>
    <row r="15" ht="32.25" customHeight="1">
      <c r="A15" s="44">
        <f t="shared" si="3"/>
        <v>7</v>
      </c>
      <c r="B15" s="42"/>
      <c r="C15" s="41"/>
      <c r="D15" s="41"/>
      <c r="E15" s="41"/>
      <c r="F15" s="41"/>
    </row>
    <row r="16" ht="32.25" customHeight="1">
      <c r="A16" s="44">
        <f t="shared" si="3"/>
        <v>8</v>
      </c>
      <c r="B16" s="42"/>
      <c r="C16" s="41"/>
      <c r="D16" s="41"/>
      <c r="E16" s="41"/>
      <c r="F16" s="41"/>
    </row>
    <row r="17">
      <c r="B17" s="28"/>
      <c r="C17" s="28"/>
      <c r="D17" s="28"/>
      <c r="E17" s="28"/>
      <c r="F17" s="28"/>
    </row>
    <row r="18">
      <c r="B18" s="28"/>
      <c r="C18" s="28"/>
      <c r="D18" s="28"/>
      <c r="E18" s="28"/>
      <c r="F18" s="28"/>
    </row>
    <row r="19">
      <c r="B19" s="28"/>
      <c r="C19" s="28"/>
      <c r="D19" s="28"/>
      <c r="E19" s="28"/>
      <c r="F19" s="28"/>
    </row>
    <row r="20">
      <c r="B20" s="28"/>
      <c r="C20" s="28"/>
      <c r="D20" s="28"/>
      <c r="E20" s="28"/>
      <c r="F20" s="28"/>
    </row>
    <row r="21" ht="15.75" customHeight="1">
      <c r="B21" s="28"/>
      <c r="C21" s="28"/>
      <c r="D21" s="28"/>
      <c r="E21" s="28"/>
      <c r="F21" s="28"/>
    </row>
    <row r="22" ht="15.75" customHeight="1">
      <c r="B22" s="28"/>
      <c r="C22" s="28"/>
      <c r="D22" s="28"/>
      <c r="E22" s="28"/>
      <c r="F22" s="28"/>
    </row>
    <row r="23" ht="15.75" customHeight="1">
      <c r="B23" s="28"/>
      <c r="C23" s="28"/>
      <c r="D23" s="28"/>
      <c r="E23" s="28"/>
      <c r="F23" s="28"/>
    </row>
    <row r="24" ht="15.75" customHeight="1">
      <c r="B24" s="28"/>
      <c r="C24" s="28"/>
      <c r="D24" s="28"/>
      <c r="E24" s="28"/>
      <c r="F24" s="28"/>
    </row>
    <row r="25" ht="15.75" customHeight="1">
      <c r="B25" s="28"/>
      <c r="C25" s="28"/>
      <c r="D25" s="28"/>
      <c r="E25" s="28"/>
      <c r="F25" s="28"/>
    </row>
    <row r="26" ht="15.75" customHeight="1">
      <c r="B26" s="28"/>
      <c r="C26" s="28"/>
      <c r="D26" s="28"/>
      <c r="E26" s="28"/>
      <c r="F26" s="28"/>
    </row>
    <row r="27" ht="15.75" customHeight="1">
      <c r="B27" s="28"/>
      <c r="C27" s="28"/>
      <c r="D27" s="28"/>
      <c r="E27" s="28"/>
      <c r="F27" s="28"/>
    </row>
    <row r="28" ht="15.75" customHeight="1">
      <c r="B28" s="28"/>
      <c r="C28" s="28"/>
      <c r="D28" s="28"/>
      <c r="E28" s="28"/>
      <c r="F28" s="28"/>
    </row>
    <row r="29" ht="15.75" customHeight="1">
      <c r="B29" s="28"/>
      <c r="C29" s="28"/>
      <c r="D29" s="28"/>
      <c r="E29" s="28"/>
      <c r="F29" s="28"/>
    </row>
    <row r="30" ht="15.75" customHeight="1">
      <c r="B30" s="28"/>
      <c r="C30" s="28"/>
      <c r="D30" s="28"/>
      <c r="E30" s="28"/>
      <c r="F30" s="28"/>
    </row>
    <row r="31" ht="15.75" customHeight="1">
      <c r="B31" s="28"/>
      <c r="C31" s="28"/>
      <c r="D31" s="28"/>
      <c r="E31" s="28"/>
      <c r="F31" s="28"/>
    </row>
    <row r="32" ht="15.75" customHeight="1">
      <c r="B32" s="28"/>
      <c r="C32" s="28"/>
      <c r="D32" s="28"/>
      <c r="E32" s="28"/>
      <c r="F32" s="28"/>
    </row>
    <row r="33" ht="15.75" customHeight="1">
      <c r="B33" s="28"/>
      <c r="C33" s="28"/>
      <c r="D33" s="28"/>
      <c r="E33" s="28"/>
      <c r="F33" s="28"/>
    </row>
    <row r="34" ht="15.75" customHeight="1">
      <c r="B34" s="28"/>
      <c r="C34" s="28"/>
      <c r="D34" s="28"/>
      <c r="E34" s="28"/>
      <c r="F34" s="28"/>
    </row>
    <row r="35" ht="15.75" customHeight="1">
      <c r="B35" s="28"/>
      <c r="C35" s="28"/>
      <c r="D35" s="28"/>
      <c r="E35" s="28"/>
      <c r="F35" s="28"/>
    </row>
    <row r="36" ht="15.75" customHeight="1">
      <c r="B36" s="28"/>
      <c r="C36" s="28"/>
      <c r="D36" s="28"/>
      <c r="E36" s="28"/>
      <c r="F36" s="28"/>
    </row>
    <row r="37" ht="15.75" customHeight="1">
      <c r="B37" s="28"/>
      <c r="C37" s="28"/>
      <c r="D37" s="28"/>
      <c r="E37" s="28"/>
      <c r="F37" s="28"/>
    </row>
    <row r="38" ht="15.75" customHeight="1">
      <c r="B38" s="28"/>
      <c r="C38" s="28"/>
      <c r="D38" s="28"/>
      <c r="E38" s="28"/>
      <c r="F38" s="28"/>
    </row>
    <row r="39" ht="15.75" customHeight="1">
      <c r="B39" s="28"/>
      <c r="C39" s="28"/>
      <c r="D39" s="28"/>
      <c r="E39" s="28"/>
      <c r="F39" s="28"/>
    </row>
    <row r="40" ht="15.75" customHeight="1">
      <c r="B40" s="28"/>
      <c r="C40" s="28"/>
      <c r="D40" s="28"/>
      <c r="E40" s="28"/>
      <c r="F40" s="28"/>
    </row>
    <row r="41" ht="15.75" customHeight="1">
      <c r="B41" s="28"/>
      <c r="C41" s="28"/>
      <c r="D41" s="28"/>
      <c r="E41" s="28"/>
      <c r="F41" s="28"/>
    </row>
    <row r="42" ht="15.75" customHeight="1">
      <c r="B42" s="28"/>
      <c r="C42" s="28"/>
      <c r="D42" s="28"/>
      <c r="E42" s="28"/>
      <c r="F42" s="28"/>
    </row>
    <row r="43" ht="15.75" customHeight="1">
      <c r="B43" s="28"/>
      <c r="C43" s="28"/>
      <c r="D43" s="28"/>
      <c r="E43" s="28"/>
      <c r="F43" s="28"/>
    </row>
    <row r="44" ht="15.75" customHeight="1">
      <c r="B44" s="28"/>
      <c r="C44" s="28"/>
      <c r="D44" s="28"/>
      <c r="E44" s="28"/>
      <c r="F44" s="28"/>
    </row>
    <row r="45" ht="15.75" customHeight="1">
      <c r="B45" s="28"/>
      <c r="C45" s="28"/>
      <c r="D45" s="28"/>
      <c r="E45" s="28"/>
      <c r="F45" s="28"/>
    </row>
    <row r="46" ht="15.75" customHeight="1">
      <c r="B46" s="28"/>
      <c r="C46" s="28"/>
      <c r="D46" s="28"/>
      <c r="E46" s="28"/>
      <c r="F46" s="28"/>
    </row>
    <row r="47" ht="15.75" customHeight="1">
      <c r="B47" s="28"/>
      <c r="C47" s="28"/>
      <c r="D47" s="28"/>
      <c r="E47" s="28"/>
      <c r="F47" s="28"/>
    </row>
    <row r="48" ht="15.75" customHeight="1">
      <c r="B48" s="28"/>
      <c r="C48" s="28"/>
      <c r="D48" s="28"/>
      <c r="E48" s="28"/>
      <c r="F48" s="28"/>
    </row>
    <row r="49" ht="15.75" customHeight="1">
      <c r="B49" s="28"/>
      <c r="C49" s="28"/>
      <c r="D49" s="28"/>
      <c r="E49" s="28"/>
      <c r="F49" s="28"/>
    </row>
    <row r="50" ht="15.75" customHeight="1">
      <c r="B50" s="28"/>
      <c r="C50" s="28"/>
      <c r="D50" s="28"/>
      <c r="E50" s="28"/>
      <c r="F50" s="28"/>
    </row>
    <row r="51" ht="15.75" customHeight="1">
      <c r="B51" s="28"/>
      <c r="C51" s="28"/>
      <c r="D51" s="28"/>
      <c r="E51" s="28"/>
      <c r="F51" s="28"/>
    </row>
    <row r="52" ht="15.75" customHeight="1">
      <c r="B52" s="28"/>
      <c r="C52" s="28"/>
      <c r="D52" s="28"/>
      <c r="E52" s="28"/>
      <c r="F52" s="28"/>
    </row>
    <row r="53" ht="15.75" customHeight="1">
      <c r="B53" s="28"/>
      <c r="C53" s="28"/>
      <c r="D53" s="28"/>
      <c r="E53" s="28"/>
      <c r="F53" s="28"/>
    </row>
    <row r="54" ht="15.75" customHeight="1">
      <c r="B54" s="28"/>
      <c r="C54" s="28"/>
      <c r="D54" s="28"/>
      <c r="E54" s="28"/>
      <c r="F54" s="28"/>
    </row>
    <row r="55" ht="15.75" customHeight="1">
      <c r="B55" s="28"/>
      <c r="C55" s="28"/>
      <c r="D55" s="28"/>
      <c r="E55" s="28"/>
      <c r="F55" s="28"/>
    </row>
    <row r="56" ht="15.75" customHeight="1">
      <c r="B56" s="28"/>
      <c r="C56" s="28"/>
      <c r="D56" s="28"/>
      <c r="E56" s="28"/>
      <c r="F56" s="28"/>
    </row>
    <row r="57" ht="15.75" customHeight="1">
      <c r="B57" s="28"/>
      <c r="C57" s="28"/>
      <c r="D57" s="28"/>
      <c r="E57" s="28"/>
      <c r="F57" s="28"/>
    </row>
    <row r="58" ht="15.75" customHeight="1">
      <c r="B58" s="28"/>
      <c r="C58" s="28"/>
      <c r="D58" s="28"/>
      <c r="E58" s="28"/>
      <c r="F58" s="28"/>
    </row>
    <row r="59" ht="15.75" customHeight="1">
      <c r="B59" s="28"/>
      <c r="C59" s="28"/>
      <c r="D59" s="28"/>
      <c r="E59" s="28"/>
      <c r="F59" s="28"/>
    </row>
    <row r="60" ht="15.75" customHeight="1">
      <c r="B60" s="28"/>
      <c r="C60" s="28"/>
      <c r="D60" s="28"/>
      <c r="E60" s="28"/>
      <c r="F60" s="28"/>
    </row>
    <row r="61" ht="15.75" customHeight="1">
      <c r="B61" s="28"/>
      <c r="C61" s="28"/>
      <c r="D61" s="28"/>
      <c r="E61" s="28"/>
      <c r="F61" s="28"/>
    </row>
    <row r="62" ht="15.75" customHeight="1">
      <c r="B62" s="28"/>
      <c r="C62" s="28"/>
      <c r="D62" s="28"/>
      <c r="E62" s="28"/>
      <c r="F62" s="28"/>
    </row>
    <row r="63" ht="15.75" customHeight="1">
      <c r="B63" s="28"/>
      <c r="C63" s="28"/>
      <c r="D63" s="28"/>
      <c r="E63" s="28"/>
      <c r="F63" s="28"/>
    </row>
    <row r="64" ht="15.75" customHeight="1">
      <c r="B64" s="28"/>
      <c r="C64" s="28"/>
      <c r="D64" s="28"/>
      <c r="E64" s="28"/>
      <c r="F64" s="28"/>
    </row>
    <row r="65" ht="15.75" customHeight="1">
      <c r="B65" s="28"/>
      <c r="C65" s="28"/>
      <c r="D65" s="28"/>
      <c r="E65" s="28"/>
      <c r="F65" s="28"/>
    </row>
    <row r="66" ht="15.75" customHeight="1">
      <c r="B66" s="28"/>
      <c r="C66" s="28"/>
      <c r="D66" s="28"/>
      <c r="E66" s="28"/>
      <c r="F66" s="28"/>
    </row>
    <row r="67" ht="15.75" customHeight="1">
      <c r="B67" s="28"/>
      <c r="C67" s="28"/>
      <c r="D67" s="28"/>
      <c r="E67" s="28"/>
      <c r="F67" s="28"/>
    </row>
    <row r="68" ht="15.75" customHeight="1">
      <c r="B68" s="28"/>
      <c r="C68" s="28"/>
      <c r="D68" s="28"/>
      <c r="E68" s="28"/>
      <c r="F68" s="28"/>
    </row>
    <row r="69" ht="15.75" customHeight="1">
      <c r="B69" s="28"/>
      <c r="C69" s="28"/>
      <c r="D69" s="28"/>
      <c r="E69" s="28"/>
      <c r="F69" s="28"/>
    </row>
    <row r="70" ht="15.75" customHeight="1">
      <c r="B70" s="28"/>
      <c r="C70" s="28"/>
      <c r="D70" s="28"/>
      <c r="E70" s="28"/>
      <c r="F70" s="28"/>
    </row>
    <row r="71" ht="15.75" customHeight="1">
      <c r="B71" s="28"/>
      <c r="C71" s="28"/>
      <c r="D71" s="28"/>
      <c r="E71" s="28"/>
      <c r="F71" s="28"/>
    </row>
    <row r="72" ht="15.75" customHeight="1">
      <c r="B72" s="28"/>
      <c r="C72" s="28"/>
      <c r="D72" s="28"/>
      <c r="E72" s="28"/>
      <c r="F72" s="28"/>
    </row>
    <row r="73" ht="15.75" customHeight="1">
      <c r="B73" s="28"/>
      <c r="C73" s="28"/>
      <c r="D73" s="28"/>
      <c r="E73" s="28"/>
      <c r="F73" s="28"/>
    </row>
    <row r="74" ht="15.75" customHeight="1">
      <c r="B74" s="28"/>
      <c r="C74" s="28"/>
      <c r="D74" s="28"/>
      <c r="E74" s="28"/>
      <c r="F74" s="28"/>
    </row>
    <row r="75" ht="15.75" customHeight="1">
      <c r="B75" s="28"/>
      <c r="C75" s="28"/>
      <c r="D75" s="28"/>
      <c r="E75" s="28"/>
      <c r="F75" s="28"/>
    </row>
    <row r="76" ht="15.75" customHeight="1">
      <c r="B76" s="28"/>
      <c r="C76" s="28"/>
      <c r="D76" s="28"/>
      <c r="E76" s="28"/>
      <c r="F76" s="28"/>
    </row>
    <row r="77" ht="15.75" customHeight="1">
      <c r="B77" s="28"/>
      <c r="C77" s="28"/>
      <c r="D77" s="28"/>
      <c r="E77" s="28"/>
      <c r="F77" s="28"/>
    </row>
    <row r="78" ht="15.75" customHeight="1">
      <c r="B78" s="28"/>
      <c r="C78" s="28"/>
      <c r="D78" s="28"/>
      <c r="E78" s="28"/>
      <c r="F78" s="28"/>
    </row>
    <row r="79" ht="15.75" customHeight="1">
      <c r="B79" s="28"/>
      <c r="C79" s="28"/>
      <c r="D79" s="28"/>
      <c r="E79" s="28"/>
      <c r="F79" s="28"/>
    </row>
    <row r="80" ht="15.75" customHeight="1">
      <c r="B80" s="28"/>
      <c r="C80" s="28"/>
      <c r="D80" s="28"/>
      <c r="E80" s="28"/>
      <c r="F80" s="28"/>
    </row>
    <row r="81" ht="15.75" customHeight="1">
      <c r="B81" s="28"/>
      <c r="C81" s="28"/>
      <c r="D81" s="28"/>
      <c r="E81" s="28"/>
      <c r="F81" s="28"/>
    </row>
    <row r="82" ht="15.75" customHeight="1">
      <c r="B82" s="28"/>
      <c r="C82" s="28"/>
      <c r="D82" s="28"/>
      <c r="E82" s="28"/>
      <c r="F82" s="28"/>
    </row>
    <row r="83" ht="15.75" customHeight="1">
      <c r="B83" s="28"/>
      <c r="C83" s="28"/>
      <c r="D83" s="28"/>
      <c r="E83" s="28"/>
      <c r="F83" s="28"/>
    </row>
    <row r="84" ht="15.75" customHeight="1">
      <c r="B84" s="28"/>
      <c r="C84" s="28"/>
      <c r="D84" s="28"/>
      <c r="E84" s="28"/>
      <c r="F84" s="28"/>
    </row>
    <row r="85" ht="15.75" customHeight="1">
      <c r="B85" s="28"/>
      <c r="C85" s="28"/>
      <c r="D85" s="28"/>
      <c r="E85" s="28"/>
      <c r="F85" s="28"/>
    </row>
    <row r="86" ht="15.75" customHeight="1">
      <c r="B86" s="28"/>
      <c r="C86" s="28"/>
      <c r="D86" s="28"/>
      <c r="E86" s="28"/>
      <c r="F86" s="28"/>
    </row>
    <row r="87" ht="15.75" customHeight="1">
      <c r="B87" s="28"/>
      <c r="C87" s="28"/>
      <c r="D87" s="28"/>
      <c r="E87" s="28"/>
      <c r="F87" s="28"/>
    </row>
    <row r="88" ht="15.75" customHeight="1">
      <c r="B88" s="28"/>
      <c r="C88" s="28"/>
      <c r="D88" s="28"/>
      <c r="E88" s="28"/>
      <c r="F88" s="28"/>
    </row>
    <row r="89" ht="15.75" customHeight="1">
      <c r="B89" s="28"/>
      <c r="C89" s="28"/>
      <c r="D89" s="28"/>
      <c r="E89" s="28"/>
      <c r="F89" s="28"/>
    </row>
    <row r="90" ht="15.75" customHeight="1">
      <c r="B90" s="28"/>
      <c r="C90" s="28"/>
      <c r="D90" s="28"/>
      <c r="E90" s="28"/>
      <c r="F90" s="28"/>
    </row>
    <row r="91" ht="15.75" customHeight="1">
      <c r="B91" s="28"/>
      <c r="C91" s="28"/>
      <c r="D91" s="28"/>
      <c r="E91" s="28"/>
      <c r="F91" s="28"/>
    </row>
    <row r="92" ht="15.75" customHeight="1">
      <c r="B92" s="28"/>
      <c r="C92" s="28"/>
      <c r="D92" s="28"/>
      <c r="E92" s="28"/>
      <c r="F92" s="28"/>
    </row>
    <row r="93" ht="15.75" customHeight="1">
      <c r="B93" s="28"/>
      <c r="C93" s="28"/>
      <c r="D93" s="28"/>
      <c r="E93" s="28"/>
      <c r="F93" s="28"/>
    </row>
    <row r="94" ht="15.75" customHeight="1">
      <c r="B94" s="28"/>
      <c r="C94" s="28"/>
      <c r="D94" s="28"/>
      <c r="E94" s="28"/>
      <c r="F94" s="28"/>
    </row>
    <row r="95" ht="15.75" customHeight="1">
      <c r="B95" s="28"/>
      <c r="C95" s="28"/>
      <c r="D95" s="28"/>
      <c r="E95" s="28"/>
      <c r="F95" s="28"/>
    </row>
    <row r="96" ht="15.75" customHeight="1">
      <c r="B96" s="28"/>
      <c r="C96" s="28"/>
      <c r="D96" s="28"/>
      <c r="E96" s="28"/>
      <c r="F96" s="28"/>
    </row>
    <row r="97" ht="15.75" customHeight="1">
      <c r="B97" s="28"/>
      <c r="C97" s="28"/>
      <c r="D97" s="28"/>
      <c r="E97" s="28"/>
      <c r="F97" s="28"/>
    </row>
    <row r="98" ht="15.75" customHeight="1">
      <c r="B98" s="28"/>
      <c r="C98" s="28"/>
      <c r="D98" s="28"/>
      <c r="E98" s="28"/>
      <c r="F98" s="28"/>
    </row>
    <row r="99" ht="15.75" customHeight="1">
      <c r="B99" s="28"/>
      <c r="C99" s="28"/>
      <c r="D99" s="28"/>
      <c r="E99" s="28"/>
      <c r="F99" s="28"/>
    </row>
    <row r="100" ht="15.75" customHeight="1">
      <c r="B100" s="28"/>
      <c r="C100" s="28"/>
      <c r="D100" s="28"/>
      <c r="E100" s="28"/>
      <c r="F100" s="28"/>
    </row>
    <row r="101" ht="15.75" customHeight="1">
      <c r="B101" s="28"/>
      <c r="C101" s="28"/>
      <c r="D101" s="28"/>
      <c r="E101" s="28"/>
      <c r="F101" s="28"/>
    </row>
    <row r="102" ht="15.75" customHeight="1">
      <c r="B102" s="28"/>
      <c r="C102" s="28"/>
      <c r="D102" s="28"/>
      <c r="E102" s="28"/>
      <c r="F102" s="28"/>
    </row>
    <row r="103" ht="15.75" customHeight="1">
      <c r="B103" s="28"/>
      <c r="C103" s="28"/>
      <c r="D103" s="28"/>
      <c r="E103" s="28"/>
      <c r="F103" s="28"/>
    </row>
    <row r="104" ht="15.75" customHeight="1">
      <c r="B104" s="28"/>
      <c r="C104" s="28"/>
      <c r="D104" s="28"/>
      <c r="E104" s="28"/>
      <c r="F104" s="28"/>
    </row>
    <row r="105" ht="15.75" customHeight="1">
      <c r="B105" s="28"/>
      <c r="C105" s="28"/>
      <c r="D105" s="28"/>
      <c r="E105" s="28"/>
      <c r="F105" s="28"/>
    </row>
    <row r="106" ht="15.75" customHeight="1">
      <c r="B106" s="28"/>
      <c r="C106" s="28"/>
      <c r="D106" s="28"/>
      <c r="E106" s="28"/>
      <c r="F106" s="28"/>
    </row>
    <row r="107" ht="15.75" customHeight="1">
      <c r="B107" s="28"/>
      <c r="C107" s="28"/>
      <c r="D107" s="28"/>
      <c r="E107" s="28"/>
      <c r="F107" s="28"/>
    </row>
    <row r="108" ht="15.75" customHeight="1">
      <c r="B108" s="28"/>
      <c r="C108" s="28"/>
      <c r="D108" s="28"/>
      <c r="E108" s="28"/>
      <c r="F108" s="28"/>
    </row>
    <row r="109" ht="15.75" customHeight="1">
      <c r="B109" s="28"/>
      <c r="C109" s="28"/>
      <c r="D109" s="28"/>
      <c r="E109" s="28"/>
      <c r="F109" s="28"/>
    </row>
    <row r="110" ht="15.75" customHeight="1">
      <c r="B110" s="28"/>
      <c r="C110" s="28"/>
      <c r="D110" s="28"/>
      <c r="E110" s="28"/>
      <c r="F110" s="28"/>
    </row>
    <row r="111" ht="15.75" customHeight="1">
      <c r="B111" s="28"/>
      <c r="C111" s="28"/>
      <c r="D111" s="28"/>
      <c r="E111" s="28"/>
      <c r="F111" s="28"/>
    </row>
    <row r="112" ht="15.75" customHeight="1">
      <c r="B112" s="28"/>
      <c r="C112" s="28"/>
      <c r="D112" s="28"/>
      <c r="E112" s="28"/>
      <c r="F112" s="28"/>
    </row>
    <row r="113" ht="15.75" customHeight="1">
      <c r="B113" s="28"/>
      <c r="C113" s="28"/>
      <c r="D113" s="28"/>
      <c r="E113" s="28"/>
      <c r="F113" s="28"/>
    </row>
    <row r="114" ht="15.75" customHeight="1">
      <c r="B114" s="28"/>
      <c r="C114" s="28"/>
      <c r="D114" s="28"/>
      <c r="E114" s="28"/>
      <c r="F114" s="28"/>
    </row>
    <row r="115" ht="15.75" customHeight="1">
      <c r="B115" s="28"/>
      <c r="C115" s="28"/>
      <c r="D115" s="28"/>
      <c r="E115" s="28"/>
      <c r="F115" s="28"/>
    </row>
    <row r="116" ht="15.75" customHeight="1">
      <c r="B116" s="28"/>
      <c r="C116" s="28"/>
      <c r="D116" s="28"/>
      <c r="E116" s="28"/>
      <c r="F116" s="28"/>
    </row>
    <row r="117" ht="15.75" customHeight="1">
      <c r="B117" s="28"/>
      <c r="C117" s="28"/>
      <c r="D117" s="28"/>
      <c r="E117" s="28"/>
      <c r="F117" s="28"/>
    </row>
    <row r="118" ht="15.75" customHeight="1">
      <c r="B118" s="28"/>
      <c r="C118" s="28"/>
      <c r="D118" s="28"/>
      <c r="E118" s="28"/>
      <c r="F118" s="28"/>
    </row>
    <row r="119" ht="15.75" customHeight="1">
      <c r="B119" s="28"/>
      <c r="C119" s="28"/>
      <c r="D119" s="28"/>
      <c r="E119" s="28"/>
      <c r="F119" s="28"/>
    </row>
    <row r="120" ht="15.75" customHeight="1">
      <c r="B120" s="28"/>
      <c r="C120" s="28"/>
      <c r="D120" s="28"/>
      <c r="E120" s="28"/>
      <c r="F120" s="28"/>
    </row>
    <row r="121" ht="15.75" customHeight="1">
      <c r="B121" s="28"/>
      <c r="C121" s="28"/>
      <c r="D121" s="28"/>
      <c r="E121" s="28"/>
      <c r="F121" s="28"/>
    </row>
    <row r="122" ht="15.75" customHeight="1">
      <c r="B122" s="28"/>
      <c r="C122" s="28"/>
      <c r="D122" s="28"/>
      <c r="E122" s="28"/>
      <c r="F122" s="28"/>
    </row>
    <row r="123" ht="15.75" customHeight="1">
      <c r="B123" s="28"/>
      <c r="C123" s="28"/>
      <c r="D123" s="28"/>
      <c r="E123" s="28"/>
      <c r="F123" s="28"/>
    </row>
    <row r="124" ht="15.75" customHeight="1">
      <c r="B124" s="28"/>
      <c r="C124" s="28"/>
      <c r="D124" s="28"/>
      <c r="E124" s="28"/>
      <c r="F124" s="28"/>
    </row>
    <row r="125" ht="15.75" customHeight="1">
      <c r="B125" s="28"/>
      <c r="C125" s="28"/>
      <c r="D125" s="28"/>
      <c r="E125" s="28"/>
      <c r="F125" s="28"/>
    </row>
    <row r="126" ht="15.75" customHeight="1">
      <c r="B126" s="28"/>
      <c r="C126" s="28"/>
      <c r="D126" s="28"/>
      <c r="E126" s="28"/>
      <c r="F126" s="28"/>
    </row>
    <row r="127" ht="15.75" customHeight="1">
      <c r="B127" s="28"/>
      <c r="C127" s="28"/>
      <c r="D127" s="28"/>
      <c r="E127" s="28"/>
      <c r="F127" s="28"/>
    </row>
    <row r="128" ht="15.75" customHeight="1">
      <c r="B128" s="28"/>
      <c r="C128" s="28"/>
      <c r="D128" s="28"/>
      <c r="E128" s="28"/>
      <c r="F128" s="28"/>
    </row>
    <row r="129" ht="15.75" customHeight="1">
      <c r="B129" s="28"/>
      <c r="C129" s="28"/>
      <c r="D129" s="28"/>
      <c r="E129" s="28"/>
      <c r="F129" s="28"/>
    </row>
    <row r="130" ht="15.75" customHeight="1">
      <c r="B130" s="28"/>
      <c r="C130" s="28"/>
      <c r="D130" s="28"/>
      <c r="E130" s="28"/>
      <c r="F130" s="28"/>
    </row>
    <row r="131" ht="15.75" customHeight="1">
      <c r="B131" s="28"/>
      <c r="C131" s="28"/>
      <c r="D131" s="28"/>
      <c r="E131" s="28"/>
      <c r="F131" s="28"/>
    </row>
    <row r="132" ht="15.75" customHeight="1">
      <c r="B132" s="28"/>
      <c r="C132" s="28"/>
      <c r="D132" s="28"/>
      <c r="E132" s="28"/>
      <c r="F132" s="28"/>
    </row>
    <row r="133" ht="15.75" customHeight="1">
      <c r="B133" s="28"/>
      <c r="C133" s="28"/>
      <c r="D133" s="28"/>
      <c r="E133" s="28"/>
      <c r="F133" s="28"/>
    </row>
    <row r="134" ht="15.75" customHeight="1">
      <c r="B134" s="28"/>
      <c r="C134" s="28"/>
      <c r="D134" s="28"/>
      <c r="E134" s="28"/>
      <c r="F134" s="28"/>
    </row>
    <row r="135" ht="15.75" customHeight="1">
      <c r="B135" s="28"/>
      <c r="C135" s="28"/>
      <c r="D135" s="28"/>
      <c r="E135" s="28"/>
      <c r="F135" s="28"/>
    </row>
    <row r="136" ht="15.75" customHeight="1">
      <c r="B136" s="28"/>
      <c r="C136" s="28"/>
      <c r="D136" s="28"/>
      <c r="E136" s="28"/>
      <c r="F136" s="28"/>
    </row>
    <row r="137" ht="15.75" customHeight="1">
      <c r="B137" s="28"/>
      <c r="C137" s="28"/>
      <c r="D137" s="28"/>
      <c r="E137" s="28"/>
      <c r="F137" s="28"/>
    </row>
    <row r="138" ht="15.75" customHeight="1">
      <c r="B138" s="28"/>
      <c r="C138" s="28"/>
      <c r="D138" s="28"/>
      <c r="E138" s="28"/>
      <c r="F138" s="28"/>
    </row>
    <row r="139" ht="15.75" customHeight="1">
      <c r="B139" s="28"/>
      <c r="C139" s="28"/>
      <c r="D139" s="28"/>
      <c r="E139" s="28"/>
      <c r="F139" s="28"/>
    </row>
    <row r="140" ht="15.75" customHeight="1">
      <c r="B140" s="28"/>
      <c r="C140" s="28"/>
      <c r="D140" s="28"/>
      <c r="E140" s="28"/>
      <c r="F140" s="28"/>
    </row>
    <row r="141" ht="15.75" customHeight="1">
      <c r="B141" s="28"/>
      <c r="C141" s="28"/>
      <c r="D141" s="28"/>
      <c r="E141" s="28"/>
      <c r="F141" s="28"/>
    </row>
    <row r="142" ht="15.75" customHeight="1">
      <c r="B142" s="28"/>
      <c r="C142" s="28"/>
      <c r="D142" s="28"/>
      <c r="E142" s="28"/>
      <c r="F142" s="28"/>
    </row>
    <row r="143" ht="15.75" customHeight="1">
      <c r="B143" s="28"/>
      <c r="C143" s="28"/>
      <c r="D143" s="28"/>
      <c r="E143" s="28"/>
      <c r="F143" s="28"/>
    </row>
    <row r="144" ht="15.75" customHeight="1">
      <c r="B144" s="28"/>
      <c r="C144" s="28"/>
      <c r="D144" s="28"/>
      <c r="E144" s="28"/>
      <c r="F144" s="28"/>
    </row>
    <row r="145" ht="15.75" customHeight="1">
      <c r="B145" s="28"/>
      <c r="C145" s="28"/>
      <c r="D145" s="28"/>
      <c r="E145" s="28"/>
      <c r="F145" s="28"/>
    </row>
    <row r="146" ht="15.75" customHeight="1">
      <c r="B146" s="28"/>
      <c r="C146" s="28"/>
      <c r="D146" s="28"/>
      <c r="E146" s="28"/>
      <c r="F146" s="28"/>
    </row>
    <row r="147" ht="15.75" customHeight="1">
      <c r="B147" s="28"/>
      <c r="C147" s="28"/>
      <c r="D147" s="28"/>
      <c r="E147" s="28"/>
      <c r="F147" s="28"/>
    </row>
    <row r="148" ht="15.75" customHeight="1">
      <c r="B148" s="28"/>
      <c r="C148" s="28"/>
      <c r="D148" s="28"/>
      <c r="E148" s="28"/>
      <c r="F148" s="28"/>
    </row>
    <row r="149" ht="15.75" customHeight="1">
      <c r="B149" s="28"/>
      <c r="C149" s="28"/>
      <c r="D149" s="28"/>
      <c r="E149" s="28"/>
      <c r="F149" s="28"/>
    </row>
    <row r="150" ht="15.75" customHeight="1">
      <c r="B150" s="28"/>
      <c r="C150" s="28"/>
      <c r="D150" s="28"/>
      <c r="E150" s="28"/>
      <c r="F150" s="28"/>
    </row>
    <row r="151" ht="15.75" customHeight="1">
      <c r="B151" s="28"/>
      <c r="C151" s="28"/>
      <c r="D151" s="28"/>
      <c r="E151" s="28"/>
      <c r="F151" s="28"/>
    </row>
    <row r="152" ht="15.75" customHeight="1">
      <c r="B152" s="28"/>
      <c r="C152" s="28"/>
      <c r="D152" s="28"/>
      <c r="E152" s="28"/>
      <c r="F152" s="28"/>
    </row>
    <row r="153" ht="15.75" customHeight="1">
      <c r="B153" s="28"/>
      <c r="C153" s="28"/>
      <c r="D153" s="28"/>
      <c r="E153" s="28"/>
      <c r="F153" s="28"/>
    </row>
    <row r="154" ht="15.75" customHeight="1">
      <c r="B154" s="28"/>
      <c r="C154" s="28"/>
      <c r="D154" s="28"/>
      <c r="E154" s="28"/>
      <c r="F154" s="28"/>
    </row>
    <row r="155" ht="15.75" customHeight="1">
      <c r="B155" s="28"/>
      <c r="C155" s="28"/>
      <c r="D155" s="28"/>
      <c r="E155" s="28"/>
      <c r="F155" s="28"/>
    </row>
    <row r="156" ht="15.75" customHeight="1">
      <c r="B156" s="28"/>
      <c r="C156" s="28"/>
      <c r="D156" s="28"/>
      <c r="E156" s="28"/>
      <c r="F156" s="28"/>
    </row>
    <row r="157" ht="15.75" customHeight="1">
      <c r="B157" s="28"/>
      <c r="C157" s="28"/>
      <c r="D157" s="28"/>
      <c r="E157" s="28"/>
      <c r="F157" s="28"/>
    </row>
    <row r="158" ht="15.75" customHeight="1">
      <c r="B158" s="28"/>
      <c r="C158" s="28"/>
      <c r="D158" s="28"/>
      <c r="E158" s="28"/>
      <c r="F158" s="28"/>
    </row>
    <row r="159" ht="15.75" customHeight="1">
      <c r="B159" s="28"/>
      <c r="C159" s="28"/>
      <c r="D159" s="28"/>
      <c r="E159" s="28"/>
      <c r="F159" s="28"/>
    </row>
    <row r="160" ht="15.75" customHeight="1">
      <c r="B160" s="28"/>
      <c r="C160" s="28"/>
      <c r="D160" s="28"/>
      <c r="E160" s="28"/>
      <c r="F160" s="28"/>
    </row>
    <row r="161" ht="15.75" customHeight="1">
      <c r="B161" s="28"/>
      <c r="C161" s="28"/>
      <c r="D161" s="28"/>
      <c r="E161" s="28"/>
      <c r="F161" s="28"/>
    </row>
    <row r="162" ht="15.75" customHeight="1">
      <c r="B162" s="28"/>
      <c r="C162" s="28"/>
      <c r="D162" s="28"/>
      <c r="E162" s="28"/>
      <c r="F162" s="28"/>
    </row>
    <row r="163" ht="15.75" customHeight="1">
      <c r="B163" s="28"/>
      <c r="C163" s="28"/>
      <c r="D163" s="28"/>
      <c r="E163" s="28"/>
      <c r="F163" s="28"/>
    </row>
    <row r="164" ht="15.75" customHeight="1">
      <c r="B164" s="28"/>
      <c r="C164" s="28"/>
      <c r="D164" s="28"/>
      <c r="E164" s="28"/>
      <c r="F164" s="28"/>
    </row>
    <row r="165" ht="15.75" customHeight="1">
      <c r="B165" s="28"/>
      <c r="C165" s="28"/>
      <c r="D165" s="28"/>
      <c r="E165" s="28"/>
      <c r="F165" s="28"/>
    </row>
    <row r="166" ht="15.75" customHeight="1">
      <c r="B166" s="28"/>
      <c r="C166" s="28"/>
      <c r="D166" s="28"/>
      <c r="E166" s="28"/>
      <c r="F166" s="28"/>
    </row>
    <row r="167" ht="15.75" customHeight="1">
      <c r="B167" s="28"/>
      <c r="C167" s="28"/>
      <c r="D167" s="28"/>
      <c r="E167" s="28"/>
      <c r="F167" s="28"/>
    </row>
    <row r="168" ht="15.75" customHeight="1">
      <c r="B168" s="28"/>
      <c r="C168" s="28"/>
      <c r="D168" s="28"/>
      <c r="E168" s="28"/>
      <c r="F168" s="28"/>
    </row>
    <row r="169" ht="15.75" customHeight="1">
      <c r="B169" s="28"/>
      <c r="C169" s="28"/>
      <c r="D169" s="28"/>
      <c r="E169" s="28"/>
      <c r="F169" s="28"/>
    </row>
    <row r="170" ht="15.75" customHeight="1">
      <c r="B170" s="28"/>
      <c r="C170" s="28"/>
      <c r="D170" s="28"/>
      <c r="E170" s="28"/>
      <c r="F170" s="28"/>
    </row>
    <row r="171" ht="15.75" customHeight="1">
      <c r="B171" s="28"/>
      <c r="C171" s="28"/>
      <c r="D171" s="28"/>
      <c r="E171" s="28"/>
      <c r="F171" s="28"/>
    </row>
    <row r="172" ht="15.75" customHeight="1">
      <c r="B172" s="28"/>
      <c r="C172" s="28"/>
      <c r="D172" s="28"/>
      <c r="E172" s="28"/>
      <c r="F172" s="28"/>
    </row>
    <row r="173" ht="15.75" customHeight="1">
      <c r="B173" s="28"/>
      <c r="C173" s="28"/>
      <c r="D173" s="28"/>
      <c r="E173" s="28"/>
      <c r="F173" s="28"/>
    </row>
    <row r="174" ht="15.75" customHeight="1">
      <c r="B174" s="28"/>
      <c r="C174" s="28"/>
      <c r="D174" s="28"/>
      <c r="E174" s="28"/>
      <c r="F174" s="28"/>
    </row>
    <row r="175" ht="15.75" customHeight="1">
      <c r="B175" s="28"/>
      <c r="C175" s="28"/>
      <c r="D175" s="28"/>
      <c r="E175" s="28"/>
      <c r="F175" s="28"/>
    </row>
    <row r="176" ht="15.75" customHeight="1">
      <c r="B176" s="28"/>
      <c r="C176" s="28"/>
      <c r="D176" s="28"/>
      <c r="E176" s="28"/>
      <c r="F176" s="28"/>
    </row>
    <row r="177" ht="15.75" customHeight="1">
      <c r="B177" s="28"/>
      <c r="C177" s="28"/>
      <c r="D177" s="28"/>
      <c r="E177" s="28"/>
      <c r="F177" s="28"/>
    </row>
    <row r="178" ht="15.75" customHeight="1">
      <c r="B178" s="28"/>
      <c r="C178" s="28"/>
      <c r="D178" s="28"/>
      <c r="E178" s="28"/>
      <c r="F178" s="28"/>
    </row>
    <row r="179" ht="15.75" customHeight="1">
      <c r="B179" s="28"/>
      <c r="C179" s="28"/>
      <c r="D179" s="28"/>
      <c r="E179" s="28"/>
      <c r="F179" s="28"/>
    </row>
    <row r="180" ht="15.75" customHeight="1">
      <c r="B180" s="28"/>
      <c r="C180" s="28"/>
      <c r="D180" s="28"/>
      <c r="E180" s="28"/>
      <c r="F180" s="28"/>
    </row>
    <row r="181" ht="15.75" customHeight="1">
      <c r="B181" s="28"/>
      <c r="C181" s="28"/>
      <c r="D181" s="28"/>
      <c r="E181" s="28"/>
      <c r="F181" s="28"/>
    </row>
    <row r="182" ht="15.75" customHeight="1">
      <c r="B182" s="28"/>
      <c r="C182" s="28"/>
      <c r="D182" s="28"/>
      <c r="E182" s="28"/>
      <c r="F182" s="28"/>
    </row>
    <row r="183" ht="15.75" customHeight="1">
      <c r="B183" s="28"/>
      <c r="C183" s="28"/>
      <c r="D183" s="28"/>
      <c r="E183" s="28"/>
      <c r="F183" s="28"/>
    </row>
    <row r="184" ht="15.75" customHeight="1">
      <c r="B184" s="28"/>
      <c r="C184" s="28"/>
      <c r="D184" s="28"/>
      <c r="E184" s="28"/>
      <c r="F184" s="28"/>
    </row>
    <row r="185" ht="15.75" customHeight="1">
      <c r="B185" s="28"/>
      <c r="C185" s="28"/>
      <c r="D185" s="28"/>
      <c r="E185" s="28"/>
      <c r="F185" s="28"/>
    </row>
    <row r="186" ht="15.75" customHeight="1">
      <c r="B186" s="28"/>
      <c r="C186" s="28"/>
      <c r="D186" s="28"/>
      <c r="E186" s="28"/>
      <c r="F186" s="28"/>
    </row>
    <row r="187" ht="15.75" customHeight="1">
      <c r="B187" s="28"/>
      <c r="C187" s="28"/>
      <c r="D187" s="28"/>
      <c r="E187" s="28"/>
      <c r="F187" s="28"/>
    </row>
    <row r="188" ht="15.75" customHeight="1">
      <c r="B188" s="28"/>
      <c r="C188" s="28"/>
      <c r="D188" s="28"/>
      <c r="E188" s="28"/>
      <c r="F188" s="28"/>
    </row>
    <row r="189" ht="15.75" customHeight="1">
      <c r="B189" s="28"/>
      <c r="C189" s="28"/>
      <c r="D189" s="28"/>
      <c r="E189" s="28"/>
      <c r="F189" s="28"/>
    </row>
    <row r="190" ht="15.75" customHeight="1">
      <c r="B190" s="28"/>
      <c r="C190" s="28"/>
      <c r="D190" s="28"/>
      <c r="E190" s="28"/>
      <c r="F190" s="28"/>
    </row>
    <row r="191" ht="15.75" customHeight="1">
      <c r="B191" s="28"/>
      <c r="C191" s="28"/>
      <c r="D191" s="28"/>
      <c r="E191" s="28"/>
      <c r="F191" s="28"/>
    </row>
    <row r="192" ht="15.75" customHeight="1">
      <c r="B192" s="28"/>
      <c r="C192" s="28"/>
      <c r="D192" s="28"/>
      <c r="E192" s="28"/>
      <c r="F192" s="28"/>
    </row>
    <row r="193" ht="15.75" customHeight="1">
      <c r="B193" s="28"/>
      <c r="C193" s="28"/>
      <c r="D193" s="28"/>
      <c r="E193" s="28"/>
      <c r="F193" s="28"/>
    </row>
    <row r="194" ht="15.75" customHeight="1">
      <c r="B194" s="28"/>
      <c r="C194" s="28"/>
      <c r="D194" s="28"/>
      <c r="E194" s="28"/>
      <c r="F194" s="28"/>
    </row>
    <row r="195" ht="15.75" customHeight="1">
      <c r="B195" s="28"/>
      <c r="C195" s="28"/>
      <c r="D195" s="28"/>
      <c r="E195" s="28"/>
      <c r="F195" s="28"/>
    </row>
    <row r="196" ht="15.75" customHeight="1">
      <c r="B196" s="28"/>
      <c r="C196" s="28"/>
      <c r="D196" s="28"/>
      <c r="E196" s="28"/>
      <c r="F196" s="28"/>
    </row>
    <row r="197" ht="15.75" customHeight="1">
      <c r="B197" s="28"/>
      <c r="C197" s="28"/>
      <c r="D197" s="28"/>
      <c r="E197" s="28"/>
      <c r="F197" s="28"/>
    </row>
    <row r="198" ht="15.75" customHeight="1">
      <c r="B198" s="28"/>
      <c r="C198" s="28"/>
      <c r="D198" s="28"/>
      <c r="E198" s="28"/>
      <c r="F198" s="28"/>
    </row>
    <row r="199" ht="15.75" customHeight="1">
      <c r="B199" s="28"/>
      <c r="C199" s="28"/>
      <c r="D199" s="28"/>
      <c r="E199" s="28"/>
      <c r="F199" s="28"/>
    </row>
    <row r="200" ht="15.75" customHeight="1">
      <c r="B200" s="28"/>
      <c r="C200" s="28"/>
      <c r="D200" s="28"/>
      <c r="E200" s="28"/>
      <c r="F200" s="28"/>
    </row>
    <row r="201" ht="15.75" customHeight="1">
      <c r="B201" s="28"/>
      <c r="C201" s="28"/>
      <c r="D201" s="28"/>
      <c r="E201" s="28"/>
      <c r="F201" s="28"/>
    </row>
    <row r="202" ht="15.75" customHeight="1">
      <c r="B202" s="28"/>
      <c r="C202" s="28"/>
      <c r="D202" s="28"/>
      <c r="E202" s="28"/>
      <c r="F202" s="28"/>
    </row>
    <row r="203" ht="15.75" customHeight="1">
      <c r="B203" s="28"/>
      <c r="C203" s="28"/>
      <c r="D203" s="28"/>
      <c r="E203" s="28"/>
      <c r="F203" s="28"/>
    </row>
    <row r="204" ht="15.75" customHeight="1">
      <c r="B204" s="28"/>
      <c r="C204" s="28"/>
      <c r="D204" s="28"/>
      <c r="E204" s="28"/>
      <c r="F204" s="28"/>
    </row>
    <row r="205" ht="15.75" customHeight="1">
      <c r="B205" s="28"/>
      <c r="C205" s="28"/>
      <c r="D205" s="28"/>
      <c r="E205" s="28"/>
      <c r="F205" s="28"/>
    </row>
    <row r="206" ht="15.75" customHeight="1">
      <c r="B206" s="28"/>
      <c r="C206" s="28"/>
      <c r="D206" s="28"/>
      <c r="E206" s="28"/>
      <c r="F206" s="28"/>
    </row>
    <row r="207" ht="15.75" customHeight="1">
      <c r="B207" s="28"/>
      <c r="C207" s="28"/>
      <c r="D207" s="28"/>
      <c r="E207" s="28"/>
      <c r="F207" s="28"/>
    </row>
    <row r="208" ht="15.75" customHeight="1">
      <c r="B208" s="28"/>
      <c r="C208" s="28"/>
      <c r="D208" s="28"/>
      <c r="E208" s="28"/>
      <c r="F208" s="28"/>
    </row>
    <row r="209" ht="15.75" customHeight="1">
      <c r="B209" s="28"/>
      <c r="C209" s="28"/>
      <c r="D209" s="28"/>
      <c r="E209" s="28"/>
      <c r="F209" s="28"/>
    </row>
    <row r="210" ht="15.75" customHeight="1">
      <c r="B210" s="28"/>
      <c r="C210" s="28"/>
      <c r="D210" s="28"/>
      <c r="E210" s="28"/>
      <c r="F210" s="28"/>
    </row>
    <row r="211" ht="15.75" customHeight="1">
      <c r="B211" s="28"/>
      <c r="C211" s="28"/>
      <c r="D211" s="28"/>
      <c r="E211" s="28"/>
      <c r="F211" s="28"/>
    </row>
    <row r="212" ht="15.75" customHeight="1">
      <c r="B212" s="28"/>
      <c r="C212" s="28"/>
      <c r="D212" s="28"/>
      <c r="E212" s="28"/>
      <c r="F212" s="28"/>
    </row>
    <row r="213" ht="15.75" customHeight="1">
      <c r="B213" s="28"/>
      <c r="C213" s="28"/>
      <c r="D213" s="28"/>
      <c r="E213" s="28"/>
      <c r="F213" s="28"/>
    </row>
    <row r="214" ht="15.75" customHeight="1">
      <c r="B214" s="28"/>
      <c r="C214" s="28"/>
      <c r="D214" s="28"/>
      <c r="E214" s="28"/>
      <c r="F214" s="28"/>
    </row>
    <row r="215" ht="15.75" customHeight="1">
      <c r="B215" s="28"/>
      <c r="C215" s="28"/>
      <c r="D215" s="28"/>
      <c r="E215" s="28"/>
      <c r="F215" s="28"/>
    </row>
    <row r="216" ht="15.75" customHeight="1">
      <c r="B216" s="28"/>
      <c r="C216" s="28"/>
      <c r="D216" s="28"/>
      <c r="E216" s="28"/>
      <c r="F216" s="28"/>
    </row>
    <row r="217" ht="15.75" customHeight="1">
      <c r="B217" s="28"/>
      <c r="C217" s="28"/>
      <c r="D217" s="28"/>
      <c r="E217" s="28"/>
      <c r="F217" s="28"/>
    </row>
    <row r="218" ht="15.75" customHeight="1">
      <c r="B218" s="28"/>
      <c r="C218" s="28"/>
      <c r="D218" s="28"/>
      <c r="E218" s="28"/>
      <c r="F218" s="28"/>
    </row>
    <row r="219" ht="15.75" customHeight="1">
      <c r="B219" s="28"/>
      <c r="C219" s="28"/>
      <c r="D219" s="28"/>
      <c r="E219" s="28"/>
      <c r="F219" s="28"/>
    </row>
    <row r="220" ht="15.75" customHeight="1">
      <c r="B220" s="28"/>
      <c r="C220" s="28"/>
      <c r="D220" s="28"/>
      <c r="E220" s="28"/>
      <c r="F220" s="28"/>
    </row>
    <row r="221" ht="15.75" customHeight="1">
      <c r="B221" s="28"/>
      <c r="C221" s="28"/>
      <c r="D221" s="28"/>
      <c r="E221" s="28"/>
      <c r="F221" s="28"/>
    </row>
    <row r="222" ht="15.75" customHeight="1">
      <c r="B222" s="28"/>
      <c r="C222" s="28"/>
      <c r="D222" s="28"/>
      <c r="E222" s="28"/>
      <c r="F222" s="28"/>
    </row>
    <row r="223" ht="15.75" customHeight="1">
      <c r="B223" s="28"/>
      <c r="C223" s="28"/>
      <c r="D223" s="28"/>
      <c r="E223" s="28"/>
      <c r="F223" s="28"/>
    </row>
    <row r="224" ht="15.75" customHeight="1">
      <c r="B224" s="28"/>
      <c r="C224" s="28"/>
      <c r="D224" s="28"/>
      <c r="E224" s="28"/>
      <c r="F224" s="28"/>
    </row>
    <row r="225" ht="15.75" customHeight="1">
      <c r="B225" s="28"/>
      <c r="C225" s="28"/>
      <c r="D225" s="28"/>
      <c r="E225" s="28"/>
      <c r="F225" s="28"/>
    </row>
    <row r="226" ht="15.75" customHeight="1">
      <c r="B226" s="28"/>
      <c r="C226" s="28"/>
      <c r="D226" s="28"/>
      <c r="E226" s="28"/>
      <c r="F226" s="28"/>
    </row>
    <row r="227" ht="15.75" customHeight="1">
      <c r="B227" s="28"/>
      <c r="C227" s="28"/>
      <c r="D227" s="28"/>
      <c r="E227" s="28"/>
      <c r="F227" s="28"/>
    </row>
    <row r="228" ht="15.75" customHeight="1">
      <c r="B228" s="28"/>
      <c r="C228" s="28"/>
      <c r="D228" s="28"/>
      <c r="E228" s="28"/>
      <c r="F228" s="28"/>
    </row>
    <row r="229" ht="15.75" customHeight="1">
      <c r="B229" s="28"/>
      <c r="C229" s="28"/>
      <c r="D229" s="28"/>
      <c r="E229" s="28"/>
      <c r="F229" s="28"/>
    </row>
    <row r="230" ht="15.75" customHeight="1">
      <c r="B230" s="28"/>
      <c r="C230" s="28"/>
      <c r="D230" s="28"/>
      <c r="E230" s="28"/>
      <c r="F230" s="28"/>
    </row>
    <row r="231" ht="15.75" customHeight="1">
      <c r="B231" s="28"/>
      <c r="C231" s="28"/>
      <c r="D231" s="28"/>
      <c r="E231" s="28"/>
      <c r="F231" s="28"/>
    </row>
    <row r="232" ht="15.75" customHeight="1">
      <c r="B232" s="28"/>
      <c r="C232" s="28"/>
      <c r="D232" s="28"/>
      <c r="E232" s="28"/>
      <c r="F232" s="28"/>
    </row>
    <row r="233" ht="15.75" customHeight="1">
      <c r="B233" s="28"/>
      <c r="C233" s="28"/>
      <c r="D233" s="28"/>
      <c r="E233" s="28"/>
      <c r="F233" s="28"/>
    </row>
    <row r="234" ht="15.75" customHeight="1">
      <c r="B234" s="28"/>
      <c r="C234" s="28"/>
      <c r="D234" s="28"/>
      <c r="E234" s="28"/>
      <c r="F234" s="28"/>
    </row>
    <row r="235" ht="15.75" customHeight="1">
      <c r="B235" s="28"/>
      <c r="C235" s="28"/>
      <c r="D235" s="28"/>
      <c r="E235" s="28"/>
      <c r="F235" s="28"/>
    </row>
    <row r="236" ht="15.75" customHeight="1">
      <c r="B236" s="28"/>
      <c r="C236" s="28"/>
      <c r="D236" s="28"/>
      <c r="E236" s="28"/>
      <c r="F236" s="28"/>
    </row>
    <row r="237" ht="15.75" customHeight="1">
      <c r="B237" s="28"/>
      <c r="C237" s="28"/>
      <c r="D237" s="28"/>
      <c r="E237" s="28"/>
      <c r="F237" s="28"/>
    </row>
    <row r="238" ht="15.75" customHeight="1">
      <c r="B238" s="28"/>
      <c r="C238" s="28"/>
      <c r="D238" s="28"/>
      <c r="E238" s="28"/>
      <c r="F238" s="28"/>
    </row>
    <row r="239" ht="15.75" customHeight="1">
      <c r="B239" s="28"/>
      <c r="C239" s="28"/>
      <c r="D239" s="28"/>
      <c r="E239" s="28"/>
      <c r="F239" s="28"/>
    </row>
    <row r="240" ht="15.75" customHeight="1">
      <c r="B240" s="28"/>
      <c r="C240" s="28"/>
      <c r="D240" s="28"/>
      <c r="E240" s="28"/>
      <c r="F240" s="28"/>
    </row>
    <row r="241" ht="15.75" customHeight="1">
      <c r="B241" s="28"/>
      <c r="C241" s="28"/>
      <c r="D241" s="28"/>
      <c r="E241" s="28"/>
      <c r="F241" s="28"/>
    </row>
    <row r="242" ht="15.75" customHeight="1">
      <c r="B242" s="28"/>
      <c r="C242" s="28"/>
      <c r="D242" s="28"/>
      <c r="E242" s="28"/>
      <c r="F242" s="28"/>
    </row>
    <row r="243" ht="15.75" customHeight="1">
      <c r="B243" s="28"/>
      <c r="C243" s="28"/>
      <c r="D243" s="28"/>
      <c r="E243" s="28"/>
      <c r="F243" s="28"/>
    </row>
    <row r="244" ht="15.75" customHeight="1">
      <c r="B244" s="28"/>
      <c r="C244" s="28"/>
      <c r="D244" s="28"/>
      <c r="E244" s="28"/>
      <c r="F244" s="28"/>
    </row>
    <row r="245" ht="15.75" customHeight="1">
      <c r="B245" s="28"/>
      <c r="C245" s="28"/>
      <c r="D245" s="28"/>
      <c r="E245" s="28"/>
      <c r="F245" s="28"/>
    </row>
    <row r="246" ht="15.75" customHeight="1">
      <c r="B246" s="28"/>
      <c r="C246" s="28"/>
      <c r="D246" s="28"/>
      <c r="E246" s="28"/>
      <c r="F246" s="28"/>
    </row>
    <row r="247" ht="15.75" customHeight="1">
      <c r="B247" s="28"/>
      <c r="C247" s="28"/>
      <c r="D247" s="28"/>
      <c r="E247" s="28"/>
      <c r="F247" s="28"/>
    </row>
    <row r="248" ht="15.75" customHeight="1">
      <c r="B248" s="28"/>
      <c r="C248" s="28"/>
      <c r="D248" s="28"/>
      <c r="E248" s="28"/>
      <c r="F248" s="28"/>
    </row>
    <row r="249" ht="15.75" customHeight="1">
      <c r="B249" s="28"/>
      <c r="C249" s="28"/>
      <c r="D249" s="28"/>
      <c r="E249" s="28"/>
      <c r="F249" s="28"/>
    </row>
    <row r="250" ht="15.75" customHeight="1">
      <c r="B250" s="28"/>
      <c r="C250" s="28"/>
      <c r="D250" s="28"/>
      <c r="E250" s="28"/>
      <c r="F250" s="28"/>
    </row>
    <row r="251" ht="15.75" customHeight="1">
      <c r="B251" s="28"/>
      <c r="C251" s="28"/>
      <c r="D251" s="28"/>
      <c r="E251" s="28"/>
      <c r="F251" s="28"/>
    </row>
    <row r="252" ht="15.75" customHeight="1">
      <c r="B252" s="28"/>
      <c r="C252" s="28"/>
      <c r="D252" s="28"/>
      <c r="E252" s="28"/>
      <c r="F252" s="28"/>
    </row>
    <row r="253" ht="15.75" customHeight="1">
      <c r="B253" s="28"/>
      <c r="C253" s="28"/>
      <c r="D253" s="28"/>
      <c r="E253" s="28"/>
      <c r="F253" s="28"/>
    </row>
    <row r="254" ht="15.75" customHeight="1">
      <c r="B254" s="28"/>
      <c r="C254" s="28"/>
      <c r="D254" s="28"/>
      <c r="E254" s="28"/>
      <c r="F254" s="28"/>
    </row>
    <row r="255" ht="15.75" customHeight="1">
      <c r="B255" s="28"/>
      <c r="C255" s="28"/>
      <c r="D255" s="28"/>
      <c r="E255" s="28"/>
      <c r="F255" s="28"/>
    </row>
    <row r="256" ht="15.75" customHeight="1">
      <c r="B256" s="28"/>
      <c r="C256" s="28"/>
      <c r="D256" s="28"/>
      <c r="E256" s="28"/>
      <c r="F256" s="28"/>
    </row>
    <row r="257" ht="15.75" customHeight="1">
      <c r="B257" s="28"/>
      <c r="C257" s="28"/>
      <c r="D257" s="28"/>
      <c r="E257" s="28"/>
      <c r="F257" s="28"/>
    </row>
    <row r="258" ht="15.75" customHeight="1">
      <c r="B258" s="28"/>
      <c r="C258" s="28"/>
      <c r="D258" s="28"/>
      <c r="E258" s="28"/>
      <c r="F258" s="28"/>
    </row>
    <row r="259" ht="15.75" customHeight="1">
      <c r="B259" s="28"/>
      <c r="C259" s="28"/>
      <c r="D259" s="28"/>
      <c r="E259" s="28"/>
      <c r="F259" s="28"/>
    </row>
    <row r="260" ht="15.75" customHeight="1">
      <c r="B260" s="28"/>
      <c r="C260" s="28"/>
      <c r="D260" s="28"/>
      <c r="E260" s="28"/>
      <c r="F260" s="28"/>
    </row>
    <row r="261" ht="15.75" customHeight="1">
      <c r="B261" s="28"/>
      <c r="C261" s="28"/>
      <c r="D261" s="28"/>
      <c r="E261" s="28"/>
      <c r="F261" s="28"/>
    </row>
    <row r="262" ht="15.75" customHeight="1">
      <c r="B262" s="28"/>
      <c r="C262" s="28"/>
      <c r="D262" s="28"/>
      <c r="E262" s="28"/>
      <c r="F262" s="28"/>
    </row>
    <row r="263" ht="15.75" customHeight="1">
      <c r="B263" s="28"/>
      <c r="C263" s="28"/>
      <c r="D263" s="28"/>
      <c r="E263" s="28"/>
      <c r="F263" s="28"/>
    </row>
    <row r="264" ht="15.75" customHeight="1">
      <c r="B264" s="28"/>
      <c r="C264" s="28"/>
      <c r="D264" s="28"/>
      <c r="E264" s="28"/>
      <c r="F264" s="28"/>
    </row>
    <row r="265" ht="15.75" customHeight="1">
      <c r="B265" s="28"/>
      <c r="C265" s="28"/>
      <c r="D265" s="28"/>
      <c r="E265" s="28"/>
      <c r="F265" s="28"/>
    </row>
    <row r="266" ht="15.75" customHeight="1">
      <c r="B266" s="28"/>
      <c r="C266" s="28"/>
      <c r="D266" s="28"/>
      <c r="E266" s="28"/>
      <c r="F266" s="28"/>
    </row>
    <row r="267" ht="15.75" customHeight="1">
      <c r="B267" s="28"/>
      <c r="C267" s="28"/>
      <c r="D267" s="28"/>
      <c r="E267" s="28"/>
      <c r="F267" s="28"/>
    </row>
    <row r="268" ht="15.75" customHeight="1">
      <c r="B268" s="28"/>
      <c r="C268" s="28"/>
      <c r="D268" s="28"/>
      <c r="E268" s="28"/>
      <c r="F268" s="28"/>
    </row>
    <row r="269" ht="15.75" customHeight="1">
      <c r="B269" s="28"/>
      <c r="C269" s="28"/>
      <c r="D269" s="28"/>
      <c r="E269" s="28"/>
      <c r="F269" s="28"/>
    </row>
    <row r="270" ht="15.75" customHeight="1">
      <c r="B270" s="28"/>
      <c r="C270" s="28"/>
      <c r="D270" s="28"/>
      <c r="E270" s="28"/>
      <c r="F270" s="28"/>
    </row>
    <row r="271" ht="15.75" customHeight="1">
      <c r="B271" s="28"/>
      <c r="C271" s="28"/>
      <c r="D271" s="28"/>
      <c r="E271" s="28"/>
      <c r="F271" s="28"/>
    </row>
    <row r="272" ht="15.75" customHeight="1">
      <c r="B272" s="28"/>
      <c r="C272" s="28"/>
      <c r="D272" s="28"/>
      <c r="E272" s="28"/>
      <c r="F272" s="28"/>
    </row>
    <row r="273" ht="15.75" customHeight="1">
      <c r="B273" s="28"/>
      <c r="C273" s="28"/>
      <c r="D273" s="28"/>
      <c r="E273" s="28"/>
      <c r="F273" s="28"/>
    </row>
    <row r="274" ht="15.75" customHeight="1">
      <c r="B274" s="28"/>
      <c r="C274" s="28"/>
      <c r="D274" s="28"/>
      <c r="E274" s="28"/>
      <c r="F274" s="28"/>
    </row>
    <row r="275" ht="15.75" customHeight="1">
      <c r="B275" s="28"/>
      <c r="C275" s="28"/>
      <c r="D275" s="28"/>
      <c r="E275" s="28"/>
      <c r="F275" s="28"/>
    </row>
    <row r="276" ht="15.75" customHeight="1">
      <c r="B276" s="28"/>
      <c r="C276" s="28"/>
      <c r="D276" s="28"/>
      <c r="E276" s="28"/>
      <c r="F276" s="28"/>
    </row>
    <row r="277" ht="15.75" customHeight="1">
      <c r="B277" s="28"/>
      <c r="C277" s="28"/>
      <c r="D277" s="28"/>
      <c r="E277" s="28"/>
      <c r="F277" s="28"/>
    </row>
    <row r="278" ht="15.75" customHeight="1">
      <c r="B278" s="28"/>
      <c r="C278" s="28"/>
      <c r="D278" s="28"/>
      <c r="E278" s="28"/>
      <c r="F278" s="28"/>
    </row>
    <row r="279" ht="15.75" customHeight="1">
      <c r="B279" s="28"/>
      <c r="C279" s="28"/>
      <c r="D279" s="28"/>
      <c r="E279" s="28"/>
      <c r="F279" s="28"/>
    </row>
    <row r="280" ht="15.75" customHeight="1">
      <c r="B280" s="28"/>
      <c r="C280" s="28"/>
      <c r="D280" s="28"/>
      <c r="E280" s="28"/>
      <c r="F280" s="28"/>
    </row>
    <row r="281" ht="15.75" customHeight="1">
      <c r="B281" s="28"/>
      <c r="C281" s="28"/>
      <c r="D281" s="28"/>
      <c r="E281" s="28"/>
      <c r="F281" s="28"/>
    </row>
    <row r="282" ht="15.75" customHeight="1">
      <c r="B282" s="28"/>
      <c r="C282" s="28"/>
      <c r="D282" s="28"/>
      <c r="E282" s="28"/>
      <c r="F282" s="28"/>
    </row>
    <row r="283" ht="15.75" customHeight="1">
      <c r="B283" s="28"/>
      <c r="C283" s="28"/>
      <c r="D283" s="28"/>
      <c r="E283" s="28"/>
      <c r="F283" s="28"/>
    </row>
    <row r="284" ht="15.75" customHeight="1">
      <c r="B284" s="28"/>
      <c r="C284" s="28"/>
      <c r="D284" s="28"/>
      <c r="E284" s="28"/>
      <c r="F284" s="28"/>
    </row>
    <row r="285" ht="15.75" customHeight="1">
      <c r="B285" s="28"/>
      <c r="C285" s="28"/>
      <c r="D285" s="28"/>
      <c r="E285" s="28"/>
      <c r="F285" s="28"/>
    </row>
    <row r="286" ht="15.75" customHeight="1">
      <c r="B286" s="28"/>
      <c r="C286" s="28"/>
      <c r="D286" s="28"/>
      <c r="E286" s="28"/>
      <c r="F286" s="28"/>
    </row>
    <row r="287" ht="15.75" customHeight="1">
      <c r="B287" s="28"/>
      <c r="C287" s="28"/>
      <c r="D287" s="28"/>
      <c r="E287" s="28"/>
      <c r="F287" s="28"/>
    </row>
    <row r="288" ht="15.75" customHeight="1">
      <c r="B288" s="28"/>
      <c r="C288" s="28"/>
      <c r="D288" s="28"/>
      <c r="E288" s="28"/>
      <c r="F288" s="28"/>
    </row>
    <row r="289" ht="15.75" customHeight="1">
      <c r="B289" s="28"/>
      <c r="C289" s="28"/>
      <c r="D289" s="28"/>
      <c r="E289" s="28"/>
      <c r="F289" s="28"/>
    </row>
    <row r="290" ht="15.75" customHeight="1">
      <c r="B290" s="28"/>
      <c r="C290" s="28"/>
      <c r="D290" s="28"/>
      <c r="E290" s="28"/>
      <c r="F290" s="28"/>
    </row>
    <row r="291" ht="15.75" customHeight="1">
      <c r="B291" s="28"/>
      <c r="C291" s="28"/>
      <c r="D291" s="28"/>
      <c r="E291" s="28"/>
      <c r="F291" s="28"/>
    </row>
    <row r="292" ht="15.75" customHeight="1">
      <c r="B292" s="28"/>
      <c r="C292" s="28"/>
      <c r="D292" s="28"/>
      <c r="E292" s="28"/>
      <c r="F292" s="28"/>
    </row>
    <row r="293" ht="15.75" customHeight="1">
      <c r="B293" s="28"/>
      <c r="C293" s="28"/>
      <c r="D293" s="28"/>
      <c r="E293" s="28"/>
      <c r="F293" s="28"/>
    </row>
    <row r="294" ht="15.75" customHeight="1">
      <c r="B294" s="28"/>
      <c r="C294" s="28"/>
      <c r="D294" s="28"/>
      <c r="E294" s="28"/>
      <c r="F294" s="28"/>
    </row>
    <row r="295" ht="15.75" customHeight="1">
      <c r="B295" s="28"/>
      <c r="C295" s="28"/>
      <c r="D295" s="28"/>
      <c r="E295" s="28"/>
      <c r="F295" s="28"/>
    </row>
    <row r="296" ht="15.75" customHeight="1">
      <c r="B296" s="28"/>
      <c r="C296" s="28"/>
      <c r="D296" s="28"/>
      <c r="E296" s="28"/>
      <c r="F296" s="28"/>
    </row>
    <row r="297" ht="15.75" customHeight="1">
      <c r="B297" s="28"/>
      <c r="C297" s="28"/>
      <c r="D297" s="28"/>
      <c r="E297" s="28"/>
      <c r="F297" s="28"/>
    </row>
    <row r="298" ht="15.75" customHeight="1">
      <c r="B298" s="28"/>
      <c r="C298" s="28"/>
      <c r="D298" s="28"/>
      <c r="E298" s="28"/>
      <c r="F298" s="28"/>
    </row>
    <row r="299" ht="15.75" customHeight="1">
      <c r="B299" s="28"/>
      <c r="C299" s="28"/>
      <c r="D299" s="28"/>
      <c r="E299" s="28"/>
      <c r="F299" s="28"/>
    </row>
    <row r="300" ht="15.75" customHeight="1">
      <c r="B300" s="28"/>
      <c r="C300" s="28"/>
      <c r="D300" s="28"/>
      <c r="E300" s="28"/>
      <c r="F300" s="28"/>
    </row>
    <row r="301" ht="15.75" customHeight="1">
      <c r="B301" s="28"/>
      <c r="C301" s="28"/>
      <c r="D301" s="28"/>
      <c r="E301" s="28"/>
      <c r="F301" s="28"/>
    </row>
    <row r="302" ht="15.75" customHeight="1">
      <c r="B302" s="28"/>
      <c r="C302" s="28"/>
      <c r="D302" s="28"/>
      <c r="E302" s="28"/>
      <c r="F302" s="28"/>
    </row>
    <row r="303" ht="15.75" customHeight="1">
      <c r="B303" s="28"/>
      <c r="C303" s="28"/>
      <c r="D303" s="28"/>
      <c r="E303" s="28"/>
      <c r="F303" s="28"/>
    </row>
    <row r="304" ht="15.75" customHeight="1">
      <c r="B304" s="28"/>
      <c r="C304" s="28"/>
      <c r="D304" s="28"/>
      <c r="E304" s="28"/>
      <c r="F304" s="28"/>
    </row>
    <row r="305" ht="15.75" customHeight="1">
      <c r="B305" s="28"/>
      <c r="C305" s="28"/>
      <c r="D305" s="28"/>
      <c r="E305" s="28"/>
      <c r="F305" s="28"/>
    </row>
    <row r="306" ht="15.75" customHeight="1">
      <c r="B306" s="28"/>
      <c r="C306" s="28"/>
      <c r="D306" s="28"/>
      <c r="E306" s="28"/>
      <c r="F306" s="28"/>
    </row>
    <row r="307" ht="15.75" customHeight="1">
      <c r="B307" s="28"/>
      <c r="C307" s="28"/>
      <c r="D307" s="28"/>
      <c r="E307" s="28"/>
      <c r="F307" s="28"/>
    </row>
    <row r="308" ht="15.75" customHeight="1">
      <c r="B308" s="28"/>
      <c r="C308" s="28"/>
      <c r="D308" s="28"/>
      <c r="E308" s="28"/>
      <c r="F308" s="28"/>
    </row>
    <row r="309" ht="15.75" customHeight="1">
      <c r="B309" s="28"/>
      <c r="C309" s="28"/>
      <c r="D309" s="28"/>
      <c r="E309" s="28"/>
      <c r="F309" s="28"/>
    </row>
    <row r="310" ht="15.75" customHeight="1">
      <c r="B310" s="28"/>
      <c r="C310" s="28"/>
      <c r="D310" s="28"/>
      <c r="E310" s="28"/>
      <c r="F310" s="28"/>
    </row>
    <row r="311" ht="15.75" customHeight="1">
      <c r="B311" s="28"/>
      <c r="C311" s="28"/>
      <c r="D311" s="28"/>
      <c r="E311" s="28"/>
      <c r="F311" s="28"/>
    </row>
    <row r="312" ht="15.75" customHeight="1">
      <c r="B312" s="28"/>
      <c r="C312" s="28"/>
      <c r="D312" s="28"/>
      <c r="E312" s="28"/>
      <c r="F312" s="28"/>
    </row>
    <row r="313" ht="15.75" customHeight="1">
      <c r="B313" s="28"/>
      <c r="C313" s="28"/>
      <c r="D313" s="28"/>
      <c r="E313" s="28"/>
      <c r="F313" s="28"/>
    </row>
    <row r="314" ht="15.75" customHeight="1">
      <c r="B314" s="28"/>
      <c r="C314" s="28"/>
      <c r="D314" s="28"/>
      <c r="E314" s="28"/>
      <c r="F314" s="28"/>
    </row>
    <row r="315" ht="15.75" customHeight="1">
      <c r="B315" s="28"/>
      <c r="C315" s="28"/>
      <c r="D315" s="28"/>
      <c r="E315" s="28"/>
      <c r="F315" s="28"/>
    </row>
    <row r="316" ht="15.75" customHeight="1">
      <c r="B316" s="28"/>
      <c r="C316" s="28"/>
      <c r="D316" s="28"/>
      <c r="E316" s="28"/>
      <c r="F316" s="28"/>
    </row>
    <row r="317" ht="15.75" customHeight="1">
      <c r="B317" s="28"/>
      <c r="C317" s="28"/>
      <c r="D317" s="28"/>
      <c r="E317" s="28"/>
      <c r="F317" s="28"/>
    </row>
    <row r="318" ht="15.75" customHeight="1">
      <c r="B318" s="28"/>
      <c r="C318" s="28"/>
      <c r="D318" s="28"/>
      <c r="E318" s="28"/>
      <c r="F318" s="28"/>
    </row>
    <row r="319" ht="15.75" customHeight="1">
      <c r="B319" s="28"/>
      <c r="C319" s="28"/>
      <c r="D319" s="28"/>
      <c r="E319" s="28"/>
      <c r="F319" s="28"/>
    </row>
    <row r="320" ht="15.75" customHeight="1">
      <c r="B320" s="28"/>
      <c r="C320" s="28"/>
      <c r="D320" s="28"/>
      <c r="E320" s="28"/>
      <c r="F320" s="28"/>
    </row>
    <row r="321" ht="15.75" customHeight="1">
      <c r="B321" s="28"/>
      <c r="C321" s="28"/>
      <c r="D321" s="28"/>
      <c r="E321" s="28"/>
      <c r="F321" s="28"/>
    </row>
    <row r="322" ht="15.75" customHeight="1">
      <c r="B322" s="28"/>
      <c r="C322" s="28"/>
      <c r="D322" s="28"/>
      <c r="E322" s="28"/>
      <c r="F322" s="28"/>
    </row>
    <row r="323" ht="15.75" customHeight="1">
      <c r="B323" s="28"/>
      <c r="C323" s="28"/>
      <c r="D323" s="28"/>
      <c r="E323" s="28"/>
      <c r="F323" s="28"/>
    </row>
    <row r="324" ht="15.75" customHeight="1">
      <c r="B324" s="28"/>
      <c r="C324" s="28"/>
      <c r="D324" s="28"/>
      <c r="E324" s="28"/>
      <c r="F324" s="28"/>
    </row>
    <row r="325" ht="15.75" customHeight="1">
      <c r="B325" s="28"/>
      <c r="C325" s="28"/>
      <c r="D325" s="28"/>
      <c r="E325" s="28"/>
      <c r="F325" s="28"/>
    </row>
    <row r="326" ht="15.75" customHeight="1">
      <c r="B326" s="28"/>
      <c r="C326" s="28"/>
      <c r="D326" s="28"/>
      <c r="E326" s="28"/>
      <c r="F326" s="28"/>
    </row>
    <row r="327" ht="15.75" customHeight="1">
      <c r="B327" s="28"/>
      <c r="C327" s="28"/>
      <c r="D327" s="28"/>
      <c r="E327" s="28"/>
      <c r="F327" s="28"/>
    </row>
    <row r="328" ht="15.75" customHeight="1">
      <c r="B328" s="28"/>
      <c r="C328" s="28"/>
      <c r="D328" s="28"/>
      <c r="E328" s="28"/>
      <c r="F328" s="28"/>
    </row>
    <row r="329" ht="15.75" customHeight="1">
      <c r="B329" s="28"/>
      <c r="C329" s="28"/>
      <c r="D329" s="28"/>
      <c r="E329" s="28"/>
      <c r="F329" s="28"/>
    </row>
    <row r="330" ht="15.75" customHeight="1">
      <c r="B330" s="28"/>
      <c r="C330" s="28"/>
      <c r="D330" s="28"/>
      <c r="E330" s="28"/>
      <c r="F330" s="28"/>
    </row>
    <row r="331" ht="15.75" customHeight="1">
      <c r="B331" s="28"/>
      <c r="C331" s="28"/>
      <c r="D331" s="28"/>
      <c r="E331" s="28"/>
      <c r="F331" s="28"/>
    </row>
    <row r="332" ht="15.75" customHeight="1">
      <c r="B332" s="28"/>
      <c r="C332" s="28"/>
      <c r="D332" s="28"/>
      <c r="E332" s="28"/>
      <c r="F332" s="28"/>
    </row>
    <row r="333" ht="15.75" customHeight="1">
      <c r="B333" s="28"/>
      <c r="C333" s="28"/>
      <c r="D333" s="28"/>
      <c r="E333" s="28"/>
      <c r="F333" s="28"/>
    </row>
    <row r="334" ht="15.75" customHeight="1">
      <c r="B334" s="28"/>
      <c r="C334" s="28"/>
      <c r="D334" s="28"/>
      <c r="E334" s="28"/>
      <c r="F334" s="28"/>
    </row>
    <row r="335" ht="15.75" customHeight="1">
      <c r="B335" s="28"/>
      <c r="C335" s="28"/>
      <c r="D335" s="28"/>
      <c r="E335" s="28"/>
      <c r="F335" s="28"/>
    </row>
    <row r="336" ht="15.75" customHeight="1">
      <c r="B336" s="28"/>
      <c r="C336" s="28"/>
      <c r="D336" s="28"/>
      <c r="E336" s="28"/>
      <c r="F336" s="28"/>
    </row>
    <row r="337" ht="15.75" customHeight="1">
      <c r="B337" s="28"/>
      <c r="C337" s="28"/>
      <c r="D337" s="28"/>
      <c r="E337" s="28"/>
      <c r="F337" s="28"/>
    </row>
    <row r="338" ht="15.75" customHeight="1">
      <c r="B338" s="28"/>
      <c r="C338" s="28"/>
      <c r="D338" s="28"/>
      <c r="E338" s="28"/>
      <c r="F338" s="28"/>
    </row>
    <row r="339" ht="15.75" customHeight="1">
      <c r="B339" s="28"/>
      <c r="C339" s="28"/>
      <c r="D339" s="28"/>
      <c r="E339" s="28"/>
      <c r="F339" s="28"/>
    </row>
    <row r="340" ht="15.75" customHeight="1">
      <c r="B340" s="28"/>
      <c r="C340" s="28"/>
      <c r="D340" s="28"/>
      <c r="E340" s="28"/>
      <c r="F340" s="28"/>
    </row>
    <row r="341" ht="15.75" customHeight="1">
      <c r="B341" s="28"/>
      <c r="C341" s="28"/>
      <c r="D341" s="28"/>
      <c r="E341" s="28"/>
      <c r="F341" s="28"/>
    </row>
    <row r="342" ht="15.75" customHeight="1">
      <c r="B342" s="28"/>
      <c r="C342" s="28"/>
      <c r="D342" s="28"/>
      <c r="E342" s="28"/>
      <c r="F342" s="28"/>
    </row>
    <row r="343" ht="15.75" customHeight="1">
      <c r="B343" s="28"/>
      <c r="C343" s="28"/>
      <c r="D343" s="28"/>
      <c r="E343" s="28"/>
      <c r="F343" s="28"/>
    </row>
    <row r="344" ht="15.75" customHeight="1">
      <c r="B344" s="28"/>
      <c r="C344" s="28"/>
      <c r="D344" s="28"/>
      <c r="E344" s="28"/>
      <c r="F344" s="28"/>
    </row>
    <row r="345" ht="15.75" customHeight="1">
      <c r="B345" s="28"/>
      <c r="C345" s="28"/>
      <c r="D345" s="28"/>
      <c r="E345" s="28"/>
      <c r="F345" s="28"/>
    </row>
    <row r="346" ht="15.75" customHeight="1">
      <c r="B346" s="28"/>
      <c r="C346" s="28"/>
      <c r="D346" s="28"/>
      <c r="E346" s="28"/>
      <c r="F346" s="28"/>
    </row>
    <row r="347" ht="15.75" customHeight="1">
      <c r="B347" s="28"/>
      <c r="C347" s="28"/>
      <c r="D347" s="28"/>
      <c r="E347" s="28"/>
      <c r="F347" s="28"/>
    </row>
    <row r="348" ht="15.75" customHeight="1">
      <c r="B348" s="28"/>
      <c r="C348" s="28"/>
      <c r="D348" s="28"/>
      <c r="E348" s="28"/>
      <c r="F348" s="28"/>
    </row>
    <row r="349" ht="15.75" customHeight="1">
      <c r="B349" s="28"/>
      <c r="C349" s="28"/>
      <c r="D349" s="28"/>
      <c r="E349" s="28"/>
      <c r="F349" s="28"/>
    </row>
    <row r="350" ht="15.75" customHeight="1">
      <c r="B350" s="28"/>
      <c r="C350" s="28"/>
      <c r="D350" s="28"/>
      <c r="E350" s="28"/>
      <c r="F350" s="28"/>
    </row>
    <row r="351" ht="15.75" customHeight="1">
      <c r="B351" s="28"/>
      <c r="C351" s="28"/>
      <c r="D351" s="28"/>
      <c r="E351" s="28"/>
      <c r="F351" s="28"/>
    </row>
    <row r="352" ht="15.75" customHeight="1">
      <c r="B352" s="28"/>
      <c r="C352" s="28"/>
      <c r="D352" s="28"/>
      <c r="E352" s="28"/>
      <c r="F352" s="28"/>
    </row>
    <row r="353" ht="15.75" customHeight="1">
      <c r="B353" s="28"/>
      <c r="C353" s="28"/>
      <c r="D353" s="28"/>
      <c r="E353" s="28"/>
      <c r="F353" s="28"/>
    </row>
    <row r="354" ht="15.75" customHeight="1">
      <c r="B354" s="28"/>
      <c r="C354" s="28"/>
      <c r="D354" s="28"/>
      <c r="E354" s="28"/>
      <c r="F354" s="28"/>
    </row>
    <row r="355" ht="15.75" customHeight="1">
      <c r="B355" s="28"/>
      <c r="C355" s="28"/>
      <c r="D355" s="28"/>
      <c r="E355" s="28"/>
      <c r="F355" s="28"/>
    </row>
    <row r="356" ht="15.75" customHeight="1">
      <c r="B356" s="28"/>
      <c r="C356" s="28"/>
      <c r="D356" s="28"/>
      <c r="E356" s="28"/>
      <c r="F356" s="28"/>
    </row>
    <row r="357" ht="15.75" customHeight="1">
      <c r="B357" s="28"/>
      <c r="C357" s="28"/>
      <c r="D357" s="28"/>
      <c r="E357" s="28"/>
      <c r="F357" s="28"/>
    </row>
    <row r="358" ht="15.75" customHeight="1">
      <c r="B358" s="28"/>
      <c r="C358" s="28"/>
      <c r="D358" s="28"/>
      <c r="E358" s="28"/>
      <c r="F358" s="28"/>
    </row>
    <row r="359" ht="15.75" customHeight="1">
      <c r="B359" s="28"/>
      <c r="C359" s="28"/>
      <c r="D359" s="28"/>
      <c r="E359" s="28"/>
      <c r="F359" s="28"/>
    </row>
    <row r="360" ht="15.75" customHeight="1">
      <c r="B360" s="28"/>
      <c r="C360" s="28"/>
      <c r="D360" s="28"/>
      <c r="E360" s="28"/>
      <c r="F360" s="28"/>
    </row>
    <row r="361" ht="15.75" customHeight="1">
      <c r="B361" s="28"/>
      <c r="C361" s="28"/>
      <c r="D361" s="28"/>
      <c r="E361" s="28"/>
      <c r="F361" s="28"/>
    </row>
    <row r="362" ht="15.75" customHeight="1">
      <c r="B362" s="28"/>
      <c r="C362" s="28"/>
      <c r="D362" s="28"/>
      <c r="E362" s="28"/>
      <c r="F362" s="28"/>
    </row>
    <row r="363" ht="15.75" customHeight="1">
      <c r="B363" s="28"/>
      <c r="C363" s="28"/>
      <c r="D363" s="28"/>
      <c r="E363" s="28"/>
      <c r="F363" s="28"/>
    </row>
    <row r="364" ht="15.75" customHeight="1">
      <c r="B364" s="28"/>
      <c r="C364" s="28"/>
      <c r="D364" s="28"/>
      <c r="E364" s="28"/>
      <c r="F364" s="28"/>
    </row>
    <row r="365" ht="15.75" customHeight="1">
      <c r="B365" s="28"/>
      <c r="C365" s="28"/>
      <c r="D365" s="28"/>
      <c r="E365" s="28"/>
      <c r="F365" s="28"/>
    </row>
    <row r="366" ht="15.75" customHeight="1">
      <c r="B366" s="28"/>
      <c r="C366" s="28"/>
      <c r="D366" s="28"/>
      <c r="E366" s="28"/>
      <c r="F366" s="28"/>
    </row>
    <row r="367" ht="15.75" customHeight="1">
      <c r="B367" s="28"/>
      <c r="C367" s="28"/>
      <c r="D367" s="28"/>
      <c r="E367" s="28"/>
      <c r="F367" s="28"/>
    </row>
    <row r="368" ht="15.75" customHeight="1">
      <c r="B368" s="28"/>
      <c r="C368" s="28"/>
      <c r="D368" s="28"/>
      <c r="E368" s="28"/>
      <c r="F368" s="28"/>
    </row>
    <row r="369" ht="15.75" customHeight="1">
      <c r="B369" s="28"/>
      <c r="C369" s="28"/>
      <c r="D369" s="28"/>
      <c r="E369" s="28"/>
      <c r="F369" s="28"/>
    </row>
    <row r="370" ht="15.75" customHeight="1">
      <c r="B370" s="28"/>
      <c r="C370" s="28"/>
      <c r="D370" s="28"/>
      <c r="E370" s="28"/>
      <c r="F370" s="28"/>
    </row>
    <row r="371" ht="15.75" customHeight="1">
      <c r="B371" s="28"/>
      <c r="C371" s="28"/>
      <c r="D371" s="28"/>
      <c r="E371" s="28"/>
      <c r="F371" s="28"/>
    </row>
    <row r="372" ht="15.75" customHeight="1">
      <c r="B372" s="28"/>
      <c r="C372" s="28"/>
      <c r="D372" s="28"/>
      <c r="E372" s="28"/>
      <c r="F372" s="28"/>
    </row>
    <row r="373" ht="15.75" customHeight="1">
      <c r="B373" s="28"/>
      <c r="C373" s="28"/>
      <c r="D373" s="28"/>
      <c r="E373" s="28"/>
      <c r="F373" s="28"/>
    </row>
    <row r="374" ht="15.75" customHeight="1">
      <c r="B374" s="28"/>
      <c r="C374" s="28"/>
      <c r="D374" s="28"/>
      <c r="E374" s="28"/>
      <c r="F374" s="28"/>
    </row>
    <row r="375" ht="15.75" customHeight="1">
      <c r="B375" s="28"/>
      <c r="C375" s="28"/>
      <c r="D375" s="28"/>
      <c r="E375" s="28"/>
      <c r="F375" s="28"/>
    </row>
    <row r="376" ht="15.75" customHeight="1">
      <c r="B376" s="28"/>
      <c r="C376" s="28"/>
      <c r="D376" s="28"/>
      <c r="E376" s="28"/>
      <c r="F376" s="28"/>
    </row>
    <row r="377" ht="15.75" customHeight="1">
      <c r="B377" s="28"/>
      <c r="C377" s="28"/>
      <c r="D377" s="28"/>
      <c r="E377" s="28"/>
      <c r="F377" s="28"/>
    </row>
    <row r="378" ht="15.75" customHeight="1">
      <c r="B378" s="28"/>
      <c r="C378" s="28"/>
      <c r="D378" s="28"/>
      <c r="E378" s="28"/>
      <c r="F378" s="28"/>
    </row>
    <row r="379" ht="15.75" customHeight="1">
      <c r="B379" s="28"/>
      <c r="C379" s="28"/>
      <c r="D379" s="28"/>
      <c r="E379" s="28"/>
      <c r="F379" s="28"/>
    </row>
    <row r="380" ht="15.75" customHeight="1">
      <c r="B380" s="28"/>
      <c r="C380" s="28"/>
      <c r="D380" s="28"/>
      <c r="E380" s="28"/>
      <c r="F380" s="28"/>
    </row>
    <row r="381" ht="15.75" customHeight="1">
      <c r="B381" s="28"/>
      <c r="C381" s="28"/>
      <c r="D381" s="28"/>
      <c r="E381" s="28"/>
      <c r="F381" s="28"/>
    </row>
    <row r="382" ht="15.75" customHeight="1">
      <c r="B382" s="28"/>
      <c r="C382" s="28"/>
      <c r="D382" s="28"/>
      <c r="E382" s="28"/>
      <c r="F382" s="28"/>
    </row>
    <row r="383" ht="15.75" customHeight="1">
      <c r="B383" s="28"/>
      <c r="C383" s="28"/>
      <c r="D383" s="28"/>
      <c r="E383" s="28"/>
      <c r="F383" s="28"/>
    </row>
    <row r="384" ht="15.75" customHeight="1">
      <c r="B384" s="28"/>
      <c r="C384" s="28"/>
      <c r="D384" s="28"/>
      <c r="E384" s="28"/>
      <c r="F384" s="28"/>
    </row>
    <row r="385" ht="15.75" customHeight="1">
      <c r="B385" s="28"/>
      <c r="C385" s="28"/>
      <c r="D385" s="28"/>
      <c r="E385" s="28"/>
      <c r="F385" s="28"/>
    </row>
    <row r="386" ht="15.75" customHeight="1">
      <c r="B386" s="28"/>
      <c r="C386" s="28"/>
      <c r="D386" s="28"/>
      <c r="E386" s="28"/>
      <c r="F386" s="28"/>
    </row>
    <row r="387" ht="15.75" customHeight="1">
      <c r="B387" s="28"/>
      <c r="C387" s="28"/>
      <c r="D387" s="28"/>
      <c r="E387" s="28"/>
      <c r="F387" s="28"/>
    </row>
    <row r="388" ht="15.75" customHeight="1">
      <c r="B388" s="28"/>
      <c r="C388" s="28"/>
      <c r="D388" s="28"/>
      <c r="E388" s="28"/>
      <c r="F388" s="28"/>
    </row>
    <row r="389" ht="15.75" customHeight="1">
      <c r="B389" s="28"/>
      <c r="C389" s="28"/>
      <c r="D389" s="28"/>
      <c r="E389" s="28"/>
      <c r="F389" s="28"/>
    </row>
    <row r="390" ht="15.75" customHeight="1">
      <c r="B390" s="28"/>
      <c r="C390" s="28"/>
      <c r="D390" s="28"/>
      <c r="E390" s="28"/>
      <c r="F390" s="28"/>
    </row>
    <row r="391" ht="15.75" customHeight="1">
      <c r="B391" s="28"/>
      <c r="C391" s="28"/>
      <c r="D391" s="28"/>
      <c r="E391" s="28"/>
      <c r="F391" s="28"/>
    </row>
    <row r="392" ht="15.75" customHeight="1">
      <c r="B392" s="28"/>
      <c r="C392" s="28"/>
      <c r="D392" s="28"/>
      <c r="E392" s="28"/>
      <c r="F392" s="28"/>
    </row>
    <row r="393" ht="15.75" customHeight="1">
      <c r="B393" s="28"/>
      <c r="C393" s="28"/>
      <c r="D393" s="28"/>
      <c r="E393" s="28"/>
      <c r="F393" s="28"/>
    </row>
    <row r="394" ht="15.75" customHeight="1">
      <c r="B394" s="28"/>
      <c r="C394" s="28"/>
      <c r="D394" s="28"/>
      <c r="E394" s="28"/>
      <c r="F394" s="28"/>
    </row>
    <row r="395" ht="15.75" customHeight="1">
      <c r="B395" s="28"/>
      <c r="C395" s="28"/>
      <c r="D395" s="28"/>
      <c r="E395" s="28"/>
      <c r="F395" s="28"/>
    </row>
    <row r="396" ht="15.75" customHeight="1">
      <c r="B396" s="28"/>
      <c r="C396" s="28"/>
      <c r="D396" s="28"/>
      <c r="E396" s="28"/>
      <c r="F396" s="28"/>
    </row>
    <row r="397" ht="15.75" customHeight="1">
      <c r="B397" s="28"/>
      <c r="C397" s="28"/>
      <c r="D397" s="28"/>
      <c r="E397" s="28"/>
      <c r="F397" s="28"/>
    </row>
    <row r="398" ht="15.75" customHeight="1">
      <c r="B398" s="28"/>
      <c r="C398" s="28"/>
      <c r="D398" s="28"/>
      <c r="E398" s="28"/>
      <c r="F398" s="28"/>
    </row>
    <row r="399" ht="15.75" customHeight="1">
      <c r="B399" s="28"/>
      <c r="C399" s="28"/>
      <c r="D399" s="28"/>
      <c r="E399" s="28"/>
      <c r="F399" s="28"/>
    </row>
    <row r="400" ht="15.75" customHeight="1">
      <c r="B400" s="28"/>
      <c r="C400" s="28"/>
      <c r="D400" s="28"/>
      <c r="E400" s="28"/>
      <c r="F400" s="28"/>
    </row>
    <row r="401" ht="15.75" customHeight="1">
      <c r="B401" s="28"/>
      <c r="C401" s="28"/>
      <c r="D401" s="28"/>
      <c r="E401" s="28"/>
      <c r="F401" s="28"/>
    </row>
    <row r="402" ht="15.75" customHeight="1">
      <c r="B402" s="28"/>
      <c r="C402" s="28"/>
      <c r="D402" s="28"/>
      <c r="E402" s="28"/>
      <c r="F402" s="28"/>
    </row>
    <row r="403" ht="15.75" customHeight="1">
      <c r="B403" s="28"/>
      <c r="C403" s="28"/>
      <c r="D403" s="28"/>
      <c r="E403" s="28"/>
      <c r="F403" s="28"/>
    </row>
    <row r="404" ht="15.75" customHeight="1">
      <c r="B404" s="28"/>
      <c r="C404" s="28"/>
      <c r="D404" s="28"/>
      <c r="E404" s="28"/>
      <c r="F404" s="28"/>
    </row>
    <row r="405" ht="15.75" customHeight="1">
      <c r="B405" s="28"/>
      <c r="C405" s="28"/>
      <c r="D405" s="28"/>
      <c r="E405" s="28"/>
      <c r="F405" s="28"/>
    </row>
    <row r="406" ht="15.75" customHeight="1">
      <c r="B406" s="28"/>
      <c r="C406" s="28"/>
      <c r="D406" s="28"/>
      <c r="E406" s="28"/>
      <c r="F406" s="28"/>
    </row>
    <row r="407" ht="15.75" customHeight="1">
      <c r="B407" s="28"/>
      <c r="C407" s="28"/>
      <c r="D407" s="28"/>
      <c r="E407" s="28"/>
      <c r="F407" s="28"/>
    </row>
    <row r="408" ht="15.75" customHeight="1">
      <c r="B408" s="28"/>
      <c r="C408" s="28"/>
      <c r="D408" s="28"/>
      <c r="E408" s="28"/>
      <c r="F408" s="28"/>
    </row>
    <row r="409" ht="15.75" customHeight="1">
      <c r="B409" s="28"/>
      <c r="C409" s="28"/>
      <c r="D409" s="28"/>
      <c r="E409" s="28"/>
      <c r="F409" s="28"/>
    </row>
    <row r="410" ht="15.75" customHeight="1">
      <c r="B410" s="28"/>
      <c r="C410" s="28"/>
      <c r="D410" s="28"/>
      <c r="E410" s="28"/>
      <c r="F410" s="28"/>
    </row>
    <row r="411" ht="15.75" customHeight="1">
      <c r="B411" s="28"/>
      <c r="C411" s="28"/>
      <c r="D411" s="28"/>
      <c r="E411" s="28"/>
      <c r="F411" s="28"/>
    </row>
    <row r="412" ht="15.75" customHeight="1">
      <c r="B412" s="28"/>
      <c r="C412" s="28"/>
      <c r="D412" s="28"/>
      <c r="E412" s="28"/>
      <c r="F412" s="28"/>
    </row>
    <row r="413" ht="15.75" customHeight="1">
      <c r="B413" s="28"/>
      <c r="C413" s="28"/>
      <c r="D413" s="28"/>
      <c r="E413" s="28"/>
      <c r="F413" s="28"/>
    </row>
    <row r="414" ht="15.75" customHeight="1">
      <c r="B414" s="28"/>
      <c r="C414" s="28"/>
      <c r="D414" s="28"/>
      <c r="E414" s="28"/>
      <c r="F414" s="28"/>
    </row>
    <row r="415" ht="15.75" customHeight="1">
      <c r="B415" s="28"/>
      <c r="C415" s="28"/>
      <c r="D415" s="28"/>
      <c r="E415" s="28"/>
      <c r="F415" s="28"/>
    </row>
    <row r="416" ht="15.75" customHeight="1">
      <c r="B416" s="28"/>
      <c r="C416" s="28"/>
      <c r="D416" s="28"/>
      <c r="E416" s="28"/>
      <c r="F416" s="28"/>
    </row>
    <row r="417" ht="15.75" customHeight="1">
      <c r="B417" s="28"/>
      <c r="C417" s="28"/>
      <c r="D417" s="28"/>
      <c r="E417" s="28"/>
      <c r="F417" s="28"/>
    </row>
    <row r="418" ht="15.75" customHeight="1">
      <c r="B418" s="28"/>
      <c r="C418" s="28"/>
      <c r="D418" s="28"/>
      <c r="E418" s="28"/>
      <c r="F418" s="28"/>
    </row>
    <row r="419" ht="15.75" customHeight="1">
      <c r="B419" s="28"/>
      <c r="C419" s="28"/>
      <c r="D419" s="28"/>
      <c r="E419" s="28"/>
      <c r="F419" s="28"/>
    </row>
    <row r="420" ht="15.75" customHeight="1">
      <c r="B420" s="28"/>
      <c r="C420" s="28"/>
      <c r="D420" s="28"/>
      <c r="E420" s="28"/>
      <c r="F420" s="28"/>
    </row>
    <row r="421" ht="15.75" customHeight="1">
      <c r="B421" s="28"/>
      <c r="C421" s="28"/>
      <c r="D421" s="28"/>
      <c r="E421" s="28"/>
      <c r="F421" s="28"/>
    </row>
    <row r="422" ht="15.75" customHeight="1">
      <c r="B422" s="28"/>
      <c r="C422" s="28"/>
      <c r="D422" s="28"/>
      <c r="E422" s="28"/>
      <c r="F422" s="28"/>
    </row>
    <row r="423" ht="15.75" customHeight="1">
      <c r="B423" s="28"/>
      <c r="C423" s="28"/>
      <c r="D423" s="28"/>
      <c r="E423" s="28"/>
      <c r="F423" s="28"/>
    </row>
    <row r="424" ht="15.75" customHeight="1">
      <c r="B424" s="28"/>
      <c r="C424" s="28"/>
      <c r="D424" s="28"/>
      <c r="E424" s="28"/>
      <c r="F424" s="28"/>
    </row>
    <row r="425" ht="15.75" customHeight="1">
      <c r="B425" s="28"/>
      <c r="C425" s="28"/>
      <c r="D425" s="28"/>
      <c r="E425" s="28"/>
      <c r="F425" s="28"/>
    </row>
    <row r="426" ht="15.75" customHeight="1">
      <c r="B426" s="28"/>
      <c r="C426" s="28"/>
      <c r="D426" s="28"/>
      <c r="E426" s="28"/>
      <c r="F426" s="28"/>
    </row>
    <row r="427" ht="15.75" customHeight="1">
      <c r="B427" s="28"/>
      <c r="C427" s="28"/>
      <c r="D427" s="28"/>
      <c r="E427" s="28"/>
      <c r="F427" s="28"/>
    </row>
    <row r="428" ht="15.75" customHeight="1">
      <c r="B428" s="28"/>
      <c r="C428" s="28"/>
      <c r="D428" s="28"/>
      <c r="E428" s="28"/>
      <c r="F428" s="28"/>
    </row>
    <row r="429" ht="15.75" customHeight="1">
      <c r="B429" s="28"/>
      <c r="C429" s="28"/>
      <c r="D429" s="28"/>
      <c r="E429" s="28"/>
      <c r="F429" s="28"/>
    </row>
    <row r="430" ht="15.75" customHeight="1">
      <c r="B430" s="28"/>
      <c r="C430" s="28"/>
      <c r="D430" s="28"/>
      <c r="E430" s="28"/>
      <c r="F430" s="28"/>
    </row>
    <row r="431" ht="15.75" customHeight="1">
      <c r="B431" s="28"/>
      <c r="C431" s="28"/>
      <c r="D431" s="28"/>
      <c r="E431" s="28"/>
      <c r="F431" s="28"/>
    </row>
    <row r="432" ht="15.75" customHeight="1">
      <c r="B432" s="28"/>
      <c r="C432" s="28"/>
      <c r="D432" s="28"/>
      <c r="E432" s="28"/>
      <c r="F432" s="28"/>
    </row>
    <row r="433" ht="15.75" customHeight="1">
      <c r="B433" s="28"/>
      <c r="C433" s="28"/>
      <c r="D433" s="28"/>
      <c r="E433" s="28"/>
      <c r="F433" s="28"/>
    </row>
    <row r="434" ht="15.75" customHeight="1">
      <c r="B434" s="28"/>
      <c r="C434" s="28"/>
      <c r="D434" s="28"/>
      <c r="E434" s="28"/>
      <c r="F434" s="28"/>
    </row>
    <row r="435" ht="15.75" customHeight="1">
      <c r="B435" s="28"/>
      <c r="C435" s="28"/>
      <c r="D435" s="28"/>
      <c r="E435" s="28"/>
      <c r="F435" s="28"/>
    </row>
    <row r="436" ht="15.75" customHeight="1">
      <c r="B436" s="28"/>
      <c r="C436" s="28"/>
      <c r="D436" s="28"/>
      <c r="E436" s="28"/>
      <c r="F436" s="28"/>
    </row>
    <row r="437" ht="15.75" customHeight="1">
      <c r="B437" s="28"/>
      <c r="C437" s="28"/>
      <c r="D437" s="28"/>
      <c r="E437" s="28"/>
      <c r="F437" s="28"/>
    </row>
    <row r="438" ht="15.75" customHeight="1">
      <c r="B438" s="28"/>
      <c r="C438" s="28"/>
      <c r="D438" s="28"/>
      <c r="E438" s="28"/>
      <c r="F438" s="28"/>
    </row>
    <row r="439" ht="15.75" customHeight="1">
      <c r="B439" s="28"/>
      <c r="C439" s="28"/>
      <c r="D439" s="28"/>
      <c r="E439" s="28"/>
      <c r="F439" s="28"/>
    </row>
    <row r="440" ht="15.75" customHeight="1">
      <c r="B440" s="28"/>
      <c r="C440" s="28"/>
      <c r="D440" s="28"/>
      <c r="E440" s="28"/>
      <c r="F440" s="28"/>
    </row>
    <row r="441" ht="15.75" customHeight="1">
      <c r="B441" s="28"/>
      <c r="C441" s="28"/>
      <c r="D441" s="28"/>
      <c r="E441" s="28"/>
      <c r="F441" s="28"/>
    </row>
    <row r="442" ht="15.75" customHeight="1">
      <c r="B442" s="28"/>
      <c r="C442" s="28"/>
      <c r="D442" s="28"/>
      <c r="E442" s="28"/>
      <c r="F442" s="28"/>
    </row>
    <row r="443" ht="15.75" customHeight="1">
      <c r="B443" s="28"/>
      <c r="C443" s="28"/>
      <c r="D443" s="28"/>
      <c r="E443" s="28"/>
      <c r="F443" s="28"/>
    </row>
    <row r="444" ht="15.75" customHeight="1">
      <c r="B444" s="28"/>
      <c r="C444" s="28"/>
      <c r="D444" s="28"/>
      <c r="E444" s="28"/>
      <c r="F444" s="28"/>
    </row>
    <row r="445" ht="15.75" customHeight="1">
      <c r="B445" s="28"/>
      <c r="C445" s="28"/>
      <c r="D445" s="28"/>
      <c r="E445" s="28"/>
      <c r="F445" s="28"/>
    </row>
    <row r="446" ht="15.75" customHeight="1">
      <c r="B446" s="28"/>
      <c r="C446" s="28"/>
      <c r="D446" s="28"/>
      <c r="E446" s="28"/>
      <c r="F446" s="28"/>
    </row>
    <row r="447" ht="15.75" customHeight="1">
      <c r="B447" s="28"/>
      <c r="C447" s="28"/>
      <c r="D447" s="28"/>
      <c r="E447" s="28"/>
      <c r="F447" s="28"/>
    </row>
    <row r="448" ht="15.75" customHeight="1">
      <c r="B448" s="28"/>
      <c r="C448" s="28"/>
      <c r="D448" s="28"/>
      <c r="E448" s="28"/>
      <c r="F448" s="28"/>
    </row>
    <row r="449" ht="15.75" customHeight="1">
      <c r="B449" s="28"/>
      <c r="C449" s="28"/>
      <c r="D449" s="28"/>
      <c r="E449" s="28"/>
      <c r="F449" s="28"/>
    </row>
    <row r="450" ht="15.75" customHeight="1">
      <c r="B450" s="28"/>
      <c r="C450" s="28"/>
      <c r="D450" s="28"/>
      <c r="E450" s="28"/>
      <c r="F450" s="28"/>
    </row>
    <row r="451" ht="15.75" customHeight="1">
      <c r="B451" s="28"/>
      <c r="C451" s="28"/>
      <c r="D451" s="28"/>
      <c r="E451" s="28"/>
      <c r="F451" s="28"/>
    </row>
    <row r="452" ht="15.75" customHeight="1">
      <c r="B452" s="28"/>
      <c r="C452" s="28"/>
      <c r="D452" s="28"/>
      <c r="E452" s="28"/>
      <c r="F452" s="28"/>
    </row>
    <row r="453" ht="15.75" customHeight="1">
      <c r="B453" s="28"/>
      <c r="C453" s="28"/>
      <c r="D453" s="28"/>
      <c r="E453" s="28"/>
      <c r="F453" s="28"/>
    </row>
    <row r="454" ht="15.75" customHeight="1">
      <c r="B454" s="28"/>
      <c r="C454" s="28"/>
      <c r="D454" s="28"/>
      <c r="E454" s="28"/>
      <c r="F454" s="28"/>
    </row>
    <row r="455" ht="15.75" customHeight="1">
      <c r="B455" s="28"/>
      <c r="C455" s="28"/>
      <c r="D455" s="28"/>
      <c r="E455" s="28"/>
      <c r="F455" s="28"/>
    </row>
    <row r="456" ht="15.75" customHeight="1">
      <c r="B456" s="28"/>
      <c r="C456" s="28"/>
      <c r="D456" s="28"/>
      <c r="E456" s="28"/>
      <c r="F456" s="28"/>
    </row>
    <row r="457" ht="15.75" customHeight="1">
      <c r="B457" s="28"/>
      <c r="C457" s="28"/>
      <c r="D457" s="28"/>
      <c r="E457" s="28"/>
      <c r="F457" s="28"/>
    </row>
    <row r="458" ht="15.75" customHeight="1">
      <c r="B458" s="28"/>
      <c r="C458" s="28"/>
      <c r="D458" s="28"/>
      <c r="E458" s="28"/>
      <c r="F458" s="28"/>
    </row>
    <row r="459" ht="15.75" customHeight="1">
      <c r="B459" s="28"/>
      <c r="C459" s="28"/>
      <c r="D459" s="28"/>
      <c r="E459" s="28"/>
      <c r="F459" s="28"/>
    </row>
    <row r="460" ht="15.75" customHeight="1">
      <c r="B460" s="28"/>
      <c r="C460" s="28"/>
      <c r="D460" s="28"/>
      <c r="E460" s="28"/>
      <c r="F460" s="28"/>
    </row>
    <row r="461" ht="15.75" customHeight="1">
      <c r="B461" s="28"/>
      <c r="C461" s="28"/>
      <c r="D461" s="28"/>
      <c r="E461" s="28"/>
      <c r="F461" s="28"/>
    </row>
    <row r="462" ht="15.75" customHeight="1">
      <c r="B462" s="28"/>
      <c r="C462" s="28"/>
      <c r="D462" s="28"/>
      <c r="E462" s="28"/>
      <c r="F462" s="28"/>
    </row>
    <row r="463" ht="15.75" customHeight="1">
      <c r="B463" s="28"/>
      <c r="C463" s="28"/>
      <c r="D463" s="28"/>
      <c r="E463" s="28"/>
      <c r="F463" s="28"/>
    </row>
    <row r="464" ht="15.75" customHeight="1">
      <c r="B464" s="28"/>
      <c r="C464" s="28"/>
      <c r="D464" s="28"/>
      <c r="E464" s="28"/>
      <c r="F464" s="28"/>
    </row>
    <row r="465" ht="15.75" customHeight="1">
      <c r="B465" s="28"/>
      <c r="C465" s="28"/>
      <c r="D465" s="28"/>
      <c r="E465" s="28"/>
      <c r="F465" s="28"/>
    </row>
    <row r="466" ht="15.75" customHeight="1">
      <c r="B466" s="28"/>
      <c r="C466" s="28"/>
      <c r="D466" s="28"/>
      <c r="E466" s="28"/>
      <c r="F466" s="28"/>
    </row>
    <row r="467" ht="15.75" customHeight="1">
      <c r="B467" s="28"/>
      <c r="C467" s="28"/>
      <c r="D467" s="28"/>
      <c r="E467" s="28"/>
      <c r="F467" s="28"/>
    </row>
    <row r="468" ht="15.75" customHeight="1">
      <c r="B468" s="28"/>
      <c r="C468" s="28"/>
      <c r="D468" s="28"/>
      <c r="E468" s="28"/>
      <c r="F468" s="28"/>
    </row>
    <row r="469" ht="15.75" customHeight="1">
      <c r="B469" s="28"/>
      <c r="C469" s="28"/>
      <c r="D469" s="28"/>
      <c r="E469" s="28"/>
      <c r="F469" s="28"/>
    </row>
    <row r="470" ht="15.75" customHeight="1">
      <c r="B470" s="28"/>
      <c r="C470" s="28"/>
      <c r="D470" s="28"/>
      <c r="E470" s="28"/>
      <c r="F470" s="28"/>
    </row>
    <row r="471" ht="15.75" customHeight="1">
      <c r="B471" s="28"/>
      <c r="C471" s="28"/>
      <c r="D471" s="28"/>
      <c r="E471" s="28"/>
      <c r="F471" s="28"/>
    </row>
    <row r="472" ht="15.75" customHeight="1">
      <c r="B472" s="28"/>
      <c r="C472" s="28"/>
      <c r="D472" s="28"/>
      <c r="E472" s="28"/>
      <c r="F472" s="28"/>
    </row>
    <row r="473" ht="15.75" customHeight="1">
      <c r="B473" s="28"/>
      <c r="C473" s="28"/>
      <c r="D473" s="28"/>
      <c r="E473" s="28"/>
      <c r="F473" s="28"/>
    </row>
    <row r="474" ht="15.75" customHeight="1">
      <c r="B474" s="28"/>
      <c r="C474" s="28"/>
      <c r="D474" s="28"/>
      <c r="E474" s="28"/>
      <c r="F474" s="28"/>
    </row>
    <row r="475" ht="15.75" customHeight="1">
      <c r="B475" s="28"/>
      <c r="C475" s="28"/>
      <c r="D475" s="28"/>
      <c r="E475" s="28"/>
      <c r="F475" s="28"/>
    </row>
    <row r="476" ht="15.75" customHeight="1">
      <c r="B476" s="28"/>
      <c r="C476" s="28"/>
      <c r="D476" s="28"/>
      <c r="E476" s="28"/>
      <c r="F476" s="28"/>
    </row>
    <row r="477" ht="15.75" customHeight="1">
      <c r="B477" s="28"/>
      <c r="C477" s="28"/>
      <c r="D477" s="28"/>
      <c r="E477" s="28"/>
      <c r="F477" s="28"/>
    </row>
    <row r="478" ht="15.75" customHeight="1">
      <c r="B478" s="28"/>
      <c r="C478" s="28"/>
      <c r="D478" s="28"/>
      <c r="E478" s="28"/>
      <c r="F478" s="28"/>
    </row>
    <row r="479" ht="15.75" customHeight="1">
      <c r="B479" s="28"/>
      <c r="C479" s="28"/>
      <c r="D479" s="28"/>
      <c r="E479" s="28"/>
      <c r="F479" s="28"/>
    </row>
    <row r="480" ht="15.75" customHeight="1">
      <c r="B480" s="28"/>
      <c r="C480" s="28"/>
      <c r="D480" s="28"/>
      <c r="E480" s="28"/>
      <c r="F480" s="28"/>
    </row>
    <row r="481" ht="15.75" customHeight="1">
      <c r="B481" s="28"/>
      <c r="C481" s="28"/>
      <c r="D481" s="28"/>
      <c r="E481" s="28"/>
      <c r="F481" s="28"/>
    </row>
    <row r="482" ht="15.75" customHeight="1">
      <c r="B482" s="28"/>
      <c r="C482" s="28"/>
      <c r="D482" s="28"/>
      <c r="E482" s="28"/>
      <c r="F482" s="28"/>
    </row>
    <row r="483" ht="15.75" customHeight="1">
      <c r="B483" s="28"/>
      <c r="C483" s="28"/>
      <c r="D483" s="28"/>
      <c r="E483" s="28"/>
      <c r="F483" s="28"/>
    </row>
    <row r="484" ht="15.75" customHeight="1">
      <c r="B484" s="28"/>
      <c r="C484" s="28"/>
      <c r="D484" s="28"/>
      <c r="E484" s="28"/>
      <c r="F484" s="28"/>
    </row>
    <row r="485" ht="15.75" customHeight="1">
      <c r="B485" s="28"/>
      <c r="C485" s="28"/>
      <c r="D485" s="28"/>
      <c r="E485" s="28"/>
      <c r="F485" s="28"/>
    </row>
    <row r="486" ht="15.75" customHeight="1">
      <c r="B486" s="28"/>
      <c r="C486" s="28"/>
      <c r="D486" s="28"/>
      <c r="E486" s="28"/>
      <c r="F486" s="28"/>
    </row>
    <row r="487" ht="15.75" customHeight="1">
      <c r="B487" s="28"/>
      <c r="C487" s="28"/>
      <c r="D487" s="28"/>
      <c r="E487" s="28"/>
      <c r="F487" s="28"/>
    </row>
    <row r="488" ht="15.75" customHeight="1">
      <c r="B488" s="28"/>
      <c r="C488" s="28"/>
      <c r="D488" s="28"/>
      <c r="E488" s="28"/>
      <c r="F488" s="28"/>
    </row>
    <row r="489" ht="15.75" customHeight="1">
      <c r="B489" s="28"/>
      <c r="C489" s="28"/>
      <c r="D489" s="28"/>
      <c r="E489" s="28"/>
      <c r="F489" s="28"/>
    </row>
    <row r="490" ht="15.75" customHeight="1">
      <c r="B490" s="28"/>
      <c r="C490" s="28"/>
      <c r="D490" s="28"/>
      <c r="E490" s="28"/>
      <c r="F490" s="28"/>
    </row>
    <row r="491" ht="15.75" customHeight="1">
      <c r="B491" s="28"/>
      <c r="C491" s="28"/>
      <c r="D491" s="28"/>
      <c r="E491" s="28"/>
      <c r="F491" s="28"/>
    </row>
    <row r="492" ht="15.75" customHeight="1">
      <c r="B492" s="28"/>
      <c r="C492" s="28"/>
      <c r="D492" s="28"/>
      <c r="E492" s="28"/>
      <c r="F492" s="28"/>
    </row>
    <row r="493" ht="15.75" customHeight="1">
      <c r="B493" s="28"/>
      <c r="C493" s="28"/>
      <c r="D493" s="28"/>
      <c r="E493" s="28"/>
      <c r="F493" s="28"/>
    </row>
    <row r="494" ht="15.75" customHeight="1">
      <c r="B494" s="28"/>
      <c r="C494" s="28"/>
      <c r="D494" s="28"/>
      <c r="E494" s="28"/>
      <c r="F494" s="28"/>
    </row>
    <row r="495" ht="15.75" customHeight="1">
      <c r="B495" s="28"/>
      <c r="C495" s="28"/>
      <c r="D495" s="28"/>
      <c r="E495" s="28"/>
      <c r="F495" s="28"/>
    </row>
    <row r="496" ht="15.75" customHeight="1">
      <c r="B496" s="28"/>
      <c r="C496" s="28"/>
      <c r="D496" s="28"/>
      <c r="E496" s="28"/>
      <c r="F496" s="28"/>
    </row>
    <row r="497" ht="15.75" customHeight="1">
      <c r="B497" s="28"/>
      <c r="C497" s="28"/>
      <c r="D497" s="28"/>
      <c r="E497" s="28"/>
      <c r="F497" s="28"/>
    </row>
    <row r="498" ht="15.75" customHeight="1">
      <c r="B498" s="28"/>
      <c r="C498" s="28"/>
      <c r="D498" s="28"/>
      <c r="E498" s="28"/>
      <c r="F498" s="28"/>
    </row>
    <row r="499" ht="15.75" customHeight="1">
      <c r="B499" s="28"/>
      <c r="C499" s="28"/>
      <c r="D499" s="28"/>
      <c r="E499" s="28"/>
      <c r="F499" s="28"/>
    </row>
    <row r="500" ht="15.75" customHeight="1">
      <c r="B500" s="28"/>
      <c r="C500" s="28"/>
      <c r="D500" s="28"/>
      <c r="E500" s="28"/>
      <c r="F500" s="28"/>
    </row>
    <row r="501" ht="15.75" customHeight="1">
      <c r="B501" s="28"/>
      <c r="C501" s="28"/>
      <c r="D501" s="28"/>
      <c r="E501" s="28"/>
      <c r="F501" s="28"/>
    </row>
    <row r="502" ht="15.75" customHeight="1">
      <c r="B502" s="28"/>
      <c r="C502" s="28"/>
      <c r="D502" s="28"/>
      <c r="E502" s="28"/>
      <c r="F502" s="28"/>
    </row>
    <row r="503" ht="15.75" customHeight="1">
      <c r="B503" s="28"/>
      <c r="C503" s="28"/>
      <c r="D503" s="28"/>
      <c r="E503" s="28"/>
      <c r="F503" s="28"/>
    </row>
    <row r="504" ht="15.75" customHeight="1">
      <c r="B504" s="28"/>
      <c r="C504" s="28"/>
      <c r="D504" s="28"/>
      <c r="E504" s="28"/>
      <c r="F504" s="28"/>
    </row>
    <row r="505" ht="15.75" customHeight="1">
      <c r="B505" s="28"/>
      <c r="C505" s="28"/>
      <c r="D505" s="28"/>
      <c r="E505" s="28"/>
      <c r="F505" s="28"/>
    </row>
    <row r="506" ht="15.75" customHeight="1">
      <c r="B506" s="28"/>
      <c r="C506" s="28"/>
      <c r="D506" s="28"/>
      <c r="E506" s="28"/>
      <c r="F506" s="28"/>
    </row>
    <row r="507" ht="15.75" customHeight="1">
      <c r="B507" s="28"/>
      <c r="C507" s="28"/>
      <c r="D507" s="28"/>
      <c r="E507" s="28"/>
      <c r="F507" s="28"/>
    </row>
    <row r="508" ht="15.75" customHeight="1">
      <c r="B508" s="28"/>
      <c r="C508" s="28"/>
      <c r="D508" s="28"/>
      <c r="E508" s="28"/>
      <c r="F508" s="28"/>
    </row>
    <row r="509" ht="15.75" customHeight="1">
      <c r="B509" s="28"/>
      <c r="C509" s="28"/>
      <c r="D509" s="28"/>
      <c r="E509" s="28"/>
      <c r="F509" s="28"/>
    </row>
    <row r="510" ht="15.75" customHeight="1">
      <c r="B510" s="28"/>
      <c r="C510" s="28"/>
      <c r="D510" s="28"/>
      <c r="E510" s="28"/>
      <c r="F510" s="28"/>
    </row>
    <row r="511" ht="15.75" customHeight="1">
      <c r="B511" s="28"/>
      <c r="C511" s="28"/>
      <c r="D511" s="28"/>
      <c r="E511" s="28"/>
      <c r="F511" s="28"/>
    </row>
    <row r="512" ht="15.75" customHeight="1">
      <c r="B512" s="28"/>
      <c r="C512" s="28"/>
      <c r="D512" s="28"/>
      <c r="E512" s="28"/>
      <c r="F512" s="28"/>
    </row>
    <row r="513" ht="15.75" customHeight="1">
      <c r="B513" s="28"/>
      <c r="C513" s="28"/>
      <c r="D513" s="28"/>
      <c r="E513" s="28"/>
      <c r="F513" s="28"/>
    </row>
    <row r="514" ht="15.75" customHeight="1">
      <c r="B514" s="28"/>
      <c r="C514" s="28"/>
      <c r="D514" s="28"/>
      <c r="E514" s="28"/>
      <c r="F514" s="28"/>
    </row>
    <row r="515" ht="15.75" customHeight="1">
      <c r="B515" s="28"/>
      <c r="C515" s="28"/>
      <c r="D515" s="28"/>
      <c r="E515" s="28"/>
      <c r="F515" s="28"/>
    </row>
    <row r="516" ht="15.75" customHeight="1">
      <c r="B516" s="28"/>
      <c r="C516" s="28"/>
      <c r="D516" s="28"/>
      <c r="E516" s="28"/>
      <c r="F516" s="28"/>
    </row>
    <row r="517" ht="15.75" customHeight="1">
      <c r="B517" s="28"/>
      <c r="C517" s="28"/>
      <c r="D517" s="28"/>
      <c r="E517" s="28"/>
      <c r="F517" s="28"/>
    </row>
    <row r="518" ht="15.75" customHeight="1">
      <c r="B518" s="28"/>
      <c r="C518" s="28"/>
      <c r="D518" s="28"/>
      <c r="E518" s="28"/>
      <c r="F518" s="28"/>
    </row>
    <row r="519" ht="15.75" customHeight="1">
      <c r="B519" s="28"/>
      <c r="C519" s="28"/>
      <c r="D519" s="28"/>
      <c r="E519" s="28"/>
      <c r="F519" s="28"/>
    </row>
    <row r="520" ht="15.75" customHeight="1">
      <c r="B520" s="28"/>
      <c r="C520" s="28"/>
      <c r="D520" s="28"/>
      <c r="E520" s="28"/>
      <c r="F520" s="28"/>
    </row>
    <row r="521" ht="15.75" customHeight="1">
      <c r="B521" s="28"/>
      <c r="C521" s="28"/>
      <c r="D521" s="28"/>
      <c r="E521" s="28"/>
      <c r="F521" s="28"/>
    </row>
    <row r="522" ht="15.75" customHeight="1">
      <c r="B522" s="28"/>
      <c r="C522" s="28"/>
      <c r="D522" s="28"/>
      <c r="E522" s="28"/>
      <c r="F522" s="28"/>
    </row>
    <row r="523" ht="15.75" customHeight="1">
      <c r="B523" s="28"/>
      <c r="C523" s="28"/>
      <c r="D523" s="28"/>
      <c r="E523" s="28"/>
      <c r="F523" s="28"/>
    </row>
    <row r="524" ht="15.75" customHeight="1">
      <c r="B524" s="28"/>
      <c r="C524" s="28"/>
      <c r="D524" s="28"/>
      <c r="E524" s="28"/>
      <c r="F524" s="28"/>
    </row>
    <row r="525" ht="15.75" customHeight="1">
      <c r="B525" s="28"/>
      <c r="C525" s="28"/>
      <c r="D525" s="28"/>
      <c r="E525" s="28"/>
      <c r="F525" s="28"/>
    </row>
    <row r="526" ht="15.75" customHeight="1">
      <c r="B526" s="28"/>
      <c r="C526" s="28"/>
      <c r="D526" s="28"/>
      <c r="E526" s="28"/>
      <c r="F526" s="28"/>
    </row>
    <row r="527" ht="15.75" customHeight="1">
      <c r="B527" s="28"/>
      <c r="C527" s="28"/>
      <c r="D527" s="28"/>
      <c r="E527" s="28"/>
      <c r="F527" s="28"/>
    </row>
    <row r="528" ht="15.75" customHeight="1">
      <c r="B528" s="28"/>
      <c r="C528" s="28"/>
      <c r="D528" s="28"/>
      <c r="E528" s="28"/>
      <c r="F528" s="28"/>
    </row>
    <row r="529" ht="15.75" customHeight="1">
      <c r="B529" s="28"/>
      <c r="C529" s="28"/>
      <c r="D529" s="28"/>
      <c r="E529" s="28"/>
      <c r="F529" s="28"/>
    </row>
    <row r="530" ht="15.75" customHeight="1">
      <c r="B530" s="28"/>
      <c r="C530" s="28"/>
      <c r="D530" s="28"/>
      <c r="E530" s="28"/>
      <c r="F530" s="28"/>
    </row>
    <row r="531" ht="15.75" customHeight="1">
      <c r="B531" s="28"/>
      <c r="C531" s="28"/>
      <c r="D531" s="28"/>
      <c r="E531" s="28"/>
      <c r="F531" s="28"/>
    </row>
    <row r="532" ht="15.75" customHeight="1">
      <c r="B532" s="28"/>
      <c r="C532" s="28"/>
      <c r="D532" s="28"/>
      <c r="E532" s="28"/>
      <c r="F532" s="28"/>
    </row>
    <row r="533" ht="15.75" customHeight="1">
      <c r="B533" s="28"/>
      <c r="C533" s="28"/>
      <c r="D533" s="28"/>
      <c r="E533" s="28"/>
      <c r="F533" s="28"/>
    </row>
    <row r="534" ht="15.75" customHeight="1">
      <c r="B534" s="28"/>
      <c r="C534" s="28"/>
      <c r="D534" s="28"/>
      <c r="E534" s="28"/>
      <c r="F534" s="28"/>
    </row>
    <row r="535" ht="15.75" customHeight="1">
      <c r="B535" s="28"/>
      <c r="C535" s="28"/>
      <c r="D535" s="28"/>
      <c r="E535" s="28"/>
      <c r="F535" s="28"/>
    </row>
    <row r="536" ht="15.75" customHeight="1">
      <c r="B536" s="28"/>
      <c r="C536" s="28"/>
      <c r="D536" s="28"/>
      <c r="E536" s="28"/>
      <c r="F536" s="28"/>
    </row>
    <row r="537" ht="15.75" customHeight="1">
      <c r="B537" s="28"/>
      <c r="C537" s="28"/>
      <c r="D537" s="28"/>
      <c r="E537" s="28"/>
      <c r="F537" s="28"/>
    </row>
    <row r="538" ht="15.75" customHeight="1">
      <c r="B538" s="28"/>
      <c r="C538" s="28"/>
      <c r="D538" s="28"/>
      <c r="E538" s="28"/>
      <c r="F538" s="28"/>
    </row>
    <row r="539" ht="15.75" customHeight="1">
      <c r="B539" s="28"/>
      <c r="C539" s="28"/>
      <c r="D539" s="28"/>
      <c r="E539" s="28"/>
      <c r="F539" s="28"/>
    </row>
    <row r="540" ht="15.75" customHeight="1">
      <c r="B540" s="28"/>
      <c r="C540" s="28"/>
      <c r="D540" s="28"/>
      <c r="E540" s="28"/>
      <c r="F540" s="28"/>
    </row>
    <row r="541" ht="15.75" customHeight="1">
      <c r="B541" s="28"/>
      <c r="C541" s="28"/>
      <c r="D541" s="28"/>
      <c r="E541" s="28"/>
      <c r="F541" s="28"/>
    </row>
    <row r="542" ht="15.75" customHeight="1">
      <c r="B542" s="28"/>
      <c r="C542" s="28"/>
      <c r="D542" s="28"/>
      <c r="E542" s="28"/>
      <c r="F542" s="28"/>
    </row>
    <row r="543" ht="15.75" customHeight="1">
      <c r="B543" s="28"/>
      <c r="C543" s="28"/>
      <c r="D543" s="28"/>
      <c r="E543" s="28"/>
      <c r="F543" s="28"/>
    </row>
    <row r="544" ht="15.75" customHeight="1">
      <c r="B544" s="28"/>
      <c r="C544" s="28"/>
      <c r="D544" s="28"/>
      <c r="E544" s="28"/>
      <c r="F544" s="28"/>
    </row>
    <row r="545" ht="15.75" customHeight="1">
      <c r="B545" s="28"/>
      <c r="C545" s="28"/>
      <c r="D545" s="28"/>
      <c r="E545" s="28"/>
      <c r="F545" s="28"/>
    </row>
    <row r="546" ht="15.75" customHeight="1">
      <c r="B546" s="28"/>
      <c r="C546" s="28"/>
      <c r="D546" s="28"/>
      <c r="E546" s="28"/>
      <c r="F546" s="28"/>
    </row>
    <row r="547" ht="15.75" customHeight="1">
      <c r="B547" s="28"/>
      <c r="C547" s="28"/>
      <c r="D547" s="28"/>
      <c r="E547" s="28"/>
      <c r="F547" s="28"/>
    </row>
    <row r="548" ht="15.75" customHeight="1">
      <c r="B548" s="28"/>
      <c r="C548" s="28"/>
      <c r="D548" s="28"/>
      <c r="E548" s="28"/>
      <c r="F548" s="28"/>
    </row>
    <row r="549" ht="15.75" customHeight="1">
      <c r="B549" s="28"/>
      <c r="C549" s="28"/>
      <c r="D549" s="28"/>
      <c r="E549" s="28"/>
      <c r="F549" s="28"/>
    </row>
    <row r="550" ht="15.75" customHeight="1">
      <c r="B550" s="28"/>
      <c r="C550" s="28"/>
      <c r="D550" s="28"/>
      <c r="E550" s="28"/>
      <c r="F550" s="28"/>
    </row>
    <row r="551" ht="15.75" customHeight="1">
      <c r="B551" s="28"/>
      <c r="C551" s="28"/>
      <c r="D551" s="28"/>
      <c r="E551" s="28"/>
      <c r="F551" s="28"/>
    </row>
    <row r="552" ht="15.75" customHeight="1">
      <c r="B552" s="28"/>
      <c r="C552" s="28"/>
      <c r="D552" s="28"/>
      <c r="E552" s="28"/>
      <c r="F552" s="28"/>
    </row>
    <row r="553" ht="15.75" customHeight="1">
      <c r="B553" s="28"/>
      <c r="C553" s="28"/>
      <c r="D553" s="28"/>
      <c r="E553" s="28"/>
      <c r="F553" s="28"/>
    </row>
    <row r="554" ht="15.75" customHeight="1">
      <c r="B554" s="28"/>
      <c r="C554" s="28"/>
      <c r="D554" s="28"/>
      <c r="E554" s="28"/>
      <c r="F554" s="28"/>
    </row>
    <row r="555" ht="15.75" customHeight="1">
      <c r="B555" s="28"/>
      <c r="C555" s="28"/>
      <c r="D555" s="28"/>
      <c r="E555" s="28"/>
      <c r="F555" s="28"/>
    </row>
    <row r="556" ht="15.75" customHeight="1">
      <c r="B556" s="28"/>
      <c r="C556" s="28"/>
      <c r="D556" s="28"/>
      <c r="E556" s="28"/>
      <c r="F556" s="28"/>
    </row>
    <row r="557" ht="15.75" customHeight="1">
      <c r="B557" s="28"/>
      <c r="C557" s="28"/>
      <c r="D557" s="28"/>
      <c r="E557" s="28"/>
      <c r="F557" s="28"/>
    </row>
    <row r="558" ht="15.75" customHeight="1">
      <c r="B558" s="28"/>
      <c r="C558" s="28"/>
      <c r="D558" s="28"/>
      <c r="E558" s="28"/>
      <c r="F558" s="28"/>
    </row>
    <row r="559" ht="15.75" customHeight="1">
      <c r="B559" s="28"/>
      <c r="C559" s="28"/>
      <c r="D559" s="28"/>
      <c r="E559" s="28"/>
      <c r="F559" s="28"/>
    </row>
    <row r="560" ht="15.75" customHeight="1">
      <c r="B560" s="28"/>
      <c r="C560" s="28"/>
      <c r="D560" s="28"/>
      <c r="E560" s="28"/>
      <c r="F560" s="28"/>
    </row>
    <row r="561" ht="15.75" customHeight="1">
      <c r="B561" s="28"/>
      <c r="C561" s="28"/>
      <c r="D561" s="28"/>
      <c r="E561" s="28"/>
      <c r="F561" s="28"/>
    </row>
    <row r="562" ht="15.75" customHeight="1">
      <c r="B562" s="28"/>
      <c r="C562" s="28"/>
      <c r="D562" s="28"/>
      <c r="E562" s="28"/>
      <c r="F562" s="28"/>
    </row>
    <row r="563" ht="15.75" customHeight="1">
      <c r="B563" s="28"/>
      <c r="C563" s="28"/>
      <c r="D563" s="28"/>
      <c r="E563" s="28"/>
      <c r="F563" s="28"/>
    </row>
    <row r="564" ht="15.75" customHeight="1">
      <c r="B564" s="28"/>
      <c r="C564" s="28"/>
      <c r="D564" s="28"/>
      <c r="E564" s="28"/>
      <c r="F564" s="28"/>
    </row>
    <row r="565" ht="15.75" customHeight="1">
      <c r="B565" s="28"/>
      <c r="C565" s="28"/>
      <c r="D565" s="28"/>
      <c r="E565" s="28"/>
      <c r="F565" s="28"/>
    </row>
    <row r="566" ht="15.75" customHeight="1">
      <c r="B566" s="28"/>
      <c r="C566" s="28"/>
      <c r="D566" s="28"/>
      <c r="E566" s="28"/>
      <c r="F566" s="28"/>
    </row>
    <row r="567" ht="15.75" customHeight="1">
      <c r="B567" s="28"/>
      <c r="C567" s="28"/>
      <c r="D567" s="28"/>
      <c r="E567" s="28"/>
      <c r="F567" s="28"/>
    </row>
    <row r="568" ht="15.75" customHeight="1">
      <c r="B568" s="28"/>
      <c r="C568" s="28"/>
      <c r="D568" s="28"/>
      <c r="E568" s="28"/>
      <c r="F568" s="28"/>
    </row>
    <row r="569" ht="15.75" customHeight="1">
      <c r="B569" s="28"/>
      <c r="C569" s="28"/>
      <c r="D569" s="28"/>
      <c r="E569" s="28"/>
      <c r="F569" s="28"/>
    </row>
    <row r="570" ht="15.75" customHeight="1">
      <c r="B570" s="28"/>
      <c r="C570" s="28"/>
      <c r="D570" s="28"/>
      <c r="E570" s="28"/>
      <c r="F570" s="28"/>
    </row>
    <row r="571" ht="15.75" customHeight="1">
      <c r="B571" s="28"/>
      <c r="C571" s="28"/>
      <c r="D571" s="28"/>
      <c r="E571" s="28"/>
      <c r="F571" s="28"/>
    </row>
    <row r="572" ht="15.75" customHeight="1">
      <c r="B572" s="28"/>
      <c r="C572" s="28"/>
      <c r="D572" s="28"/>
      <c r="E572" s="28"/>
      <c r="F572" s="28"/>
    </row>
    <row r="573" ht="15.75" customHeight="1">
      <c r="B573" s="28"/>
      <c r="C573" s="28"/>
      <c r="D573" s="28"/>
      <c r="E573" s="28"/>
      <c r="F573" s="28"/>
    </row>
    <row r="574" ht="15.75" customHeight="1">
      <c r="B574" s="28"/>
      <c r="C574" s="28"/>
      <c r="D574" s="28"/>
      <c r="E574" s="28"/>
      <c r="F574" s="28"/>
    </row>
    <row r="575" ht="15.75" customHeight="1">
      <c r="B575" s="28"/>
      <c r="C575" s="28"/>
      <c r="D575" s="28"/>
      <c r="E575" s="28"/>
      <c r="F575" s="28"/>
    </row>
    <row r="576" ht="15.75" customHeight="1">
      <c r="B576" s="28"/>
      <c r="C576" s="28"/>
      <c r="D576" s="28"/>
      <c r="E576" s="28"/>
      <c r="F576" s="28"/>
    </row>
    <row r="577" ht="15.75" customHeight="1">
      <c r="B577" s="28"/>
      <c r="C577" s="28"/>
      <c r="D577" s="28"/>
      <c r="E577" s="28"/>
      <c r="F577" s="28"/>
    </row>
    <row r="578" ht="15.75" customHeight="1">
      <c r="B578" s="28"/>
      <c r="C578" s="28"/>
      <c r="D578" s="28"/>
      <c r="E578" s="28"/>
      <c r="F578" s="28"/>
    </row>
    <row r="579" ht="15.75" customHeight="1">
      <c r="B579" s="28"/>
      <c r="C579" s="28"/>
      <c r="D579" s="28"/>
      <c r="E579" s="28"/>
      <c r="F579" s="28"/>
    </row>
    <row r="580" ht="15.75" customHeight="1">
      <c r="B580" s="28"/>
      <c r="C580" s="28"/>
      <c r="D580" s="28"/>
      <c r="E580" s="28"/>
      <c r="F580" s="28"/>
    </row>
    <row r="581" ht="15.75" customHeight="1">
      <c r="B581" s="28"/>
      <c r="C581" s="28"/>
      <c r="D581" s="28"/>
      <c r="E581" s="28"/>
      <c r="F581" s="28"/>
    </row>
    <row r="582" ht="15.75" customHeight="1">
      <c r="B582" s="28"/>
      <c r="C582" s="28"/>
      <c r="D582" s="28"/>
      <c r="E582" s="28"/>
      <c r="F582" s="28"/>
    </row>
    <row r="583" ht="15.75" customHeight="1">
      <c r="B583" s="28"/>
      <c r="C583" s="28"/>
      <c r="D583" s="28"/>
      <c r="E583" s="28"/>
      <c r="F583" s="28"/>
    </row>
    <row r="584" ht="15.75" customHeight="1">
      <c r="B584" s="28"/>
      <c r="C584" s="28"/>
      <c r="D584" s="28"/>
      <c r="E584" s="28"/>
      <c r="F584" s="28"/>
    </row>
    <row r="585" ht="15.75" customHeight="1">
      <c r="B585" s="28"/>
      <c r="C585" s="28"/>
      <c r="D585" s="28"/>
      <c r="E585" s="28"/>
      <c r="F585" s="28"/>
    </row>
    <row r="586" ht="15.75" customHeight="1">
      <c r="B586" s="28"/>
      <c r="C586" s="28"/>
      <c r="D586" s="28"/>
      <c r="E586" s="28"/>
      <c r="F586" s="28"/>
    </row>
    <row r="587" ht="15.75" customHeight="1">
      <c r="B587" s="28"/>
      <c r="C587" s="28"/>
      <c r="D587" s="28"/>
      <c r="E587" s="28"/>
      <c r="F587" s="28"/>
    </row>
    <row r="588" ht="15.75" customHeight="1">
      <c r="B588" s="28"/>
      <c r="C588" s="28"/>
      <c r="D588" s="28"/>
      <c r="E588" s="28"/>
      <c r="F588" s="28"/>
    </row>
    <row r="589" ht="15.75" customHeight="1">
      <c r="B589" s="28"/>
      <c r="C589" s="28"/>
      <c r="D589" s="28"/>
      <c r="E589" s="28"/>
      <c r="F589" s="28"/>
    </row>
    <row r="590" ht="15.75" customHeight="1">
      <c r="B590" s="28"/>
      <c r="C590" s="28"/>
      <c r="D590" s="28"/>
      <c r="E590" s="28"/>
      <c r="F590" s="28"/>
    </row>
    <row r="591" ht="15.75" customHeight="1">
      <c r="B591" s="28"/>
      <c r="C591" s="28"/>
      <c r="D591" s="28"/>
      <c r="E591" s="28"/>
      <c r="F591" s="28"/>
    </row>
    <row r="592" ht="15.75" customHeight="1">
      <c r="B592" s="28"/>
      <c r="C592" s="28"/>
      <c r="D592" s="28"/>
      <c r="E592" s="28"/>
      <c r="F592" s="28"/>
    </row>
    <row r="593" ht="15.75" customHeight="1">
      <c r="B593" s="28"/>
      <c r="C593" s="28"/>
      <c r="D593" s="28"/>
      <c r="E593" s="28"/>
      <c r="F593" s="28"/>
    </row>
    <row r="594" ht="15.75" customHeight="1">
      <c r="B594" s="28"/>
      <c r="C594" s="28"/>
      <c r="D594" s="28"/>
      <c r="E594" s="28"/>
      <c r="F594" s="28"/>
    </row>
    <row r="595" ht="15.75" customHeight="1">
      <c r="B595" s="28"/>
      <c r="C595" s="28"/>
      <c r="D595" s="28"/>
      <c r="E595" s="28"/>
      <c r="F595" s="28"/>
    </row>
    <row r="596" ht="15.75" customHeight="1">
      <c r="B596" s="28"/>
      <c r="C596" s="28"/>
      <c r="D596" s="28"/>
      <c r="E596" s="28"/>
      <c r="F596" s="28"/>
    </row>
    <row r="597" ht="15.75" customHeight="1">
      <c r="B597" s="28"/>
      <c r="C597" s="28"/>
      <c r="D597" s="28"/>
      <c r="E597" s="28"/>
      <c r="F597" s="28"/>
    </row>
    <row r="598" ht="15.75" customHeight="1">
      <c r="B598" s="28"/>
      <c r="C598" s="28"/>
      <c r="D598" s="28"/>
      <c r="E598" s="28"/>
      <c r="F598" s="28"/>
    </row>
    <row r="599" ht="15.75" customHeight="1">
      <c r="B599" s="28"/>
      <c r="C599" s="28"/>
      <c r="D599" s="28"/>
      <c r="E599" s="28"/>
      <c r="F599" s="28"/>
    </row>
    <row r="600" ht="15.75" customHeight="1">
      <c r="B600" s="28"/>
      <c r="C600" s="28"/>
      <c r="D600" s="28"/>
      <c r="E600" s="28"/>
      <c r="F600" s="28"/>
    </row>
    <row r="601" ht="15.75" customHeight="1">
      <c r="B601" s="28"/>
      <c r="C601" s="28"/>
      <c r="D601" s="28"/>
      <c r="E601" s="28"/>
      <c r="F601" s="28"/>
    </row>
    <row r="602" ht="15.75" customHeight="1">
      <c r="B602" s="28"/>
      <c r="C602" s="28"/>
      <c r="D602" s="28"/>
      <c r="E602" s="28"/>
      <c r="F602" s="28"/>
    </row>
    <row r="603" ht="15.75" customHeight="1">
      <c r="B603" s="28"/>
      <c r="C603" s="28"/>
      <c r="D603" s="28"/>
      <c r="E603" s="28"/>
      <c r="F603" s="28"/>
    </row>
    <row r="604" ht="15.75" customHeight="1">
      <c r="B604" s="28"/>
      <c r="C604" s="28"/>
      <c r="D604" s="28"/>
      <c r="E604" s="28"/>
      <c r="F604" s="28"/>
    </row>
    <row r="605" ht="15.75" customHeight="1">
      <c r="B605" s="28"/>
      <c r="C605" s="28"/>
      <c r="D605" s="28"/>
      <c r="E605" s="28"/>
      <c r="F605" s="28"/>
    </row>
    <row r="606" ht="15.75" customHeight="1">
      <c r="B606" s="28"/>
      <c r="C606" s="28"/>
      <c r="D606" s="28"/>
      <c r="E606" s="28"/>
      <c r="F606" s="28"/>
    </row>
    <row r="607" ht="15.75" customHeight="1">
      <c r="B607" s="28"/>
      <c r="C607" s="28"/>
      <c r="D607" s="28"/>
      <c r="E607" s="28"/>
      <c r="F607" s="28"/>
    </row>
    <row r="608" ht="15.75" customHeight="1">
      <c r="B608" s="28"/>
      <c r="C608" s="28"/>
      <c r="D608" s="28"/>
      <c r="E608" s="28"/>
      <c r="F608" s="28"/>
    </row>
    <row r="609" ht="15.75" customHeight="1">
      <c r="B609" s="28"/>
      <c r="C609" s="28"/>
      <c r="D609" s="28"/>
      <c r="E609" s="28"/>
      <c r="F609" s="28"/>
    </row>
    <row r="610" ht="15.75" customHeight="1">
      <c r="B610" s="28"/>
      <c r="C610" s="28"/>
      <c r="D610" s="28"/>
      <c r="E610" s="28"/>
      <c r="F610" s="28"/>
    </row>
    <row r="611" ht="15.75" customHeight="1">
      <c r="B611" s="28"/>
      <c r="C611" s="28"/>
      <c r="D611" s="28"/>
      <c r="E611" s="28"/>
      <c r="F611" s="28"/>
    </row>
    <row r="612" ht="15.75" customHeight="1">
      <c r="B612" s="28"/>
      <c r="C612" s="28"/>
      <c r="D612" s="28"/>
      <c r="E612" s="28"/>
      <c r="F612" s="28"/>
    </row>
    <row r="613" ht="15.75" customHeight="1">
      <c r="B613" s="28"/>
      <c r="C613" s="28"/>
      <c r="D613" s="28"/>
      <c r="E613" s="28"/>
      <c r="F613" s="28"/>
    </row>
    <row r="614" ht="15.75" customHeight="1">
      <c r="B614" s="28"/>
      <c r="C614" s="28"/>
      <c r="D614" s="28"/>
      <c r="E614" s="28"/>
      <c r="F614" s="28"/>
    </row>
    <row r="615" ht="15.75" customHeight="1">
      <c r="B615" s="28"/>
      <c r="C615" s="28"/>
      <c r="D615" s="28"/>
      <c r="E615" s="28"/>
      <c r="F615" s="28"/>
    </row>
    <row r="616" ht="15.75" customHeight="1">
      <c r="B616" s="28"/>
      <c r="C616" s="28"/>
      <c r="D616" s="28"/>
      <c r="E616" s="28"/>
      <c r="F616" s="28"/>
    </row>
    <row r="617" ht="15.75" customHeight="1">
      <c r="B617" s="28"/>
      <c r="C617" s="28"/>
      <c r="D617" s="28"/>
      <c r="E617" s="28"/>
      <c r="F617" s="28"/>
    </row>
    <row r="618" ht="15.75" customHeight="1">
      <c r="B618" s="28"/>
      <c r="C618" s="28"/>
      <c r="D618" s="28"/>
      <c r="E618" s="28"/>
      <c r="F618" s="28"/>
    </row>
    <row r="619" ht="15.75" customHeight="1">
      <c r="B619" s="28"/>
      <c r="C619" s="28"/>
      <c r="D619" s="28"/>
      <c r="E619" s="28"/>
      <c r="F619" s="28"/>
    </row>
    <row r="620" ht="15.75" customHeight="1">
      <c r="B620" s="28"/>
      <c r="C620" s="28"/>
      <c r="D620" s="28"/>
      <c r="E620" s="28"/>
      <c r="F620" s="28"/>
    </row>
    <row r="621" ht="15.75" customHeight="1">
      <c r="B621" s="28"/>
      <c r="C621" s="28"/>
      <c r="D621" s="28"/>
      <c r="E621" s="28"/>
      <c r="F621" s="28"/>
    </row>
    <row r="622" ht="15.75" customHeight="1">
      <c r="B622" s="28"/>
      <c r="C622" s="28"/>
      <c r="D622" s="28"/>
      <c r="E622" s="28"/>
      <c r="F622" s="28"/>
    </row>
    <row r="623" ht="15.75" customHeight="1">
      <c r="B623" s="28"/>
      <c r="C623" s="28"/>
      <c r="D623" s="28"/>
      <c r="E623" s="28"/>
      <c r="F623" s="28"/>
    </row>
    <row r="624" ht="15.75" customHeight="1">
      <c r="B624" s="28"/>
      <c r="C624" s="28"/>
      <c r="D624" s="28"/>
      <c r="E624" s="28"/>
      <c r="F624" s="28"/>
    </row>
    <row r="625" ht="15.75" customHeight="1">
      <c r="B625" s="28"/>
      <c r="C625" s="28"/>
      <c r="D625" s="28"/>
      <c r="E625" s="28"/>
      <c r="F625" s="28"/>
    </row>
    <row r="626" ht="15.75" customHeight="1">
      <c r="B626" s="28"/>
      <c r="C626" s="28"/>
      <c r="D626" s="28"/>
      <c r="E626" s="28"/>
      <c r="F626" s="28"/>
    </row>
    <row r="627" ht="15.75" customHeight="1">
      <c r="B627" s="28"/>
      <c r="C627" s="28"/>
      <c r="D627" s="28"/>
      <c r="E627" s="28"/>
      <c r="F627" s="28"/>
    </row>
    <row r="628" ht="15.75" customHeight="1">
      <c r="B628" s="28"/>
      <c r="C628" s="28"/>
      <c r="D628" s="28"/>
      <c r="E628" s="28"/>
      <c r="F628" s="28"/>
    </row>
    <row r="629" ht="15.75" customHeight="1">
      <c r="B629" s="28"/>
      <c r="C629" s="28"/>
      <c r="D629" s="28"/>
      <c r="E629" s="28"/>
      <c r="F629" s="28"/>
    </row>
    <row r="630" ht="15.75" customHeight="1">
      <c r="B630" s="28"/>
      <c r="C630" s="28"/>
      <c r="D630" s="28"/>
      <c r="E630" s="28"/>
      <c r="F630" s="28"/>
    </row>
    <row r="631" ht="15.75" customHeight="1">
      <c r="B631" s="28"/>
      <c r="C631" s="28"/>
      <c r="D631" s="28"/>
      <c r="E631" s="28"/>
      <c r="F631" s="28"/>
    </row>
    <row r="632" ht="15.75" customHeight="1">
      <c r="B632" s="28"/>
      <c r="C632" s="28"/>
      <c r="D632" s="28"/>
      <c r="E632" s="28"/>
      <c r="F632" s="28"/>
    </row>
    <row r="633" ht="15.75" customHeight="1">
      <c r="B633" s="28"/>
      <c r="C633" s="28"/>
      <c r="D633" s="28"/>
      <c r="E633" s="28"/>
      <c r="F633" s="28"/>
    </row>
    <row r="634" ht="15.75" customHeight="1">
      <c r="B634" s="28"/>
      <c r="C634" s="28"/>
      <c r="D634" s="28"/>
      <c r="E634" s="28"/>
      <c r="F634" s="28"/>
    </row>
    <row r="635" ht="15.75" customHeight="1">
      <c r="B635" s="28"/>
      <c r="C635" s="28"/>
      <c r="D635" s="28"/>
      <c r="E635" s="28"/>
      <c r="F635" s="28"/>
    </row>
    <row r="636" ht="15.75" customHeight="1">
      <c r="B636" s="28"/>
      <c r="C636" s="28"/>
      <c r="D636" s="28"/>
      <c r="E636" s="28"/>
      <c r="F636" s="28"/>
    </row>
    <row r="637" ht="15.75" customHeight="1">
      <c r="B637" s="28"/>
      <c r="C637" s="28"/>
      <c r="D637" s="28"/>
      <c r="E637" s="28"/>
      <c r="F637" s="28"/>
    </row>
    <row r="638" ht="15.75" customHeight="1">
      <c r="B638" s="28"/>
      <c r="C638" s="28"/>
      <c r="D638" s="28"/>
      <c r="E638" s="28"/>
      <c r="F638" s="28"/>
    </row>
    <row r="639" ht="15.75" customHeight="1">
      <c r="B639" s="28"/>
      <c r="C639" s="28"/>
      <c r="D639" s="28"/>
      <c r="E639" s="28"/>
      <c r="F639" s="28"/>
    </row>
    <row r="640" ht="15.75" customHeight="1">
      <c r="B640" s="28"/>
      <c r="C640" s="28"/>
      <c r="D640" s="28"/>
      <c r="E640" s="28"/>
      <c r="F640" s="28"/>
    </row>
    <row r="641" ht="15.75" customHeight="1">
      <c r="B641" s="28"/>
      <c r="C641" s="28"/>
      <c r="D641" s="28"/>
      <c r="E641" s="28"/>
      <c r="F641" s="28"/>
    </row>
    <row r="642" ht="15.75" customHeight="1">
      <c r="B642" s="28"/>
      <c r="C642" s="28"/>
      <c r="D642" s="28"/>
      <c r="E642" s="28"/>
      <c r="F642" s="28"/>
    </row>
    <row r="643" ht="15.75" customHeight="1">
      <c r="B643" s="28"/>
      <c r="C643" s="28"/>
      <c r="D643" s="28"/>
      <c r="E643" s="28"/>
      <c r="F643" s="28"/>
    </row>
    <row r="644" ht="15.75" customHeight="1">
      <c r="B644" s="28"/>
      <c r="C644" s="28"/>
      <c r="D644" s="28"/>
      <c r="E644" s="28"/>
      <c r="F644" s="28"/>
    </row>
    <row r="645" ht="15.75" customHeight="1">
      <c r="B645" s="28"/>
      <c r="C645" s="28"/>
      <c r="D645" s="28"/>
      <c r="E645" s="28"/>
      <c r="F645" s="28"/>
    </row>
    <row r="646" ht="15.75" customHeight="1">
      <c r="B646" s="28"/>
      <c r="C646" s="28"/>
      <c r="D646" s="28"/>
      <c r="E646" s="28"/>
      <c r="F646" s="28"/>
    </row>
    <row r="647" ht="15.75" customHeight="1">
      <c r="B647" s="28"/>
      <c r="C647" s="28"/>
      <c r="D647" s="28"/>
      <c r="E647" s="28"/>
      <c r="F647" s="28"/>
    </row>
    <row r="648" ht="15.75" customHeight="1">
      <c r="B648" s="28"/>
      <c r="C648" s="28"/>
      <c r="D648" s="28"/>
      <c r="E648" s="28"/>
      <c r="F648" s="28"/>
    </row>
    <row r="649" ht="15.75" customHeight="1">
      <c r="B649" s="28"/>
      <c r="C649" s="28"/>
      <c r="D649" s="28"/>
      <c r="E649" s="28"/>
      <c r="F649" s="28"/>
    </row>
    <row r="650" ht="15.75" customHeight="1">
      <c r="B650" s="28"/>
      <c r="C650" s="28"/>
      <c r="D650" s="28"/>
      <c r="E650" s="28"/>
      <c r="F650" s="28"/>
    </row>
    <row r="651" ht="15.75" customHeight="1">
      <c r="B651" s="28"/>
      <c r="C651" s="28"/>
      <c r="D651" s="28"/>
      <c r="E651" s="28"/>
      <c r="F651" s="28"/>
    </row>
    <row r="652" ht="15.75" customHeight="1">
      <c r="B652" s="28"/>
      <c r="C652" s="28"/>
      <c r="D652" s="28"/>
      <c r="E652" s="28"/>
      <c r="F652" s="28"/>
    </row>
    <row r="653" ht="15.75" customHeight="1">
      <c r="B653" s="28"/>
      <c r="C653" s="28"/>
      <c r="D653" s="28"/>
      <c r="E653" s="28"/>
      <c r="F653" s="28"/>
    </row>
    <row r="654" ht="15.75" customHeight="1">
      <c r="B654" s="28"/>
      <c r="C654" s="28"/>
      <c r="D654" s="28"/>
      <c r="E654" s="28"/>
      <c r="F654" s="28"/>
    </row>
    <row r="655" ht="15.75" customHeight="1">
      <c r="B655" s="28"/>
      <c r="C655" s="28"/>
      <c r="D655" s="28"/>
      <c r="E655" s="28"/>
      <c r="F655" s="28"/>
    </row>
    <row r="656" ht="15.75" customHeight="1">
      <c r="B656" s="28"/>
      <c r="C656" s="28"/>
      <c r="D656" s="28"/>
      <c r="E656" s="28"/>
      <c r="F656" s="28"/>
    </row>
    <row r="657" ht="15.75" customHeight="1">
      <c r="B657" s="28"/>
      <c r="C657" s="28"/>
      <c r="D657" s="28"/>
      <c r="E657" s="28"/>
      <c r="F657" s="28"/>
    </row>
    <row r="658" ht="15.75" customHeight="1">
      <c r="B658" s="28"/>
      <c r="C658" s="28"/>
      <c r="D658" s="28"/>
      <c r="E658" s="28"/>
      <c r="F658" s="28"/>
    </row>
    <row r="659" ht="15.75" customHeight="1">
      <c r="B659" s="28"/>
      <c r="C659" s="28"/>
      <c r="D659" s="28"/>
      <c r="E659" s="28"/>
      <c r="F659" s="28"/>
    </row>
    <row r="660" ht="15.75" customHeight="1">
      <c r="B660" s="28"/>
      <c r="C660" s="28"/>
      <c r="D660" s="28"/>
      <c r="E660" s="28"/>
      <c r="F660" s="28"/>
    </row>
    <row r="661" ht="15.75" customHeight="1">
      <c r="B661" s="28"/>
      <c r="C661" s="28"/>
      <c r="D661" s="28"/>
      <c r="E661" s="28"/>
      <c r="F661" s="28"/>
    </row>
    <row r="662" ht="15.75" customHeight="1">
      <c r="B662" s="28"/>
      <c r="C662" s="28"/>
      <c r="D662" s="28"/>
      <c r="E662" s="28"/>
      <c r="F662" s="28"/>
    </row>
    <row r="663" ht="15.75" customHeight="1">
      <c r="B663" s="28"/>
      <c r="C663" s="28"/>
      <c r="D663" s="28"/>
      <c r="E663" s="28"/>
      <c r="F663" s="28"/>
    </row>
    <row r="664" ht="15.75" customHeight="1">
      <c r="B664" s="28"/>
      <c r="C664" s="28"/>
      <c r="D664" s="28"/>
      <c r="E664" s="28"/>
      <c r="F664" s="28"/>
    </row>
    <row r="665" ht="15.75" customHeight="1">
      <c r="B665" s="28"/>
      <c r="C665" s="28"/>
      <c r="D665" s="28"/>
      <c r="E665" s="28"/>
      <c r="F665" s="28"/>
    </row>
    <row r="666" ht="15.75" customHeight="1">
      <c r="B666" s="28"/>
      <c r="C666" s="28"/>
      <c r="D666" s="28"/>
      <c r="E666" s="28"/>
      <c r="F666" s="28"/>
    </row>
    <row r="667" ht="15.75" customHeight="1">
      <c r="B667" s="28"/>
      <c r="C667" s="28"/>
      <c r="D667" s="28"/>
      <c r="E667" s="28"/>
      <c r="F667" s="28"/>
    </row>
    <row r="668" ht="15.75" customHeight="1">
      <c r="B668" s="28"/>
      <c r="C668" s="28"/>
      <c r="D668" s="28"/>
      <c r="E668" s="28"/>
      <c r="F668" s="28"/>
    </row>
    <row r="669" ht="15.75" customHeight="1">
      <c r="B669" s="28"/>
      <c r="C669" s="28"/>
      <c r="D669" s="28"/>
      <c r="E669" s="28"/>
      <c r="F669" s="28"/>
    </row>
    <row r="670" ht="15.75" customHeight="1">
      <c r="B670" s="28"/>
      <c r="C670" s="28"/>
      <c r="D670" s="28"/>
      <c r="E670" s="28"/>
      <c r="F670" s="28"/>
    </row>
    <row r="671" ht="15.75" customHeight="1">
      <c r="B671" s="28"/>
      <c r="C671" s="28"/>
      <c r="D671" s="28"/>
      <c r="E671" s="28"/>
      <c r="F671" s="28"/>
    </row>
    <row r="672" ht="15.75" customHeight="1">
      <c r="B672" s="28"/>
      <c r="C672" s="28"/>
      <c r="D672" s="28"/>
      <c r="E672" s="28"/>
      <c r="F672" s="28"/>
    </row>
    <row r="673" ht="15.75" customHeight="1">
      <c r="B673" s="28"/>
      <c r="C673" s="28"/>
      <c r="D673" s="28"/>
      <c r="E673" s="28"/>
      <c r="F673" s="28"/>
    </row>
    <row r="674" ht="15.75" customHeight="1">
      <c r="B674" s="28"/>
      <c r="C674" s="28"/>
      <c r="D674" s="28"/>
      <c r="E674" s="28"/>
      <c r="F674" s="28"/>
    </row>
    <row r="675" ht="15.75" customHeight="1">
      <c r="B675" s="28"/>
      <c r="C675" s="28"/>
      <c r="D675" s="28"/>
      <c r="E675" s="28"/>
      <c r="F675" s="28"/>
    </row>
    <row r="676" ht="15.75" customHeight="1">
      <c r="B676" s="28"/>
      <c r="C676" s="28"/>
      <c r="D676" s="28"/>
      <c r="E676" s="28"/>
      <c r="F676" s="28"/>
    </row>
    <row r="677" ht="15.75" customHeight="1">
      <c r="B677" s="28"/>
      <c r="C677" s="28"/>
      <c r="D677" s="28"/>
      <c r="E677" s="28"/>
      <c r="F677" s="28"/>
    </row>
    <row r="678" ht="15.75" customHeight="1">
      <c r="B678" s="28"/>
      <c r="C678" s="28"/>
      <c r="D678" s="28"/>
      <c r="E678" s="28"/>
      <c r="F678" s="28"/>
    </row>
    <row r="679" ht="15.75" customHeight="1">
      <c r="B679" s="28"/>
      <c r="C679" s="28"/>
      <c r="D679" s="28"/>
      <c r="E679" s="28"/>
      <c r="F679" s="28"/>
    </row>
    <row r="680" ht="15.75" customHeight="1">
      <c r="B680" s="28"/>
      <c r="C680" s="28"/>
      <c r="D680" s="28"/>
      <c r="E680" s="28"/>
      <c r="F680" s="28"/>
    </row>
    <row r="681" ht="15.75" customHeight="1">
      <c r="B681" s="28"/>
      <c r="C681" s="28"/>
      <c r="D681" s="28"/>
      <c r="E681" s="28"/>
      <c r="F681" s="28"/>
    </row>
    <row r="682" ht="15.75" customHeight="1">
      <c r="B682" s="28"/>
      <c r="C682" s="28"/>
      <c r="D682" s="28"/>
      <c r="E682" s="28"/>
      <c r="F682" s="28"/>
    </row>
    <row r="683" ht="15.75" customHeight="1">
      <c r="B683" s="28"/>
      <c r="C683" s="28"/>
      <c r="D683" s="28"/>
      <c r="E683" s="28"/>
      <c r="F683" s="28"/>
    </row>
    <row r="684" ht="15.75" customHeight="1">
      <c r="B684" s="28"/>
      <c r="C684" s="28"/>
      <c r="D684" s="28"/>
      <c r="E684" s="28"/>
      <c r="F684" s="28"/>
    </row>
    <row r="685" ht="15.75" customHeight="1">
      <c r="B685" s="28"/>
      <c r="C685" s="28"/>
      <c r="D685" s="28"/>
      <c r="E685" s="28"/>
      <c r="F685" s="28"/>
    </row>
    <row r="686" ht="15.75" customHeight="1">
      <c r="B686" s="28"/>
      <c r="C686" s="28"/>
      <c r="D686" s="28"/>
      <c r="E686" s="28"/>
      <c r="F686" s="28"/>
    </row>
    <row r="687" ht="15.75" customHeight="1">
      <c r="B687" s="28"/>
      <c r="C687" s="28"/>
      <c r="D687" s="28"/>
      <c r="E687" s="28"/>
      <c r="F687" s="28"/>
    </row>
    <row r="688" ht="15.75" customHeight="1">
      <c r="B688" s="28"/>
      <c r="C688" s="28"/>
      <c r="D688" s="28"/>
      <c r="E688" s="28"/>
      <c r="F688" s="28"/>
    </row>
    <row r="689" ht="15.75" customHeight="1">
      <c r="B689" s="28"/>
      <c r="C689" s="28"/>
      <c r="D689" s="28"/>
      <c r="E689" s="28"/>
      <c r="F689" s="28"/>
    </row>
    <row r="690" ht="15.75" customHeight="1">
      <c r="B690" s="28"/>
      <c r="C690" s="28"/>
      <c r="D690" s="28"/>
      <c r="E690" s="28"/>
      <c r="F690" s="28"/>
    </row>
    <row r="691" ht="15.75" customHeight="1">
      <c r="B691" s="28"/>
      <c r="C691" s="28"/>
      <c r="D691" s="28"/>
      <c r="E691" s="28"/>
      <c r="F691" s="28"/>
    </row>
    <row r="692" ht="15.75" customHeight="1">
      <c r="B692" s="28"/>
      <c r="C692" s="28"/>
      <c r="D692" s="28"/>
      <c r="E692" s="28"/>
      <c r="F692" s="28"/>
    </row>
    <row r="693" ht="15.75" customHeight="1">
      <c r="B693" s="28"/>
      <c r="C693" s="28"/>
      <c r="D693" s="28"/>
      <c r="E693" s="28"/>
      <c r="F693" s="28"/>
    </row>
    <row r="694" ht="15.75" customHeight="1">
      <c r="B694" s="28"/>
      <c r="C694" s="28"/>
      <c r="D694" s="28"/>
      <c r="E694" s="28"/>
      <c r="F694" s="28"/>
    </row>
    <row r="695" ht="15.75" customHeight="1">
      <c r="B695" s="28"/>
      <c r="C695" s="28"/>
      <c r="D695" s="28"/>
      <c r="E695" s="28"/>
      <c r="F695" s="28"/>
    </row>
    <row r="696" ht="15.75" customHeight="1">
      <c r="B696" s="28"/>
      <c r="C696" s="28"/>
      <c r="D696" s="28"/>
      <c r="E696" s="28"/>
      <c r="F696" s="28"/>
    </row>
    <row r="697" ht="15.75" customHeight="1">
      <c r="B697" s="28"/>
      <c r="C697" s="28"/>
      <c r="D697" s="28"/>
      <c r="E697" s="28"/>
      <c r="F697" s="28"/>
    </row>
    <row r="698" ht="15.75" customHeight="1">
      <c r="B698" s="28"/>
      <c r="C698" s="28"/>
      <c r="D698" s="28"/>
      <c r="E698" s="28"/>
      <c r="F698" s="28"/>
    </row>
    <row r="699" ht="15.75" customHeight="1">
      <c r="B699" s="28"/>
      <c r="C699" s="28"/>
      <c r="D699" s="28"/>
      <c r="E699" s="28"/>
      <c r="F699" s="28"/>
    </row>
    <row r="700" ht="15.75" customHeight="1">
      <c r="B700" s="28"/>
      <c r="C700" s="28"/>
      <c r="D700" s="28"/>
      <c r="E700" s="28"/>
      <c r="F700" s="28"/>
    </row>
    <row r="701" ht="15.75" customHeight="1">
      <c r="B701" s="28"/>
      <c r="C701" s="28"/>
      <c r="D701" s="28"/>
      <c r="E701" s="28"/>
      <c r="F701" s="28"/>
    </row>
    <row r="702" ht="15.75" customHeight="1">
      <c r="B702" s="28"/>
      <c r="C702" s="28"/>
      <c r="D702" s="28"/>
      <c r="E702" s="28"/>
      <c r="F702" s="28"/>
    </row>
    <row r="703" ht="15.75" customHeight="1">
      <c r="B703" s="28"/>
      <c r="C703" s="28"/>
      <c r="D703" s="28"/>
      <c r="E703" s="28"/>
      <c r="F703" s="28"/>
    </row>
    <row r="704" ht="15.75" customHeight="1">
      <c r="B704" s="28"/>
      <c r="C704" s="28"/>
      <c r="D704" s="28"/>
      <c r="E704" s="28"/>
      <c r="F704" s="28"/>
    </row>
    <row r="705" ht="15.75" customHeight="1">
      <c r="B705" s="28"/>
      <c r="C705" s="28"/>
      <c r="D705" s="28"/>
      <c r="E705" s="28"/>
      <c r="F705" s="28"/>
    </row>
    <row r="706" ht="15.75" customHeight="1">
      <c r="B706" s="28"/>
      <c r="C706" s="28"/>
      <c r="D706" s="28"/>
      <c r="E706" s="28"/>
      <c r="F706" s="28"/>
    </row>
    <row r="707" ht="15.75" customHeight="1">
      <c r="B707" s="28"/>
      <c r="C707" s="28"/>
      <c r="D707" s="28"/>
      <c r="E707" s="28"/>
      <c r="F707" s="28"/>
    </row>
    <row r="708" ht="15.75" customHeight="1">
      <c r="B708" s="28"/>
      <c r="C708" s="28"/>
      <c r="D708" s="28"/>
      <c r="E708" s="28"/>
      <c r="F708" s="28"/>
    </row>
    <row r="709" ht="15.75" customHeight="1">
      <c r="B709" s="28"/>
      <c r="C709" s="28"/>
      <c r="D709" s="28"/>
      <c r="E709" s="28"/>
      <c r="F709" s="28"/>
    </row>
    <row r="710" ht="15.75" customHeight="1">
      <c r="B710" s="28"/>
      <c r="C710" s="28"/>
      <c r="D710" s="28"/>
      <c r="E710" s="28"/>
      <c r="F710" s="28"/>
    </row>
    <row r="711" ht="15.75" customHeight="1">
      <c r="B711" s="28"/>
      <c r="C711" s="28"/>
      <c r="D711" s="28"/>
      <c r="E711" s="28"/>
      <c r="F711" s="28"/>
    </row>
    <row r="712" ht="15.75" customHeight="1">
      <c r="B712" s="28"/>
      <c r="C712" s="28"/>
      <c r="D712" s="28"/>
      <c r="E712" s="28"/>
      <c r="F712" s="28"/>
    </row>
    <row r="713" ht="15.75" customHeight="1">
      <c r="B713" s="28"/>
      <c r="C713" s="28"/>
      <c r="D713" s="28"/>
      <c r="E713" s="28"/>
      <c r="F713" s="28"/>
    </row>
    <row r="714" ht="15.75" customHeight="1">
      <c r="B714" s="28"/>
      <c r="C714" s="28"/>
      <c r="D714" s="28"/>
      <c r="E714" s="28"/>
      <c r="F714" s="28"/>
    </row>
    <row r="715" ht="15.75" customHeight="1">
      <c r="B715" s="28"/>
      <c r="C715" s="28"/>
      <c r="D715" s="28"/>
      <c r="E715" s="28"/>
      <c r="F715" s="28"/>
    </row>
    <row r="716" ht="15.75" customHeight="1">
      <c r="B716" s="28"/>
      <c r="C716" s="28"/>
      <c r="D716" s="28"/>
      <c r="E716" s="28"/>
      <c r="F716" s="28"/>
    </row>
    <row r="717" ht="15.75" customHeight="1">
      <c r="B717" s="28"/>
      <c r="C717" s="28"/>
      <c r="D717" s="28"/>
      <c r="E717" s="28"/>
      <c r="F717" s="28"/>
    </row>
    <row r="718" ht="15.75" customHeight="1">
      <c r="B718" s="28"/>
      <c r="C718" s="28"/>
      <c r="D718" s="28"/>
      <c r="E718" s="28"/>
      <c r="F718" s="28"/>
    </row>
    <row r="719" ht="15.75" customHeight="1">
      <c r="B719" s="28"/>
      <c r="C719" s="28"/>
      <c r="D719" s="28"/>
      <c r="E719" s="28"/>
      <c r="F719" s="28"/>
    </row>
    <row r="720" ht="15.75" customHeight="1">
      <c r="B720" s="28"/>
      <c r="C720" s="28"/>
      <c r="D720" s="28"/>
      <c r="E720" s="28"/>
      <c r="F720" s="28"/>
    </row>
    <row r="721" ht="15.75" customHeight="1">
      <c r="B721" s="28"/>
      <c r="C721" s="28"/>
      <c r="D721" s="28"/>
      <c r="E721" s="28"/>
      <c r="F721" s="28"/>
    </row>
    <row r="722" ht="15.75" customHeight="1">
      <c r="B722" s="28"/>
      <c r="C722" s="28"/>
      <c r="D722" s="28"/>
      <c r="E722" s="28"/>
      <c r="F722" s="28"/>
    </row>
    <row r="723" ht="15.75" customHeight="1">
      <c r="B723" s="28"/>
      <c r="C723" s="28"/>
      <c r="D723" s="28"/>
      <c r="E723" s="28"/>
      <c r="F723" s="28"/>
    </row>
    <row r="724" ht="15.75" customHeight="1">
      <c r="B724" s="28"/>
      <c r="C724" s="28"/>
      <c r="D724" s="28"/>
      <c r="E724" s="28"/>
      <c r="F724" s="28"/>
    </row>
    <row r="725" ht="15.75" customHeight="1">
      <c r="B725" s="28"/>
      <c r="C725" s="28"/>
      <c r="D725" s="28"/>
      <c r="E725" s="28"/>
      <c r="F725" s="28"/>
    </row>
    <row r="726" ht="15.75" customHeight="1">
      <c r="B726" s="28"/>
      <c r="C726" s="28"/>
      <c r="D726" s="28"/>
      <c r="E726" s="28"/>
      <c r="F726" s="28"/>
    </row>
    <row r="727" ht="15.75" customHeight="1">
      <c r="B727" s="28"/>
      <c r="C727" s="28"/>
      <c r="D727" s="28"/>
      <c r="E727" s="28"/>
      <c r="F727" s="28"/>
    </row>
    <row r="728" ht="15.75" customHeight="1">
      <c r="B728" s="28"/>
      <c r="C728" s="28"/>
      <c r="D728" s="28"/>
      <c r="E728" s="28"/>
      <c r="F728" s="28"/>
    </row>
    <row r="729" ht="15.75" customHeight="1">
      <c r="B729" s="28"/>
      <c r="C729" s="28"/>
      <c r="D729" s="28"/>
      <c r="E729" s="28"/>
      <c r="F729" s="28"/>
    </row>
    <row r="730" ht="15.75" customHeight="1">
      <c r="B730" s="28"/>
      <c r="C730" s="28"/>
      <c r="D730" s="28"/>
      <c r="E730" s="28"/>
      <c r="F730" s="28"/>
    </row>
    <row r="731" ht="15.75" customHeight="1">
      <c r="B731" s="28"/>
      <c r="C731" s="28"/>
      <c r="D731" s="28"/>
      <c r="E731" s="28"/>
      <c r="F731" s="28"/>
    </row>
    <row r="732" ht="15.75" customHeight="1">
      <c r="B732" s="28"/>
      <c r="C732" s="28"/>
      <c r="D732" s="28"/>
      <c r="E732" s="28"/>
      <c r="F732" s="28"/>
    </row>
    <row r="733" ht="15.75" customHeight="1">
      <c r="B733" s="28"/>
      <c r="C733" s="28"/>
      <c r="D733" s="28"/>
      <c r="E733" s="28"/>
      <c r="F733" s="28"/>
    </row>
    <row r="734" ht="15.75" customHeight="1">
      <c r="B734" s="28"/>
      <c r="C734" s="28"/>
      <c r="D734" s="28"/>
      <c r="E734" s="28"/>
      <c r="F734" s="28"/>
    </row>
    <row r="735" ht="15.75" customHeight="1">
      <c r="B735" s="28"/>
      <c r="C735" s="28"/>
      <c r="D735" s="28"/>
      <c r="E735" s="28"/>
      <c r="F735" s="28"/>
    </row>
    <row r="736" ht="15.75" customHeight="1">
      <c r="B736" s="28"/>
      <c r="C736" s="28"/>
      <c r="D736" s="28"/>
      <c r="E736" s="28"/>
      <c r="F736" s="28"/>
    </row>
    <row r="737" ht="15.75" customHeight="1">
      <c r="B737" s="28"/>
      <c r="C737" s="28"/>
      <c r="D737" s="28"/>
      <c r="E737" s="28"/>
      <c r="F737" s="28"/>
    </row>
    <row r="738" ht="15.75" customHeight="1">
      <c r="B738" s="28"/>
      <c r="C738" s="28"/>
      <c r="D738" s="28"/>
      <c r="E738" s="28"/>
      <c r="F738" s="28"/>
    </row>
    <row r="739" ht="15.75" customHeight="1">
      <c r="B739" s="28"/>
      <c r="C739" s="28"/>
      <c r="D739" s="28"/>
      <c r="E739" s="28"/>
      <c r="F739" s="28"/>
    </row>
    <row r="740" ht="15.75" customHeight="1">
      <c r="B740" s="28"/>
      <c r="C740" s="28"/>
      <c r="D740" s="28"/>
      <c r="E740" s="28"/>
      <c r="F740" s="28"/>
    </row>
    <row r="741" ht="15.75" customHeight="1">
      <c r="B741" s="28"/>
      <c r="C741" s="28"/>
      <c r="D741" s="28"/>
      <c r="E741" s="28"/>
      <c r="F741" s="28"/>
    </row>
    <row r="742" ht="15.75" customHeight="1">
      <c r="B742" s="28"/>
      <c r="C742" s="28"/>
      <c r="D742" s="28"/>
      <c r="E742" s="28"/>
      <c r="F742" s="28"/>
    </row>
    <row r="743" ht="15.75" customHeight="1">
      <c r="B743" s="28"/>
      <c r="C743" s="28"/>
      <c r="D743" s="28"/>
      <c r="E743" s="28"/>
      <c r="F743" s="28"/>
    </row>
    <row r="744" ht="15.75" customHeight="1">
      <c r="B744" s="28"/>
      <c r="C744" s="28"/>
      <c r="D744" s="28"/>
      <c r="E744" s="28"/>
      <c r="F744" s="28"/>
    </row>
    <row r="745" ht="15.75" customHeight="1">
      <c r="B745" s="28"/>
      <c r="C745" s="28"/>
      <c r="D745" s="28"/>
      <c r="E745" s="28"/>
      <c r="F745" s="28"/>
    </row>
    <row r="746" ht="15.75" customHeight="1">
      <c r="B746" s="28"/>
      <c r="C746" s="28"/>
      <c r="D746" s="28"/>
      <c r="E746" s="28"/>
      <c r="F746" s="28"/>
    </row>
    <row r="747" ht="15.75" customHeight="1">
      <c r="B747" s="28"/>
      <c r="C747" s="28"/>
      <c r="D747" s="28"/>
      <c r="E747" s="28"/>
      <c r="F747" s="28"/>
    </row>
    <row r="748" ht="15.75" customHeight="1">
      <c r="B748" s="28"/>
      <c r="C748" s="28"/>
      <c r="D748" s="28"/>
      <c r="E748" s="28"/>
      <c r="F748" s="28"/>
    </row>
    <row r="749" ht="15.75" customHeight="1">
      <c r="B749" s="28"/>
      <c r="C749" s="28"/>
      <c r="D749" s="28"/>
      <c r="E749" s="28"/>
      <c r="F749" s="28"/>
    </row>
    <row r="750" ht="15.75" customHeight="1">
      <c r="B750" s="28"/>
      <c r="C750" s="28"/>
      <c r="D750" s="28"/>
      <c r="E750" s="28"/>
      <c r="F750" s="28"/>
    </row>
    <row r="751" ht="15.75" customHeight="1">
      <c r="B751" s="28"/>
      <c r="C751" s="28"/>
      <c r="D751" s="28"/>
      <c r="E751" s="28"/>
      <c r="F751" s="28"/>
    </row>
    <row r="752" ht="15.75" customHeight="1">
      <c r="B752" s="28"/>
      <c r="C752" s="28"/>
      <c r="D752" s="28"/>
      <c r="E752" s="28"/>
      <c r="F752" s="28"/>
    </row>
    <row r="753" ht="15.75" customHeight="1">
      <c r="B753" s="28"/>
      <c r="C753" s="28"/>
      <c r="D753" s="28"/>
      <c r="E753" s="28"/>
      <c r="F753" s="28"/>
    </row>
    <row r="754" ht="15.75" customHeight="1">
      <c r="B754" s="28"/>
      <c r="C754" s="28"/>
      <c r="D754" s="28"/>
      <c r="E754" s="28"/>
      <c r="F754" s="28"/>
    </row>
    <row r="755" ht="15.75" customHeight="1">
      <c r="B755" s="28"/>
      <c r="C755" s="28"/>
      <c r="D755" s="28"/>
      <c r="E755" s="28"/>
      <c r="F755" s="28"/>
    </row>
    <row r="756" ht="15.75" customHeight="1">
      <c r="B756" s="28"/>
      <c r="C756" s="28"/>
      <c r="D756" s="28"/>
      <c r="E756" s="28"/>
      <c r="F756" s="28"/>
    </row>
    <row r="757" ht="15.75" customHeight="1">
      <c r="B757" s="28"/>
      <c r="C757" s="28"/>
      <c r="D757" s="28"/>
      <c r="E757" s="28"/>
      <c r="F757" s="28"/>
    </row>
    <row r="758" ht="15.75" customHeight="1">
      <c r="B758" s="28"/>
      <c r="C758" s="28"/>
      <c r="D758" s="28"/>
      <c r="E758" s="28"/>
      <c r="F758" s="28"/>
    </row>
    <row r="759" ht="15.75" customHeight="1">
      <c r="B759" s="28"/>
      <c r="C759" s="28"/>
      <c r="D759" s="28"/>
      <c r="E759" s="28"/>
      <c r="F759" s="28"/>
    </row>
    <row r="760" ht="15.75" customHeight="1">
      <c r="B760" s="28"/>
      <c r="C760" s="28"/>
      <c r="D760" s="28"/>
      <c r="E760" s="28"/>
      <c r="F760" s="28"/>
    </row>
    <row r="761" ht="15.75" customHeight="1">
      <c r="B761" s="28"/>
      <c r="C761" s="28"/>
      <c r="D761" s="28"/>
      <c r="E761" s="28"/>
      <c r="F761" s="28"/>
    </row>
    <row r="762" ht="15.75" customHeight="1">
      <c r="B762" s="28"/>
      <c r="C762" s="28"/>
      <c r="D762" s="28"/>
      <c r="E762" s="28"/>
      <c r="F762" s="28"/>
    </row>
    <row r="763" ht="15.75" customHeight="1">
      <c r="B763" s="28"/>
      <c r="C763" s="28"/>
      <c r="D763" s="28"/>
      <c r="E763" s="28"/>
      <c r="F763" s="28"/>
    </row>
    <row r="764" ht="15.75" customHeight="1">
      <c r="B764" s="28"/>
      <c r="C764" s="28"/>
      <c r="D764" s="28"/>
      <c r="E764" s="28"/>
      <c r="F764" s="28"/>
    </row>
    <row r="765" ht="15.75" customHeight="1">
      <c r="B765" s="28"/>
      <c r="C765" s="28"/>
      <c r="D765" s="28"/>
      <c r="E765" s="28"/>
      <c r="F765" s="28"/>
    </row>
    <row r="766" ht="15.75" customHeight="1">
      <c r="B766" s="28"/>
      <c r="C766" s="28"/>
      <c r="D766" s="28"/>
      <c r="E766" s="28"/>
      <c r="F766" s="28"/>
    </row>
    <row r="767" ht="15.75" customHeight="1">
      <c r="B767" s="28"/>
      <c r="C767" s="28"/>
      <c r="D767" s="28"/>
      <c r="E767" s="28"/>
      <c r="F767" s="28"/>
    </row>
    <row r="768" ht="15.75" customHeight="1">
      <c r="B768" s="28"/>
      <c r="C768" s="28"/>
      <c r="D768" s="28"/>
      <c r="E768" s="28"/>
      <c r="F768" s="28"/>
    </row>
    <row r="769" ht="15.75" customHeight="1">
      <c r="B769" s="28"/>
      <c r="C769" s="28"/>
      <c r="D769" s="28"/>
      <c r="E769" s="28"/>
      <c r="F769" s="28"/>
    </row>
    <row r="770" ht="15.75" customHeight="1">
      <c r="B770" s="28"/>
      <c r="C770" s="28"/>
      <c r="D770" s="28"/>
      <c r="E770" s="28"/>
      <c r="F770" s="28"/>
    </row>
    <row r="771" ht="15.75" customHeight="1">
      <c r="B771" s="28"/>
      <c r="C771" s="28"/>
      <c r="D771" s="28"/>
      <c r="E771" s="28"/>
      <c r="F771" s="28"/>
    </row>
    <row r="772" ht="15.75" customHeight="1">
      <c r="B772" s="28"/>
      <c r="C772" s="28"/>
      <c r="D772" s="28"/>
      <c r="E772" s="28"/>
      <c r="F772" s="28"/>
    </row>
    <row r="773" ht="15.75" customHeight="1">
      <c r="B773" s="28"/>
      <c r="C773" s="28"/>
      <c r="D773" s="28"/>
      <c r="E773" s="28"/>
      <c r="F773" s="28"/>
    </row>
    <row r="774" ht="15.75" customHeight="1">
      <c r="B774" s="28"/>
      <c r="C774" s="28"/>
      <c r="D774" s="28"/>
      <c r="E774" s="28"/>
      <c r="F774" s="28"/>
    </row>
    <row r="775" ht="15.75" customHeight="1">
      <c r="B775" s="28"/>
      <c r="C775" s="28"/>
      <c r="D775" s="28"/>
      <c r="E775" s="28"/>
      <c r="F775" s="28"/>
    </row>
    <row r="776" ht="15.75" customHeight="1">
      <c r="B776" s="28"/>
      <c r="C776" s="28"/>
      <c r="D776" s="28"/>
      <c r="E776" s="28"/>
      <c r="F776" s="28"/>
    </row>
    <row r="777" ht="15.75" customHeight="1">
      <c r="B777" s="28"/>
      <c r="C777" s="28"/>
      <c r="D777" s="28"/>
      <c r="E777" s="28"/>
      <c r="F777" s="28"/>
    </row>
    <row r="778" ht="15.75" customHeight="1">
      <c r="B778" s="28"/>
      <c r="C778" s="28"/>
      <c r="D778" s="28"/>
      <c r="E778" s="28"/>
      <c r="F778" s="28"/>
    </row>
    <row r="779" ht="15.75" customHeight="1">
      <c r="B779" s="28"/>
      <c r="C779" s="28"/>
      <c r="D779" s="28"/>
      <c r="E779" s="28"/>
      <c r="F779" s="28"/>
    </row>
    <row r="780" ht="15.75" customHeight="1">
      <c r="B780" s="28"/>
      <c r="C780" s="28"/>
      <c r="D780" s="28"/>
      <c r="E780" s="28"/>
      <c r="F780" s="28"/>
    </row>
    <row r="781" ht="15.75" customHeight="1">
      <c r="B781" s="28"/>
      <c r="C781" s="28"/>
      <c r="D781" s="28"/>
      <c r="E781" s="28"/>
      <c r="F781" s="28"/>
    </row>
    <row r="782" ht="15.75" customHeight="1">
      <c r="B782" s="28"/>
      <c r="C782" s="28"/>
      <c r="D782" s="28"/>
      <c r="E782" s="28"/>
      <c r="F782" s="28"/>
    </row>
    <row r="783" ht="15.75" customHeight="1">
      <c r="B783" s="28"/>
      <c r="C783" s="28"/>
      <c r="D783" s="28"/>
      <c r="E783" s="28"/>
      <c r="F783" s="28"/>
    </row>
    <row r="784" ht="15.75" customHeight="1">
      <c r="B784" s="28"/>
      <c r="C784" s="28"/>
      <c r="D784" s="28"/>
      <c r="E784" s="28"/>
      <c r="F784" s="28"/>
    </row>
    <row r="785" ht="15.75" customHeight="1">
      <c r="B785" s="28"/>
      <c r="C785" s="28"/>
      <c r="D785" s="28"/>
      <c r="E785" s="28"/>
      <c r="F785" s="28"/>
    </row>
    <row r="786" ht="15.75" customHeight="1">
      <c r="B786" s="28"/>
      <c r="C786" s="28"/>
      <c r="D786" s="28"/>
      <c r="E786" s="28"/>
      <c r="F786" s="28"/>
    </row>
    <row r="787" ht="15.75" customHeight="1">
      <c r="B787" s="28"/>
      <c r="C787" s="28"/>
      <c r="D787" s="28"/>
      <c r="E787" s="28"/>
      <c r="F787" s="28"/>
    </row>
    <row r="788" ht="15.75" customHeight="1">
      <c r="B788" s="28"/>
      <c r="C788" s="28"/>
      <c r="D788" s="28"/>
      <c r="E788" s="28"/>
      <c r="F788" s="28"/>
    </row>
    <row r="789" ht="15.75" customHeight="1">
      <c r="B789" s="28"/>
      <c r="C789" s="28"/>
      <c r="D789" s="28"/>
      <c r="E789" s="28"/>
      <c r="F789" s="28"/>
    </row>
    <row r="790" ht="15.75" customHeight="1">
      <c r="B790" s="28"/>
      <c r="C790" s="28"/>
      <c r="D790" s="28"/>
      <c r="E790" s="28"/>
      <c r="F790" s="28"/>
    </row>
    <row r="791" ht="15.75" customHeight="1">
      <c r="B791" s="28"/>
      <c r="C791" s="28"/>
      <c r="D791" s="28"/>
      <c r="E791" s="28"/>
      <c r="F791" s="28"/>
    </row>
    <row r="792" ht="15.75" customHeight="1">
      <c r="B792" s="28"/>
      <c r="C792" s="28"/>
      <c r="D792" s="28"/>
      <c r="E792" s="28"/>
      <c r="F792" s="28"/>
    </row>
    <row r="793" ht="15.75" customHeight="1">
      <c r="B793" s="28"/>
      <c r="C793" s="28"/>
      <c r="D793" s="28"/>
      <c r="E793" s="28"/>
      <c r="F793" s="28"/>
    </row>
    <row r="794" ht="15.75" customHeight="1">
      <c r="B794" s="28"/>
      <c r="C794" s="28"/>
      <c r="D794" s="28"/>
      <c r="E794" s="28"/>
      <c r="F794" s="28"/>
    </row>
    <row r="795" ht="15.75" customHeight="1">
      <c r="B795" s="28"/>
      <c r="C795" s="28"/>
      <c r="D795" s="28"/>
      <c r="E795" s="28"/>
      <c r="F795" s="28"/>
    </row>
    <row r="796" ht="15.75" customHeight="1">
      <c r="B796" s="28"/>
      <c r="C796" s="28"/>
      <c r="D796" s="28"/>
      <c r="E796" s="28"/>
      <c r="F796" s="28"/>
    </row>
    <row r="797" ht="15.75" customHeight="1">
      <c r="B797" s="28"/>
      <c r="C797" s="28"/>
      <c r="D797" s="28"/>
      <c r="E797" s="28"/>
      <c r="F797" s="28"/>
    </row>
    <row r="798" ht="15.75" customHeight="1">
      <c r="B798" s="28"/>
      <c r="C798" s="28"/>
      <c r="D798" s="28"/>
      <c r="E798" s="28"/>
      <c r="F798" s="28"/>
    </row>
    <row r="799" ht="15.75" customHeight="1">
      <c r="B799" s="28"/>
      <c r="C799" s="28"/>
      <c r="D799" s="28"/>
      <c r="E799" s="28"/>
      <c r="F799" s="28"/>
    </row>
    <row r="800" ht="15.75" customHeight="1">
      <c r="B800" s="28"/>
      <c r="C800" s="28"/>
      <c r="D800" s="28"/>
      <c r="E800" s="28"/>
      <c r="F800" s="28"/>
    </row>
    <row r="801" ht="15.75" customHeight="1">
      <c r="B801" s="28"/>
      <c r="C801" s="28"/>
      <c r="D801" s="28"/>
      <c r="E801" s="28"/>
      <c r="F801" s="28"/>
    </row>
    <row r="802" ht="15.75" customHeight="1">
      <c r="B802" s="28"/>
      <c r="C802" s="28"/>
      <c r="D802" s="28"/>
      <c r="E802" s="28"/>
      <c r="F802" s="28"/>
    </row>
    <row r="803" ht="15.75" customHeight="1">
      <c r="B803" s="28"/>
      <c r="C803" s="28"/>
      <c r="D803" s="28"/>
      <c r="E803" s="28"/>
      <c r="F803" s="28"/>
    </row>
    <row r="804" ht="15.75" customHeight="1">
      <c r="B804" s="28"/>
      <c r="C804" s="28"/>
      <c r="D804" s="28"/>
      <c r="E804" s="28"/>
      <c r="F804" s="28"/>
    </row>
    <row r="805" ht="15.75" customHeight="1">
      <c r="B805" s="28"/>
      <c r="C805" s="28"/>
      <c r="D805" s="28"/>
      <c r="E805" s="28"/>
      <c r="F805" s="28"/>
    </row>
    <row r="806" ht="15.75" customHeight="1">
      <c r="B806" s="28"/>
      <c r="C806" s="28"/>
      <c r="D806" s="28"/>
      <c r="E806" s="28"/>
      <c r="F806" s="28"/>
    </row>
    <row r="807" ht="15.75" customHeight="1">
      <c r="B807" s="28"/>
      <c r="C807" s="28"/>
      <c r="D807" s="28"/>
      <c r="E807" s="28"/>
      <c r="F807" s="28"/>
    </row>
    <row r="808" ht="15.75" customHeight="1">
      <c r="B808" s="28"/>
      <c r="C808" s="28"/>
      <c r="D808" s="28"/>
      <c r="E808" s="28"/>
      <c r="F808" s="28"/>
    </row>
    <row r="809" ht="15.75" customHeight="1">
      <c r="B809" s="28"/>
      <c r="C809" s="28"/>
      <c r="D809" s="28"/>
      <c r="E809" s="28"/>
      <c r="F809" s="28"/>
    </row>
    <row r="810" ht="15.75" customHeight="1">
      <c r="B810" s="28"/>
      <c r="C810" s="28"/>
      <c r="D810" s="28"/>
      <c r="E810" s="28"/>
      <c r="F810" s="28"/>
    </row>
    <row r="811" ht="15.75" customHeight="1">
      <c r="B811" s="28"/>
      <c r="C811" s="28"/>
      <c r="D811" s="28"/>
      <c r="E811" s="28"/>
      <c r="F811" s="28"/>
    </row>
    <row r="812" ht="15.75" customHeight="1">
      <c r="B812" s="28"/>
      <c r="C812" s="28"/>
      <c r="D812" s="28"/>
      <c r="E812" s="28"/>
      <c r="F812" s="28"/>
    </row>
    <row r="813" ht="15.75" customHeight="1">
      <c r="B813" s="28"/>
      <c r="C813" s="28"/>
      <c r="D813" s="28"/>
      <c r="E813" s="28"/>
      <c r="F813" s="28"/>
    </row>
    <row r="814" ht="15.75" customHeight="1">
      <c r="B814" s="28"/>
      <c r="C814" s="28"/>
      <c r="D814" s="28"/>
      <c r="E814" s="28"/>
      <c r="F814" s="28"/>
    </row>
    <row r="815" ht="15.75" customHeight="1">
      <c r="B815" s="28"/>
      <c r="C815" s="28"/>
      <c r="D815" s="28"/>
      <c r="E815" s="28"/>
      <c r="F815" s="28"/>
    </row>
    <row r="816" ht="15.75" customHeight="1">
      <c r="B816" s="28"/>
      <c r="C816" s="28"/>
      <c r="D816" s="28"/>
      <c r="E816" s="28"/>
      <c r="F816" s="28"/>
    </row>
    <row r="817" ht="15.75" customHeight="1">
      <c r="B817" s="28"/>
      <c r="C817" s="28"/>
      <c r="D817" s="28"/>
      <c r="E817" s="28"/>
      <c r="F817" s="28"/>
    </row>
    <row r="818" ht="15.75" customHeight="1">
      <c r="B818" s="28"/>
      <c r="C818" s="28"/>
      <c r="D818" s="28"/>
      <c r="E818" s="28"/>
      <c r="F818" s="28"/>
    </row>
    <row r="819" ht="15.75" customHeight="1">
      <c r="B819" s="28"/>
      <c r="C819" s="28"/>
      <c r="D819" s="28"/>
      <c r="E819" s="28"/>
      <c r="F819" s="28"/>
    </row>
    <row r="820" ht="15.75" customHeight="1">
      <c r="B820" s="28"/>
      <c r="C820" s="28"/>
      <c r="D820" s="28"/>
      <c r="E820" s="28"/>
      <c r="F820" s="28"/>
    </row>
    <row r="821" ht="15.75" customHeight="1">
      <c r="B821" s="28"/>
      <c r="C821" s="28"/>
      <c r="D821" s="28"/>
      <c r="E821" s="28"/>
      <c r="F821" s="28"/>
    </row>
    <row r="822" ht="15.75" customHeight="1">
      <c r="B822" s="28"/>
      <c r="C822" s="28"/>
      <c r="D822" s="28"/>
      <c r="E822" s="28"/>
      <c r="F822" s="28"/>
    </row>
    <row r="823" ht="15.75" customHeight="1">
      <c r="B823" s="28"/>
      <c r="C823" s="28"/>
      <c r="D823" s="28"/>
      <c r="E823" s="28"/>
      <c r="F823" s="28"/>
    </row>
    <row r="824" ht="15.75" customHeight="1">
      <c r="B824" s="28"/>
      <c r="C824" s="28"/>
      <c r="D824" s="28"/>
      <c r="E824" s="28"/>
      <c r="F824" s="28"/>
    </row>
    <row r="825" ht="15.75" customHeight="1">
      <c r="B825" s="28"/>
      <c r="C825" s="28"/>
      <c r="D825" s="28"/>
      <c r="E825" s="28"/>
      <c r="F825" s="28"/>
    </row>
    <row r="826" ht="15.75" customHeight="1">
      <c r="B826" s="28"/>
      <c r="C826" s="28"/>
      <c r="D826" s="28"/>
      <c r="E826" s="28"/>
      <c r="F826" s="28"/>
    </row>
    <row r="827" ht="15.75" customHeight="1">
      <c r="B827" s="28"/>
      <c r="C827" s="28"/>
      <c r="D827" s="28"/>
      <c r="E827" s="28"/>
      <c r="F827" s="28"/>
    </row>
    <row r="828" ht="15.75" customHeight="1">
      <c r="B828" s="28"/>
      <c r="C828" s="28"/>
      <c r="D828" s="28"/>
      <c r="E828" s="28"/>
      <c r="F828" s="28"/>
    </row>
    <row r="829" ht="15.75" customHeight="1">
      <c r="B829" s="28"/>
      <c r="C829" s="28"/>
      <c r="D829" s="28"/>
      <c r="E829" s="28"/>
      <c r="F829" s="28"/>
    </row>
    <row r="830" ht="15.75" customHeight="1">
      <c r="B830" s="28"/>
      <c r="C830" s="28"/>
      <c r="D830" s="28"/>
      <c r="E830" s="28"/>
      <c r="F830" s="28"/>
    </row>
    <row r="831" ht="15.75" customHeight="1">
      <c r="B831" s="28"/>
      <c r="C831" s="28"/>
      <c r="D831" s="28"/>
      <c r="E831" s="28"/>
      <c r="F831" s="28"/>
    </row>
    <row r="832" ht="15.75" customHeight="1">
      <c r="B832" s="28"/>
      <c r="C832" s="28"/>
      <c r="D832" s="28"/>
      <c r="E832" s="28"/>
      <c r="F832" s="28"/>
    </row>
    <row r="833" ht="15.75" customHeight="1">
      <c r="B833" s="28"/>
      <c r="C833" s="28"/>
      <c r="D833" s="28"/>
      <c r="E833" s="28"/>
      <c r="F833" s="28"/>
    </row>
    <row r="834" ht="15.75" customHeight="1">
      <c r="B834" s="28"/>
      <c r="C834" s="28"/>
      <c r="D834" s="28"/>
      <c r="E834" s="28"/>
      <c r="F834" s="28"/>
    </row>
    <row r="835" ht="15.75" customHeight="1">
      <c r="B835" s="28"/>
      <c r="C835" s="28"/>
      <c r="D835" s="28"/>
      <c r="E835" s="28"/>
      <c r="F835" s="28"/>
    </row>
    <row r="836" ht="15.75" customHeight="1">
      <c r="B836" s="28"/>
      <c r="C836" s="28"/>
      <c r="D836" s="28"/>
      <c r="E836" s="28"/>
      <c r="F836" s="28"/>
    </row>
    <row r="837" ht="15.75" customHeight="1">
      <c r="B837" s="28"/>
      <c r="C837" s="28"/>
      <c r="D837" s="28"/>
      <c r="E837" s="28"/>
      <c r="F837" s="28"/>
    </row>
    <row r="838" ht="15.75" customHeight="1">
      <c r="B838" s="28"/>
      <c r="C838" s="28"/>
      <c r="D838" s="28"/>
      <c r="E838" s="28"/>
      <c r="F838" s="28"/>
    </row>
    <row r="839" ht="15.75" customHeight="1">
      <c r="B839" s="28"/>
      <c r="C839" s="28"/>
      <c r="D839" s="28"/>
      <c r="E839" s="28"/>
      <c r="F839" s="28"/>
    </row>
    <row r="840" ht="15.75" customHeight="1">
      <c r="B840" s="28"/>
      <c r="C840" s="28"/>
      <c r="D840" s="28"/>
      <c r="E840" s="28"/>
      <c r="F840" s="28"/>
    </row>
    <row r="841" ht="15.75" customHeight="1">
      <c r="B841" s="28"/>
      <c r="C841" s="28"/>
      <c r="D841" s="28"/>
      <c r="E841" s="28"/>
      <c r="F841" s="28"/>
    </row>
    <row r="842" ht="15.75" customHeight="1">
      <c r="B842" s="28"/>
      <c r="C842" s="28"/>
      <c r="D842" s="28"/>
      <c r="E842" s="28"/>
      <c r="F842" s="28"/>
    </row>
    <row r="843" ht="15.75" customHeight="1">
      <c r="B843" s="28"/>
      <c r="C843" s="28"/>
      <c r="D843" s="28"/>
      <c r="E843" s="28"/>
      <c r="F843" s="28"/>
    </row>
    <row r="844" ht="15.75" customHeight="1">
      <c r="B844" s="28"/>
      <c r="C844" s="28"/>
      <c r="D844" s="28"/>
      <c r="E844" s="28"/>
      <c r="F844" s="28"/>
    </row>
    <row r="845" ht="15.75" customHeight="1">
      <c r="B845" s="28"/>
      <c r="C845" s="28"/>
      <c r="D845" s="28"/>
      <c r="E845" s="28"/>
      <c r="F845" s="28"/>
    </row>
    <row r="846" ht="15.75" customHeight="1">
      <c r="B846" s="28"/>
      <c r="C846" s="28"/>
      <c r="D846" s="28"/>
      <c r="E846" s="28"/>
      <c r="F846" s="28"/>
    </row>
    <row r="847" ht="15.75" customHeight="1">
      <c r="B847" s="28"/>
      <c r="C847" s="28"/>
      <c r="D847" s="28"/>
      <c r="E847" s="28"/>
      <c r="F847" s="28"/>
    </row>
    <row r="848" ht="15.75" customHeight="1">
      <c r="B848" s="28"/>
      <c r="C848" s="28"/>
      <c r="D848" s="28"/>
      <c r="E848" s="28"/>
      <c r="F848" s="28"/>
    </row>
    <row r="849" ht="15.75" customHeight="1">
      <c r="B849" s="28"/>
      <c r="C849" s="28"/>
      <c r="D849" s="28"/>
      <c r="E849" s="28"/>
      <c r="F849" s="28"/>
    </row>
    <row r="850" ht="15.75" customHeight="1">
      <c r="B850" s="28"/>
      <c r="C850" s="28"/>
      <c r="D850" s="28"/>
      <c r="E850" s="28"/>
      <c r="F850" s="28"/>
    </row>
    <row r="851" ht="15.75" customHeight="1">
      <c r="B851" s="28"/>
      <c r="C851" s="28"/>
      <c r="D851" s="28"/>
      <c r="E851" s="28"/>
      <c r="F851" s="28"/>
    </row>
    <row r="852" ht="15.75" customHeight="1">
      <c r="B852" s="28"/>
      <c r="C852" s="28"/>
      <c r="D852" s="28"/>
      <c r="E852" s="28"/>
      <c r="F852" s="28"/>
    </row>
    <row r="853" ht="15.75" customHeight="1">
      <c r="B853" s="28"/>
      <c r="C853" s="28"/>
      <c r="D853" s="28"/>
      <c r="E853" s="28"/>
      <c r="F853" s="28"/>
    </row>
    <row r="854" ht="15.75" customHeight="1">
      <c r="B854" s="28"/>
      <c r="C854" s="28"/>
      <c r="D854" s="28"/>
      <c r="E854" s="28"/>
      <c r="F854" s="28"/>
    </row>
    <row r="855" ht="15.75" customHeight="1">
      <c r="B855" s="28"/>
      <c r="C855" s="28"/>
      <c r="D855" s="28"/>
      <c r="E855" s="28"/>
      <c r="F855" s="28"/>
    </row>
    <row r="856" ht="15.75" customHeight="1">
      <c r="B856" s="28"/>
      <c r="C856" s="28"/>
      <c r="D856" s="28"/>
      <c r="E856" s="28"/>
      <c r="F856" s="28"/>
    </row>
    <row r="857" ht="15.75" customHeight="1">
      <c r="B857" s="28"/>
      <c r="C857" s="28"/>
      <c r="D857" s="28"/>
      <c r="E857" s="28"/>
      <c r="F857" s="28"/>
    </row>
    <row r="858" ht="15.75" customHeight="1">
      <c r="B858" s="28"/>
      <c r="C858" s="28"/>
      <c r="D858" s="28"/>
      <c r="E858" s="28"/>
      <c r="F858" s="28"/>
    </row>
    <row r="859" ht="15.75" customHeight="1">
      <c r="B859" s="28"/>
      <c r="C859" s="28"/>
      <c r="D859" s="28"/>
      <c r="E859" s="28"/>
      <c r="F859" s="28"/>
    </row>
    <row r="860" ht="15.75" customHeight="1">
      <c r="B860" s="28"/>
      <c r="C860" s="28"/>
      <c r="D860" s="28"/>
      <c r="E860" s="28"/>
      <c r="F860" s="28"/>
    </row>
    <row r="861" ht="15.75" customHeight="1">
      <c r="B861" s="28"/>
      <c r="C861" s="28"/>
      <c r="D861" s="28"/>
      <c r="E861" s="28"/>
      <c r="F861" s="28"/>
    </row>
    <row r="862" ht="15.75" customHeight="1">
      <c r="B862" s="28"/>
      <c r="C862" s="28"/>
      <c r="D862" s="28"/>
      <c r="E862" s="28"/>
      <c r="F862" s="28"/>
    </row>
    <row r="863" ht="15.75" customHeight="1">
      <c r="B863" s="28"/>
      <c r="C863" s="28"/>
      <c r="D863" s="28"/>
      <c r="E863" s="28"/>
      <c r="F863" s="28"/>
    </row>
    <row r="864" ht="15.75" customHeight="1">
      <c r="B864" s="28"/>
      <c r="C864" s="28"/>
      <c r="D864" s="28"/>
      <c r="E864" s="28"/>
      <c r="F864" s="28"/>
    </row>
    <row r="865" ht="15.75" customHeight="1">
      <c r="B865" s="28"/>
      <c r="C865" s="28"/>
      <c r="D865" s="28"/>
      <c r="E865" s="28"/>
      <c r="F865" s="28"/>
    </row>
    <row r="866" ht="15.75" customHeight="1">
      <c r="B866" s="28"/>
      <c r="C866" s="28"/>
      <c r="D866" s="28"/>
      <c r="E866" s="28"/>
      <c r="F866" s="28"/>
    </row>
    <row r="867" ht="15.75" customHeight="1">
      <c r="B867" s="28"/>
      <c r="C867" s="28"/>
      <c r="D867" s="28"/>
      <c r="E867" s="28"/>
      <c r="F867" s="28"/>
    </row>
    <row r="868" ht="15.75" customHeight="1">
      <c r="B868" s="28"/>
      <c r="C868" s="28"/>
      <c r="D868" s="28"/>
      <c r="E868" s="28"/>
      <c r="F868" s="28"/>
    </row>
    <row r="869" ht="15.75" customHeight="1">
      <c r="B869" s="28"/>
      <c r="C869" s="28"/>
      <c r="D869" s="28"/>
      <c r="E869" s="28"/>
      <c r="F869" s="28"/>
    </row>
    <row r="870" ht="15.75" customHeight="1">
      <c r="B870" s="28"/>
      <c r="C870" s="28"/>
      <c r="D870" s="28"/>
      <c r="E870" s="28"/>
      <c r="F870" s="28"/>
    </row>
    <row r="871" ht="15.75" customHeight="1">
      <c r="B871" s="28"/>
      <c r="C871" s="28"/>
      <c r="D871" s="28"/>
      <c r="E871" s="28"/>
      <c r="F871" s="28"/>
    </row>
    <row r="872" ht="15.75" customHeight="1">
      <c r="B872" s="28"/>
      <c r="C872" s="28"/>
      <c r="D872" s="28"/>
      <c r="E872" s="28"/>
      <c r="F872" s="28"/>
    </row>
    <row r="873" ht="15.75" customHeight="1">
      <c r="B873" s="28"/>
      <c r="C873" s="28"/>
      <c r="D873" s="28"/>
      <c r="E873" s="28"/>
      <c r="F873" s="28"/>
    </row>
    <row r="874" ht="15.75" customHeight="1">
      <c r="B874" s="28"/>
      <c r="C874" s="28"/>
      <c r="D874" s="28"/>
      <c r="E874" s="28"/>
      <c r="F874" s="28"/>
    </row>
    <row r="875" ht="15.75" customHeight="1">
      <c r="B875" s="28"/>
      <c r="C875" s="28"/>
      <c r="D875" s="28"/>
      <c r="E875" s="28"/>
      <c r="F875" s="28"/>
    </row>
    <row r="876" ht="15.75" customHeight="1">
      <c r="B876" s="28"/>
      <c r="C876" s="28"/>
      <c r="D876" s="28"/>
      <c r="E876" s="28"/>
      <c r="F876" s="28"/>
    </row>
    <row r="877" ht="15.75" customHeight="1">
      <c r="B877" s="28"/>
      <c r="C877" s="28"/>
      <c r="D877" s="28"/>
      <c r="E877" s="28"/>
      <c r="F877" s="28"/>
    </row>
    <row r="878" ht="15.75" customHeight="1">
      <c r="B878" s="28"/>
      <c r="C878" s="28"/>
      <c r="D878" s="28"/>
      <c r="E878" s="28"/>
      <c r="F878" s="28"/>
    </row>
    <row r="879" ht="15.75" customHeight="1">
      <c r="B879" s="28"/>
      <c r="C879" s="28"/>
      <c r="D879" s="28"/>
      <c r="E879" s="28"/>
      <c r="F879" s="28"/>
    </row>
    <row r="880" ht="15.75" customHeight="1">
      <c r="B880" s="28"/>
      <c r="C880" s="28"/>
      <c r="D880" s="28"/>
      <c r="E880" s="28"/>
      <c r="F880" s="28"/>
    </row>
    <row r="881" ht="15.75" customHeight="1">
      <c r="B881" s="28"/>
      <c r="C881" s="28"/>
      <c r="D881" s="28"/>
      <c r="E881" s="28"/>
      <c r="F881" s="28"/>
    </row>
    <row r="882" ht="15.75" customHeight="1">
      <c r="B882" s="28"/>
      <c r="C882" s="28"/>
      <c r="D882" s="28"/>
      <c r="E882" s="28"/>
      <c r="F882" s="28"/>
    </row>
    <row r="883" ht="15.75" customHeight="1">
      <c r="B883" s="28"/>
      <c r="C883" s="28"/>
      <c r="D883" s="28"/>
      <c r="E883" s="28"/>
      <c r="F883" s="28"/>
    </row>
    <row r="884" ht="15.75" customHeight="1">
      <c r="B884" s="28"/>
      <c r="C884" s="28"/>
      <c r="D884" s="28"/>
      <c r="E884" s="28"/>
      <c r="F884" s="28"/>
    </row>
    <row r="885" ht="15.75" customHeight="1">
      <c r="B885" s="28"/>
      <c r="C885" s="28"/>
      <c r="D885" s="28"/>
      <c r="E885" s="28"/>
      <c r="F885" s="28"/>
    </row>
    <row r="886" ht="15.75" customHeight="1">
      <c r="B886" s="28"/>
      <c r="C886" s="28"/>
      <c r="D886" s="28"/>
      <c r="E886" s="28"/>
      <c r="F886" s="28"/>
    </row>
    <row r="887" ht="15.75" customHeight="1">
      <c r="B887" s="28"/>
      <c r="C887" s="28"/>
      <c r="D887" s="28"/>
      <c r="E887" s="28"/>
      <c r="F887" s="28"/>
    </row>
    <row r="888" ht="15.75" customHeight="1">
      <c r="B888" s="28"/>
      <c r="C888" s="28"/>
      <c r="D888" s="28"/>
      <c r="E888" s="28"/>
      <c r="F888" s="28"/>
    </row>
    <row r="889" ht="15.75" customHeight="1">
      <c r="B889" s="28"/>
      <c r="C889" s="28"/>
      <c r="D889" s="28"/>
      <c r="E889" s="28"/>
      <c r="F889" s="28"/>
    </row>
    <row r="890" ht="15.75" customHeight="1">
      <c r="B890" s="28"/>
      <c r="C890" s="28"/>
      <c r="D890" s="28"/>
      <c r="E890" s="28"/>
      <c r="F890" s="28"/>
    </row>
    <row r="891" ht="15.75" customHeight="1">
      <c r="B891" s="28"/>
      <c r="C891" s="28"/>
      <c r="D891" s="28"/>
      <c r="E891" s="28"/>
      <c r="F891" s="28"/>
    </row>
    <row r="892" ht="15.75" customHeight="1">
      <c r="B892" s="28"/>
      <c r="C892" s="28"/>
      <c r="D892" s="28"/>
      <c r="E892" s="28"/>
      <c r="F892" s="28"/>
    </row>
    <row r="893" ht="15.75" customHeight="1">
      <c r="B893" s="28"/>
      <c r="C893" s="28"/>
      <c r="D893" s="28"/>
      <c r="E893" s="28"/>
      <c r="F893" s="28"/>
    </row>
    <row r="894" ht="15.75" customHeight="1">
      <c r="B894" s="28"/>
      <c r="C894" s="28"/>
      <c r="D894" s="28"/>
      <c r="E894" s="28"/>
      <c r="F894" s="28"/>
    </row>
    <row r="895" ht="15.75" customHeight="1">
      <c r="B895" s="28"/>
      <c r="C895" s="28"/>
      <c r="D895" s="28"/>
      <c r="E895" s="28"/>
      <c r="F895" s="28"/>
    </row>
    <row r="896" ht="15.75" customHeight="1">
      <c r="B896" s="28"/>
      <c r="C896" s="28"/>
      <c r="D896" s="28"/>
      <c r="E896" s="28"/>
      <c r="F896" s="28"/>
    </row>
    <row r="897" ht="15.75" customHeight="1">
      <c r="B897" s="28"/>
      <c r="C897" s="28"/>
      <c r="D897" s="28"/>
      <c r="E897" s="28"/>
      <c r="F897" s="28"/>
    </row>
    <row r="898" ht="15.75" customHeight="1">
      <c r="B898" s="28"/>
      <c r="C898" s="28"/>
      <c r="D898" s="28"/>
      <c r="E898" s="28"/>
      <c r="F898" s="28"/>
    </row>
    <row r="899" ht="15.75" customHeight="1">
      <c r="B899" s="28"/>
      <c r="C899" s="28"/>
      <c r="D899" s="28"/>
      <c r="E899" s="28"/>
      <c r="F899" s="28"/>
    </row>
    <row r="900" ht="15.75" customHeight="1">
      <c r="B900" s="28"/>
      <c r="C900" s="28"/>
      <c r="D900" s="28"/>
      <c r="E900" s="28"/>
      <c r="F900" s="28"/>
    </row>
    <row r="901" ht="15.75" customHeight="1">
      <c r="B901" s="28"/>
      <c r="C901" s="28"/>
      <c r="D901" s="28"/>
      <c r="E901" s="28"/>
      <c r="F901" s="28"/>
    </row>
    <row r="902" ht="15.75" customHeight="1">
      <c r="B902" s="28"/>
      <c r="C902" s="28"/>
      <c r="D902" s="28"/>
      <c r="E902" s="28"/>
      <c r="F902" s="28"/>
    </row>
    <row r="903" ht="15.75" customHeight="1">
      <c r="B903" s="28"/>
      <c r="C903" s="28"/>
      <c r="D903" s="28"/>
      <c r="E903" s="28"/>
      <c r="F903" s="28"/>
    </row>
    <row r="904" ht="15.75" customHeight="1">
      <c r="B904" s="28"/>
      <c r="C904" s="28"/>
      <c r="D904" s="28"/>
      <c r="E904" s="28"/>
      <c r="F904" s="28"/>
    </row>
    <row r="905" ht="15.75" customHeight="1">
      <c r="B905" s="28"/>
      <c r="C905" s="28"/>
      <c r="D905" s="28"/>
      <c r="E905" s="28"/>
      <c r="F905" s="28"/>
    </row>
    <row r="906" ht="15.75" customHeight="1">
      <c r="B906" s="28"/>
      <c r="C906" s="28"/>
      <c r="D906" s="28"/>
      <c r="E906" s="28"/>
      <c r="F906" s="28"/>
    </row>
    <row r="907" ht="15.75" customHeight="1">
      <c r="B907" s="28"/>
      <c r="C907" s="28"/>
      <c r="D907" s="28"/>
      <c r="E907" s="28"/>
      <c r="F907" s="28"/>
    </row>
    <row r="908" ht="15.75" customHeight="1">
      <c r="B908" s="28"/>
      <c r="C908" s="28"/>
      <c r="D908" s="28"/>
      <c r="E908" s="28"/>
      <c r="F908" s="28"/>
    </row>
    <row r="909" ht="15.75" customHeight="1">
      <c r="B909" s="28"/>
      <c r="C909" s="28"/>
      <c r="D909" s="28"/>
      <c r="E909" s="28"/>
      <c r="F909" s="28"/>
    </row>
    <row r="910" ht="15.75" customHeight="1">
      <c r="B910" s="28"/>
      <c r="C910" s="28"/>
      <c r="D910" s="28"/>
      <c r="E910" s="28"/>
      <c r="F910" s="28"/>
    </row>
    <row r="911" ht="15.75" customHeight="1">
      <c r="B911" s="28"/>
      <c r="C911" s="28"/>
      <c r="D911" s="28"/>
      <c r="E911" s="28"/>
      <c r="F911" s="28"/>
    </row>
    <row r="912" ht="15.75" customHeight="1">
      <c r="B912" s="28"/>
      <c r="C912" s="28"/>
      <c r="D912" s="28"/>
      <c r="E912" s="28"/>
      <c r="F912" s="28"/>
    </row>
    <row r="913" ht="15.75" customHeight="1">
      <c r="B913" s="28"/>
      <c r="C913" s="28"/>
      <c r="D913" s="28"/>
      <c r="E913" s="28"/>
      <c r="F913" s="28"/>
    </row>
    <row r="914" ht="15.75" customHeight="1">
      <c r="B914" s="28"/>
      <c r="C914" s="28"/>
      <c r="D914" s="28"/>
      <c r="E914" s="28"/>
      <c r="F914" s="28"/>
    </row>
    <row r="915" ht="15.75" customHeight="1">
      <c r="B915" s="28"/>
      <c r="C915" s="28"/>
      <c r="D915" s="28"/>
      <c r="E915" s="28"/>
      <c r="F915" s="28"/>
    </row>
    <row r="916" ht="15.75" customHeight="1">
      <c r="B916" s="28"/>
      <c r="C916" s="28"/>
      <c r="D916" s="28"/>
      <c r="E916" s="28"/>
      <c r="F916" s="28"/>
    </row>
    <row r="917" ht="15.75" customHeight="1">
      <c r="B917" s="28"/>
      <c r="C917" s="28"/>
      <c r="D917" s="28"/>
      <c r="E917" s="28"/>
      <c r="F917" s="28"/>
    </row>
    <row r="918" ht="15.75" customHeight="1">
      <c r="B918" s="28"/>
      <c r="C918" s="28"/>
      <c r="D918" s="28"/>
      <c r="E918" s="28"/>
      <c r="F918" s="28"/>
    </row>
    <row r="919" ht="15.75" customHeight="1">
      <c r="B919" s="28"/>
      <c r="C919" s="28"/>
      <c r="D919" s="28"/>
      <c r="E919" s="28"/>
      <c r="F919" s="28"/>
    </row>
    <row r="920" ht="15.75" customHeight="1">
      <c r="B920" s="28"/>
      <c r="C920" s="28"/>
      <c r="D920" s="28"/>
      <c r="E920" s="28"/>
      <c r="F920" s="28"/>
    </row>
    <row r="921" ht="15.75" customHeight="1">
      <c r="B921" s="28"/>
      <c r="C921" s="28"/>
      <c r="D921" s="28"/>
      <c r="E921" s="28"/>
      <c r="F921" s="28"/>
    </row>
    <row r="922" ht="15.75" customHeight="1">
      <c r="B922" s="28"/>
      <c r="C922" s="28"/>
      <c r="D922" s="28"/>
      <c r="E922" s="28"/>
      <c r="F922" s="28"/>
    </row>
    <row r="923" ht="15.75" customHeight="1">
      <c r="B923" s="28"/>
      <c r="C923" s="28"/>
      <c r="D923" s="28"/>
      <c r="E923" s="28"/>
      <c r="F923" s="28"/>
    </row>
    <row r="924" ht="15.75" customHeight="1">
      <c r="B924" s="28"/>
      <c r="C924" s="28"/>
      <c r="D924" s="28"/>
      <c r="E924" s="28"/>
      <c r="F924" s="28"/>
    </row>
    <row r="925" ht="15.75" customHeight="1">
      <c r="B925" s="28"/>
      <c r="C925" s="28"/>
      <c r="D925" s="28"/>
      <c r="E925" s="28"/>
      <c r="F925" s="28"/>
    </row>
    <row r="926" ht="15.75" customHeight="1">
      <c r="B926" s="28"/>
      <c r="C926" s="28"/>
      <c r="D926" s="28"/>
      <c r="E926" s="28"/>
      <c r="F926" s="28"/>
    </row>
    <row r="927" ht="15.75" customHeight="1">
      <c r="B927" s="28"/>
      <c r="C927" s="28"/>
      <c r="D927" s="28"/>
      <c r="E927" s="28"/>
      <c r="F927" s="28"/>
    </row>
    <row r="928" ht="15.75" customHeight="1">
      <c r="B928" s="28"/>
      <c r="C928" s="28"/>
      <c r="D928" s="28"/>
      <c r="E928" s="28"/>
      <c r="F928" s="28"/>
    </row>
    <row r="929" ht="15.75" customHeight="1">
      <c r="B929" s="28"/>
      <c r="C929" s="28"/>
      <c r="D929" s="28"/>
      <c r="E929" s="28"/>
      <c r="F929" s="28"/>
    </row>
    <row r="930" ht="15.75" customHeight="1">
      <c r="B930" s="28"/>
      <c r="C930" s="28"/>
      <c r="D930" s="28"/>
      <c r="E930" s="28"/>
      <c r="F930" s="28"/>
    </row>
    <row r="931" ht="15.75" customHeight="1">
      <c r="B931" s="28"/>
      <c r="C931" s="28"/>
      <c r="D931" s="28"/>
      <c r="E931" s="28"/>
      <c r="F931" s="28"/>
    </row>
    <row r="932" ht="15.75" customHeight="1">
      <c r="B932" s="28"/>
      <c r="C932" s="28"/>
      <c r="D932" s="28"/>
      <c r="E932" s="28"/>
      <c r="F932" s="28"/>
    </row>
    <row r="933" ht="15.75" customHeight="1">
      <c r="B933" s="28"/>
      <c r="C933" s="28"/>
      <c r="D933" s="28"/>
      <c r="E933" s="28"/>
      <c r="F933" s="28"/>
    </row>
    <row r="934" ht="15.75" customHeight="1">
      <c r="B934" s="28"/>
      <c r="C934" s="28"/>
      <c r="D934" s="28"/>
      <c r="E934" s="28"/>
      <c r="F934" s="28"/>
    </row>
    <row r="935" ht="15.75" customHeight="1">
      <c r="B935" s="28"/>
      <c r="C935" s="28"/>
      <c r="D935" s="28"/>
      <c r="E935" s="28"/>
      <c r="F935" s="28"/>
    </row>
    <row r="936" ht="15.75" customHeight="1">
      <c r="B936" s="28"/>
      <c r="C936" s="28"/>
      <c r="D936" s="28"/>
      <c r="E936" s="28"/>
      <c r="F936" s="28"/>
    </row>
    <row r="937" ht="15.75" customHeight="1">
      <c r="B937" s="28"/>
      <c r="C937" s="28"/>
      <c r="D937" s="28"/>
      <c r="E937" s="28"/>
      <c r="F937" s="28"/>
    </row>
    <row r="938" ht="15.75" customHeight="1">
      <c r="B938" s="28"/>
      <c r="C938" s="28"/>
      <c r="D938" s="28"/>
      <c r="E938" s="28"/>
      <c r="F938" s="28"/>
    </row>
    <row r="939" ht="15.75" customHeight="1">
      <c r="B939" s="28"/>
      <c r="C939" s="28"/>
      <c r="D939" s="28"/>
      <c r="E939" s="28"/>
      <c r="F939" s="28"/>
    </row>
    <row r="940" ht="15.75" customHeight="1">
      <c r="B940" s="28"/>
      <c r="C940" s="28"/>
      <c r="D940" s="28"/>
      <c r="E940" s="28"/>
      <c r="F940" s="28"/>
    </row>
    <row r="941" ht="15.75" customHeight="1">
      <c r="B941" s="28"/>
      <c r="C941" s="28"/>
      <c r="D941" s="28"/>
      <c r="E941" s="28"/>
      <c r="F941" s="28"/>
    </row>
    <row r="942" ht="15.75" customHeight="1">
      <c r="B942" s="28"/>
      <c r="C942" s="28"/>
      <c r="D942" s="28"/>
      <c r="E942" s="28"/>
      <c r="F942" s="28"/>
    </row>
    <row r="943" ht="15.75" customHeight="1">
      <c r="B943" s="28"/>
      <c r="C943" s="28"/>
      <c r="D943" s="28"/>
      <c r="E943" s="28"/>
      <c r="F943" s="28"/>
    </row>
    <row r="944" ht="15.75" customHeight="1">
      <c r="B944" s="28"/>
      <c r="C944" s="28"/>
      <c r="D944" s="28"/>
      <c r="E944" s="28"/>
      <c r="F944" s="28"/>
    </row>
    <row r="945" ht="15.75" customHeight="1">
      <c r="B945" s="28"/>
      <c r="C945" s="28"/>
      <c r="D945" s="28"/>
      <c r="E945" s="28"/>
      <c r="F945" s="28"/>
    </row>
    <row r="946" ht="15.75" customHeight="1">
      <c r="B946" s="28"/>
      <c r="C946" s="28"/>
      <c r="D946" s="28"/>
      <c r="E946" s="28"/>
      <c r="F946" s="28"/>
    </row>
    <row r="947" ht="15.75" customHeight="1">
      <c r="B947" s="28"/>
      <c r="C947" s="28"/>
      <c r="D947" s="28"/>
      <c r="E947" s="28"/>
      <c r="F947" s="28"/>
    </row>
    <row r="948" ht="15.75" customHeight="1">
      <c r="B948" s="28"/>
      <c r="C948" s="28"/>
      <c r="D948" s="28"/>
      <c r="E948" s="28"/>
      <c r="F948" s="28"/>
    </row>
    <row r="949" ht="15.75" customHeight="1">
      <c r="B949" s="28"/>
      <c r="C949" s="28"/>
      <c r="D949" s="28"/>
      <c r="E949" s="28"/>
      <c r="F949" s="28"/>
    </row>
    <row r="950" ht="15.75" customHeight="1">
      <c r="B950" s="28"/>
      <c r="C950" s="28"/>
      <c r="D950" s="28"/>
      <c r="E950" s="28"/>
      <c r="F950" s="28"/>
    </row>
    <row r="951" ht="15.75" customHeight="1">
      <c r="B951" s="28"/>
      <c r="C951" s="28"/>
      <c r="D951" s="28"/>
      <c r="E951" s="28"/>
      <c r="F951" s="28"/>
    </row>
    <row r="952" ht="15.75" customHeight="1">
      <c r="B952" s="28"/>
      <c r="C952" s="28"/>
      <c r="D952" s="28"/>
      <c r="E952" s="28"/>
      <c r="F952" s="28"/>
    </row>
    <row r="953" ht="15.75" customHeight="1">
      <c r="B953" s="28"/>
      <c r="C953" s="28"/>
      <c r="D953" s="28"/>
      <c r="E953" s="28"/>
      <c r="F953" s="28"/>
    </row>
    <row r="954" ht="15.75" customHeight="1">
      <c r="B954" s="28"/>
      <c r="C954" s="28"/>
      <c r="D954" s="28"/>
      <c r="E954" s="28"/>
      <c r="F954" s="28"/>
    </row>
    <row r="955" ht="15.75" customHeight="1">
      <c r="B955" s="28"/>
      <c r="C955" s="28"/>
      <c r="D955" s="28"/>
      <c r="E955" s="28"/>
      <c r="F955" s="28"/>
    </row>
    <row r="956" ht="15.75" customHeight="1">
      <c r="B956" s="28"/>
      <c r="C956" s="28"/>
      <c r="D956" s="28"/>
      <c r="E956" s="28"/>
      <c r="F956" s="28"/>
    </row>
    <row r="957" ht="15.75" customHeight="1">
      <c r="B957" s="28"/>
      <c r="C957" s="28"/>
      <c r="D957" s="28"/>
      <c r="E957" s="28"/>
      <c r="F957" s="28"/>
    </row>
    <row r="958" ht="15.75" customHeight="1">
      <c r="B958" s="28"/>
      <c r="C958" s="28"/>
      <c r="D958" s="28"/>
      <c r="E958" s="28"/>
      <c r="F958" s="28"/>
    </row>
    <row r="959" ht="15.75" customHeight="1">
      <c r="B959" s="28"/>
      <c r="C959" s="28"/>
      <c r="D959" s="28"/>
      <c r="E959" s="28"/>
      <c r="F959" s="28"/>
    </row>
    <row r="960" ht="15.75" customHeight="1">
      <c r="B960" s="28"/>
      <c r="C960" s="28"/>
      <c r="D960" s="28"/>
      <c r="E960" s="28"/>
      <c r="F960" s="28"/>
    </row>
    <row r="961" ht="15.75" customHeight="1">
      <c r="B961" s="28"/>
      <c r="C961" s="28"/>
      <c r="D961" s="28"/>
      <c r="E961" s="28"/>
      <c r="F961" s="28"/>
    </row>
    <row r="962" ht="15.75" customHeight="1">
      <c r="B962" s="28"/>
      <c r="C962" s="28"/>
      <c r="D962" s="28"/>
      <c r="E962" s="28"/>
      <c r="F962" s="28"/>
    </row>
    <row r="963" ht="15.75" customHeight="1">
      <c r="B963" s="28"/>
      <c r="C963" s="28"/>
      <c r="D963" s="28"/>
      <c r="E963" s="28"/>
      <c r="F963" s="28"/>
    </row>
    <row r="964" ht="15.75" customHeight="1">
      <c r="B964" s="28"/>
      <c r="C964" s="28"/>
      <c r="D964" s="28"/>
      <c r="E964" s="28"/>
      <c r="F964" s="28"/>
    </row>
    <row r="965" ht="15.75" customHeight="1">
      <c r="B965" s="28"/>
      <c r="C965" s="28"/>
      <c r="D965" s="28"/>
      <c r="E965" s="28"/>
      <c r="F965" s="28"/>
    </row>
    <row r="966" ht="15.75" customHeight="1">
      <c r="B966" s="28"/>
      <c r="C966" s="28"/>
      <c r="D966" s="28"/>
      <c r="E966" s="28"/>
      <c r="F966" s="28"/>
    </row>
    <row r="967" ht="15.75" customHeight="1">
      <c r="B967" s="28"/>
      <c r="C967" s="28"/>
      <c r="D967" s="28"/>
      <c r="E967" s="28"/>
      <c r="F967" s="28"/>
    </row>
    <row r="968" ht="15.75" customHeight="1">
      <c r="B968" s="28"/>
      <c r="C968" s="28"/>
      <c r="D968" s="28"/>
      <c r="E968" s="28"/>
      <c r="F968" s="28"/>
    </row>
    <row r="969" ht="15.75" customHeight="1">
      <c r="B969" s="28"/>
      <c r="C969" s="28"/>
      <c r="D969" s="28"/>
      <c r="E969" s="28"/>
      <c r="F969" s="28"/>
    </row>
    <row r="970" ht="15.75" customHeight="1">
      <c r="B970" s="28"/>
      <c r="C970" s="28"/>
      <c r="D970" s="28"/>
      <c r="E970" s="28"/>
      <c r="F970" s="28"/>
    </row>
    <row r="971" ht="15.75" customHeight="1">
      <c r="B971" s="28"/>
      <c r="C971" s="28"/>
      <c r="D971" s="28"/>
      <c r="E971" s="28"/>
      <c r="F971" s="28"/>
    </row>
    <row r="972" ht="15.75" customHeight="1">
      <c r="B972" s="28"/>
      <c r="C972" s="28"/>
      <c r="D972" s="28"/>
      <c r="E972" s="28"/>
      <c r="F972" s="28"/>
    </row>
    <row r="973" ht="15.75" customHeight="1">
      <c r="B973" s="28"/>
      <c r="C973" s="28"/>
      <c r="D973" s="28"/>
      <c r="E973" s="28"/>
      <c r="F973" s="28"/>
    </row>
    <row r="974" ht="15.75" customHeight="1">
      <c r="B974" s="28"/>
      <c r="C974" s="28"/>
      <c r="D974" s="28"/>
      <c r="E974" s="28"/>
      <c r="F974" s="28"/>
    </row>
    <row r="975" ht="15.75" customHeight="1">
      <c r="B975" s="28"/>
      <c r="C975" s="28"/>
      <c r="D975" s="28"/>
      <c r="E975" s="28"/>
      <c r="F975" s="28"/>
    </row>
    <row r="976" ht="15.75" customHeight="1">
      <c r="B976" s="28"/>
      <c r="C976" s="28"/>
      <c r="D976" s="28"/>
      <c r="E976" s="28"/>
      <c r="F976" s="28"/>
    </row>
    <row r="977" ht="15.75" customHeight="1">
      <c r="B977" s="28"/>
      <c r="C977" s="28"/>
      <c r="D977" s="28"/>
      <c r="E977" s="28"/>
      <c r="F977" s="28"/>
    </row>
    <row r="978" ht="15.75" customHeight="1">
      <c r="B978" s="28"/>
      <c r="C978" s="28"/>
      <c r="D978" s="28"/>
      <c r="E978" s="28"/>
      <c r="F978" s="28"/>
    </row>
    <row r="979" ht="15.75" customHeight="1">
      <c r="B979" s="28"/>
      <c r="C979" s="28"/>
      <c r="D979" s="28"/>
      <c r="E979" s="28"/>
      <c r="F979" s="28"/>
    </row>
    <row r="980" ht="15.75" customHeight="1">
      <c r="B980" s="28"/>
      <c r="C980" s="28"/>
      <c r="D980" s="28"/>
      <c r="E980" s="28"/>
      <c r="F980" s="28"/>
    </row>
    <row r="981" ht="15.75" customHeight="1">
      <c r="B981" s="28"/>
      <c r="C981" s="28"/>
      <c r="D981" s="28"/>
      <c r="E981" s="28"/>
      <c r="F981" s="28"/>
    </row>
    <row r="982" ht="15.75" customHeight="1">
      <c r="B982" s="28"/>
      <c r="C982" s="28"/>
      <c r="D982" s="28"/>
      <c r="E982" s="28"/>
      <c r="F982" s="28"/>
    </row>
    <row r="983" ht="15.75" customHeight="1">
      <c r="B983" s="28"/>
      <c r="C983" s="28"/>
      <c r="D983" s="28"/>
      <c r="E983" s="28"/>
      <c r="F983" s="28"/>
    </row>
    <row r="984" ht="15.75" customHeight="1">
      <c r="B984" s="28"/>
      <c r="C984" s="28"/>
      <c r="D984" s="28"/>
      <c r="E984" s="28"/>
      <c r="F984" s="28"/>
    </row>
    <row r="985" ht="15.75" customHeight="1">
      <c r="B985" s="28"/>
      <c r="C985" s="28"/>
      <c r="D985" s="28"/>
      <c r="E985" s="28"/>
      <c r="F985" s="28"/>
    </row>
    <row r="986" ht="15.75" customHeight="1">
      <c r="B986" s="28"/>
      <c r="C986" s="28"/>
      <c r="D986" s="28"/>
      <c r="E986" s="28"/>
      <c r="F986" s="28"/>
    </row>
    <row r="987" ht="15.75" customHeight="1">
      <c r="B987" s="28"/>
      <c r="C987" s="28"/>
      <c r="D987" s="28"/>
      <c r="E987" s="28"/>
      <c r="F987" s="28"/>
    </row>
    <row r="988" ht="15.75" customHeight="1">
      <c r="B988" s="28"/>
      <c r="C988" s="28"/>
      <c r="D988" s="28"/>
      <c r="E988" s="28"/>
      <c r="F988" s="28"/>
    </row>
    <row r="989" ht="15.75" customHeight="1">
      <c r="B989" s="28"/>
      <c r="C989" s="28"/>
      <c r="D989" s="28"/>
      <c r="E989" s="28"/>
      <c r="F989" s="28"/>
    </row>
    <row r="990" ht="15.75" customHeight="1">
      <c r="B990" s="28"/>
      <c r="C990" s="28"/>
      <c r="D990" s="28"/>
      <c r="E990" s="28"/>
      <c r="F990" s="28"/>
    </row>
    <row r="991" ht="15.75" customHeight="1">
      <c r="B991" s="28"/>
      <c r="C991" s="28"/>
      <c r="D991" s="28"/>
      <c r="E991" s="28"/>
      <c r="F991" s="28"/>
    </row>
    <row r="992" ht="15.75" customHeight="1">
      <c r="B992" s="28"/>
      <c r="C992" s="28"/>
      <c r="D992" s="28"/>
      <c r="E992" s="28"/>
      <c r="F992" s="28"/>
    </row>
    <row r="993" ht="15.75" customHeight="1">
      <c r="B993" s="28"/>
      <c r="C993" s="28"/>
      <c r="D993" s="28"/>
      <c r="E993" s="28"/>
      <c r="F993" s="28"/>
    </row>
    <row r="994" ht="15.75" customHeight="1">
      <c r="B994" s="28"/>
      <c r="C994" s="28"/>
      <c r="D994" s="28"/>
      <c r="E994" s="28"/>
      <c r="F994" s="28"/>
    </row>
    <row r="995" ht="15.75" customHeight="1">
      <c r="B995" s="28"/>
      <c r="C995" s="28"/>
      <c r="D995" s="28"/>
      <c r="E995" s="28"/>
      <c r="F995" s="28"/>
    </row>
    <row r="996" ht="15.75" customHeight="1">
      <c r="B996" s="28"/>
      <c r="C996" s="28"/>
      <c r="D996" s="28"/>
      <c r="E996" s="28"/>
      <c r="F996" s="28"/>
    </row>
    <row r="997" ht="15.75" customHeight="1">
      <c r="B997" s="28"/>
      <c r="C997" s="28"/>
      <c r="D997" s="28"/>
      <c r="E997" s="28"/>
      <c r="F997" s="28"/>
    </row>
    <row r="998" ht="15.75" customHeight="1">
      <c r="B998" s="28"/>
      <c r="C998" s="28"/>
      <c r="D998" s="28"/>
      <c r="E998" s="28"/>
      <c r="F998" s="28"/>
    </row>
    <row r="999" ht="15.75" customHeight="1">
      <c r="B999" s="28"/>
      <c r="C999" s="28"/>
      <c r="D999" s="28"/>
      <c r="E999" s="28"/>
      <c r="F999" s="28"/>
    </row>
    <row r="1000" ht="15.75" customHeight="1">
      <c r="B1000" s="28"/>
      <c r="C1000" s="28"/>
      <c r="D1000" s="28"/>
      <c r="E1000" s="28"/>
      <c r="F1000" s="28"/>
    </row>
  </sheetData>
  <mergeCells count="1">
    <mergeCell ref="C1:D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27.5"/>
    <col customWidth="1" min="2" max="2" width="9.5"/>
    <col customWidth="1" min="3" max="3" width="33.0"/>
    <col customWidth="1" min="4" max="4" width="13.38"/>
    <col customWidth="1" min="5" max="5" width="13.13"/>
    <col customWidth="1" min="6" max="6" width="12.75"/>
    <col customWidth="1" min="7" max="7" width="8.88"/>
    <col customWidth="1" min="8" max="8" width="11.88"/>
    <col customWidth="1" min="9" max="26" width="8.88"/>
  </cols>
  <sheetData>
    <row r="1" ht="15.75" customHeight="1">
      <c r="B1" s="78"/>
      <c r="C1" s="79" t="s">
        <v>191</v>
      </c>
      <c r="I1" s="78"/>
    </row>
    <row r="2" ht="15.75" customHeight="1">
      <c r="B2" s="78"/>
      <c r="C2" s="80" t="s">
        <v>1</v>
      </c>
      <c r="I2" s="78"/>
    </row>
    <row r="3" ht="15.75" customHeight="1">
      <c r="B3" s="78"/>
      <c r="C3" s="80" t="s">
        <v>192</v>
      </c>
      <c r="I3" s="78"/>
    </row>
    <row r="4" ht="15.75" customHeight="1">
      <c r="B4" s="78"/>
      <c r="C4" s="78"/>
      <c r="D4" s="78"/>
      <c r="E4" s="78"/>
      <c r="F4" s="78"/>
      <c r="G4" s="78"/>
      <c r="H4" s="78"/>
      <c r="I4" s="78"/>
    </row>
    <row r="5" ht="15.75" customHeight="1">
      <c r="B5" s="81"/>
      <c r="C5" s="81"/>
      <c r="D5" s="82" t="s">
        <v>193</v>
      </c>
      <c r="E5" s="82" t="s">
        <v>194</v>
      </c>
      <c r="F5" s="82" t="s">
        <v>195</v>
      </c>
      <c r="G5" s="82" t="s">
        <v>196</v>
      </c>
      <c r="H5" s="82" t="s">
        <v>197</v>
      </c>
      <c r="I5" s="82" t="s">
        <v>198</v>
      </c>
    </row>
    <row r="6" ht="15.75" customHeight="1">
      <c r="B6" s="78"/>
      <c r="C6" s="83" t="s">
        <v>199</v>
      </c>
      <c r="D6" s="84">
        <v>25.5</v>
      </c>
      <c r="E6" s="84">
        <v>67.3</v>
      </c>
      <c r="F6" s="85">
        <v>1715.0</v>
      </c>
      <c r="G6" s="84">
        <v>13.7</v>
      </c>
      <c r="H6" s="85">
        <v>23494.0</v>
      </c>
      <c r="I6" s="83" t="s">
        <v>200</v>
      </c>
    </row>
    <row r="7" ht="15.75" customHeight="1">
      <c r="B7" s="78"/>
      <c r="C7" s="83" t="s">
        <v>201</v>
      </c>
      <c r="D7" s="84">
        <v>62.3</v>
      </c>
      <c r="E7" s="84">
        <v>16.2</v>
      </c>
      <c r="F7" s="85">
        <v>1007.0</v>
      </c>
      <c r="G7" s="84">
        <v>8.6</v>
      </c>
      <c r="H7" s="85">
        <v>8661.0</v>
      </c>
      <c r="I7" s="83" t="s">
        <v>202</v>
      </c>
    </row>
    <row r="8" ht="15.75" customHeight="1">
      <c r="B8" s="78"/>
      <c r="C8" s="83" t="s">
        <v>203</v>
      </c>
      <c r="D8" s="84">
        <v>62.4</v>
      </c>
      <c r="E8" s="84">
        <v>19.5</v>
      </c>
      <c r="F8" s="85">
        <v>1216.0</v>
      </c>
      <c r="G8" s="84">
        <v>15.3</v>
      </c>
      <c r="H8" s="85">
        <v>18610.0</v>
      </c>
      <c r="I8" s="83" t="s">
        <v>204</v>
      </c>
    </row>
    <row r="9" ht="15.75" customHeight="1">
      <c r="B9" s="78"/>
      <c r="C9" s="83" t="s">
        <v>205</v>
      </c>
      <c r="D9" s="84">
        <v>41.6</v>
      </c>
      <c r="E9" s="84">
        <v>31.3</v>
      </c>
      <c r="F9" s="85">
        <v>1299.0</v>
      </c>
      <c r="G9" s="84">
        <v>22.9</v>
      </c>
      <c r="H9" s="85">
        <v>29758.0</v>
      </c>
      <c r="I9" s="83" t="s">
        <v>206</v>
      </c>
    </row>
    <row r="10" ht="15.75" customHeight="1">
      <c r="B10" s="78"/>
      <c r="C10" s="78"/>
      <c r="D10" s="78"/>
      <c r="E10" s="78"/>
      <c r="F10" s="78"/>
      <c r="G10" s="78"/>
      <c r="H10" s="78"/>
      <c r="I10" s="78"/>
    </row>
    <row r="11" ht="15.75" customHeight="1">
      <c r="B11" s="78"/>
      <c r="C11" s="78"/>
      <c r="D11" s="78"/>
      <c r="E11" s="83" t="s">
        <v>207</v>
      </c>
      <c r="F11" s="85">
        <v>5238.0</v>
      </c>
      <c r="G11" s="78"/>
      <c r="H11" s="85">
        <v>80522.0</v>
      </c>
      <c r="I11" s="78"/>
    </row>
    <row r="12" ht="15.75" customHeight="1">
      <c r="B12" s="78"/>
      <c r="C12" s="78"/>
      <c r="D12" s="78"/>
      <c r="E12" s="78"/>
      <c r="F12" s="78"/>
      <c r="G12" s="78"/>
      <c r="H12" s="78"/>
      <c r="I12" s="78"/>
    </row>
    <row r="13" ht="15.75" customHeight="1">
      <c r="B13" s="78"/>
      <c r="C13" s="78"/>
      <c r="D13" s="82" t="s">
        <v>208</v>
      </c>
      <c r="E13" s="82" t="s">
        <v>209</v>
      </c>
      <c r="F13" s="82" t="s">
        <v>210</v>
      </c>
      <c r="G13" s="82" t="s">
        <v>211</v>
      </c>
      <c r="H13" s="82" t="s">
        <v>212</v>
      </c>
      <c r="I13" s="78"/>
    </row>
    <row r="14" ht="15.75" customHeight="1">
      <c r="B14" s="78"/>
      <c r="C14" s="83" t="s">
        <v>213</v>
      </c>
      <c r="D14" s="84">
        <v>60.0</v>
      </c>
      <c r="E14" s="84">
        <v>248.0</v>
      </c>
      <c r="F14" s="86">
        <v>14880.0</v>
      </c>
      <c r="G14" s="84">
        <v>1.05</v>
      </c>
      <c r="H14" s="85">
        <v>14171.0</v>
      </c>
      <c r="I14" s="78"/>
    </row>
    <row r="15" ht="15.75" customHeight="1">
      <c r="B15" s="78"/>
      <c r="C15" s="83" t="s">
        <v>214</v>
      </c>
      <c r="D15" s="84">
        <v>60.0</v>
      </c>
      <c r="E15" s="84">
        <v>300.0</v>
      </c>
      <c r="F15" s="86">
        <v>18000.0</v>
      </c>
      <c r="G15" s="84">
        <v>3.8</v>
      </c>
      <c r="H15" s="85">
        <v>4737.0</v>
      </c>
      <c r="I15" s="78"/>
    </row>
    <row r="16" ht="15.75" customHeight="1">
      <c r="B16" s="78"/>
      <c r="C16" s="78"/>
      <c r="D16" s="78"/>
      <c r="E16" s="78"/>
      <c r="F16" s="78"/>
      <c r="G16" s="78"/>
      <c r="H16" s="78"/>
      <c r="I16" s="78"/>
    </row>
    <row r="17" ht="15.75" customHeight="1">
      <c r="B17" s="78"/>
      <c r="C17" s="78"/>
      <c r="D17" s="78"/>
      <c r="E17" s="83" t="s">
        <v>207</v>
      </c>
      <c r="F17" s="85">
        <v>32880.0</v>
      </c>
      <c r="G17" s="78"/>
      <c r="H17" s="85">
        <v>18908.0</v>
      </c>
      <c r="I17" s="78"/>
    </row>
    <row r="18" ht="15.75" customHeight="1">
      <c r="B18" s="78"/>
      <c r="C18" s="78"/>
      <c r="D18" s="78"/>
      <c r="E18" s="78"/>
      <c r="F18" s="78"/>
      <c r="G18" s="78"/>
      <c r="H18" s="78"/>
      <c r="I18" s="78"/>
    </row>
    <row r="19" ht="15.75" customHeight="1">
      <c r="B19" s="78"/>
      <c r="C19" s="78"/>
      <c r="D19" s="78"/>
      <c r="E19" s="78"/>
      <c r="F19" s="87"/>
      <c r="G19" s="88" t="s">
        <v>215</v>
      </c>
      <c r="H19" s="89">
        <v>99430.0</v>
      </c>
      <c r="I19" s="78"/>
    </row>
    <row r="20" ht="15.75" customHeight="1">
      <c r="B20" s="78"/>
      <c r="C20" s="78"/>
      <c r="D20" s="78"/>
      <c r="E20" s="78"/>
      <c r="F20" s="78"/>
      <c r="G20" s="78"/>
      <c r="H20" s="78"/>
      <c r="I20" s="78"/>
    </row>
    <row r="21" ht="15.75" customHeight="1">
      <c r="B21" s="78"/>
      <c r="C21" s="90" t="s">
        <v>216</v>
      </c>
      <c r="D21" s="78"/>
      <c r="E21" s="78"/>
      <c r="F21" s="78"/>
      <c r="G21" s="78"/>
      <c r="H21" s="91">
        <f>H11/F11</f>
        <v>15.37266132</v>
      </c>
      <c r="I21" s="90" t="s">
        <v>217</v>
      </c>
    </row>
    <row r="22" ht="15.75" customHeight="1">
      <c r="B22" s="78"/>
      <c r="C22" s="90" t="s">
        <v>218</v>
      </c>
      <c r="D22" s="78"/>
      <c r="E22" s="78"/>
      <c r="F22" s="78"/>
      <c r="G22" s="92">
        <v>0.8</v>
      </c>
      <c r="H22" s="91">
        <f>H21*G22</f>
        <v>12.29812906</v>
      </c>
      <c r="I22" s="90" t="s">
        <v>217</v>
      </c>
    </row>
    <row r="23" ht="15.75" customHeight="1">
      <c r="B23" s="78"/>
      <c r="C23" s="78"/>
      <c r="D23" s="78"/>
      <c r="E23" s="78"/>
      <c r="F23" s="78"/>
      <c r="G23" s="78"/>
      <c r="H23" s="78"/>
      <c r="I23" s="78"/>
    </row>
    <row r="24" ht="15.75" customHeight="1">
      <c r="B24" s="78"/>
      <c r="C24" s="78"/>
      <c r="D24" s="78"/>
      <c r="E24" s="78"/>
      <c r="F24" s="78"/>
      <c r="G24" s="78"/>
      <c r="H24" s="78"/>
      <c r="I24" s="78"/>
    </row>
    <row r="25" ht="15.75" customHeight="1">
      <c r="B25" s="78"/>
      <c r="C25" s="83" t="s">
        <v>219</v>
      </c>
      <c r="D25" s="78"/>
      <c r="E25" s="78"/>
      <c r="F25" s="78"/>
      <c r="G25" s="78"/>
      <c r="H25" s="78"/>
      <c r="I25" s="78"/>
    </row>
    <row r="26" ht="15.75" customHeight="1">
      <c r="B26" s="84" t="s">
        <v>220</v>
      </c>
      <c r="C26" s="93" t="s">
        <v>221</v>
      </c>
      <c r="G26" s="78"/>
      <c r="H26" s="78"/>
      <c r="I26" s="78"/>
    </row>
    <row r="27" ht="15.75" customHeight="1">
      <c r="B27" s="84" t="s">
        <v>222</v>
      </c>
      <c r="C27" s="83" t="s">
        <v>223</v>
      </c>
      <c r="H27" s="78"/>
      <c r="I27" s="78"/>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c r="A44" s="94" t="s">
        <v>224</v>
      </c>
    </row>
    <row r="45" ht="15.75" customHeight="1">
      <c r="A45" s="95" t="s">
        <v>225</v>
      </c>
    </row>
    <row r="46" ht="15.75" customHeight="1">
      <c r="A46" s="95" t="s">
        <v>226</v>
      </c>
      <c r="B46" s="96">
        <v>12000.0</v>
      </c>
    </row>
    <row r="47" ht="15.75" customHeight="1">
      <c r="A47" s="95" t="s">
        <v>227</v>
      </c>
      <c r="B47" s="96">
        <f>B46</f>
        <v>12000</v>
      </c>
    </row>
    <row r="48" ht="15.75" customHeight="1">
      <c r="A48" s="95" t="s">
        <v>228</v>
      </c>
      <c r="B48" s="96">
        <f>382+B60+1105</f>
        <v>7341</v>
      </c>
      <c r="C48" s="96" t="s">
        <v>229</v>
      </c>
    </row>
    <row r="49" ht="15.75" customHeight="1">
      <c r="A49" s="95" t="s">
        <v>230</v>
      </c>
      <c r="B49" s="96">
        <v>1805.0</v>
      </c>
    </row>
    <row r="50" ht="15.75" customHeight="1">
      <c r="A50" s="95" t="s">
        <v>231</v>
      </c>
      <c r="B50" s="96">
        <v>770.0</v>
      </c>
      <c r="C50" s="95" t="s">
        <v>232</v>
      </c>
    </row>
    <row r="51" ht="15.75" customHeight="1">
      <c r="A51" s="95" t="s">
        <v>233</v>
      </c>
      <c r="B51" s="96">
        <f>B46-SUM(B48:B50)</f>
        <v>2084</v>
      </c>
      <c r="C51" s="95" t="s">
        <v>234</v>
      </c>
    </row>
    <row r="52" ht="15.75" customHeight="1">
      <c r="B52" s="96"/>
    </row>
    <row r="53" ht="15.75" customHeight="1">
      <c r="A53" s="95" t="s">
        <v>235</v>
      </c>
      <c r="B53" s="96">
        <f>B48+B49+B50+B51</f>
        <v>12000</v>
      </c>
    </row>
    <row r="54" ht="15.75" customHeight="1">
      <c r="B54" s="96"/>
    </row>
    <row r="55" ht="15.75" customHeight="1">
      <c r="A55" s="95" t="s">
        <v>236</v>
      </c>
      <c r="B55" s="96"/>
    </row>
    <row r="56" ht="15.75" customHeight="1">
      <c r="A56" s="95" t="s">
        <v>237</v>
      </c>
      <c r="B56" s="96">
        <v>0.0</v>
      </c>
    </row>
    <row r="57" ht="15.75" customHeight="1">
      <c r="A57" s="95" t="s">
        <v>238</v>
      </c>
      <c r="B57" s="96">
        <v>0.0</v>
      </c>
    </row>
    <row r="58" ht="15.75" customHeight="1">
      <c r="B58" s="96"/>
    </row>
    <row r="59" ht="15.75" customHeight="1">
      <c r="B59" s="96"/>
    </row>
    <row r="60" ht="15.75" customHeight="1">
      <c r="A60" s="95" t="s">
        <v>239</v>
      </c>
      <c r="B60" s="96">
        <v>5854.0</v>
      </c>
    </row>
    <row r="61" ht="15.75" customHeight="1">
      <c r="A61" s="95" t="s">
        <v>240</v>
      </c>
      <c r="B61" s="96">
        <v>201.5</v>
      </c>
      <c r="C61" s="95" t="s">
        <v>241</v>
      </c>
    </row>
    <row r="62" ht="15.75" customHeight="1">
      <c r="B62" s="96"/>
    </row>
    <row r="63" ht="15.75" customHeight="1">
      <c r="A63" s="95" t="s">
        <v>242</v>
      </c>
      <c r="B63" s="96">
        <f>6200*0.9</f>
        <v>5580</v>
      </c>
      <c r="C63" s="95" t="s">
        <v>243</v>
      </c>
    </row>
    <row r="64" ht="15.75" customHeight="1">
      <c r="B64" s="96"/>
    </row>
    <row r="65" ht="15.75" customHeight="1">
      <c r="A65" s="95" t="s">
        <v>244</v>
      </c>
      <c r="B65" s="95">
        <v>2.0</v>
      </c>
      <c r="C65" s="95" t="s">
        <v>245</v>
      </c>
    </row>
    <row r="66" ht="15.75" customHeight="1">
      <c r="A66" s="95" t="s">
        <v>6</v>
      </c>
      <c r="B66" s="95">
        <v>1.0</v>
      </c>
      <c r="C66" s="95" t="s">
        <v>246</v>
      </c>
    </row>
    <row r="67" ht="15.75" customHeight="1">
      <c r="A67" s="95" t="s">
        <v>247</v>
      </c>
      <c r="B67" s="94">
        <v>8.0</v>
      </c>
      <c r="C67" s="95" t="s">
        <v>248</v>
      </c>
    </row>
    <row r="68" ht="15.75" customHeight="1">
      <c r="A68" s="95" t="s">
        <v>249</v>
      </c>
      <c r="B68" s="95">
        <v>12.0</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5">
    <mergeCell ref="C1:H1"/>
    <mergeCell ref="C2:H2"/>
    <mergeCell ref="C3:H3"/>
    <mergeCell ref="C26:F26"/>
    <mergeCell ref="C27:G27"/>
  </mergeCells>
  <hyperlinks>
    <hyperlink r:id="rId1" ref="C26"/>
  </hyperlinks>
  <printOptions/>
  <pageMargins bottom="0.75" footer="0.0" header="0.0" left="0.7" right="0.7"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28.5"/>
    <col customWidth="1" min="2" max="2" width="13.13"/>
    <col customWidth="1" min="3" max="3" width="14.38"/>
    <col customWidth="1" min="4" max="40" width="8.88"/>
  </cols>
  <sheetData>
    <row r="3">
      <c r="A3" s="95" t="s">
        <v>250</v>
      </c>
      <c r="B3" s="95" t="s">
        <v>251</v>
      </c>
      <c r="S3" s="95" t="s">
        <v>252</v>
      </c>
    </row>
    <row r="4">
      <c r="A4" s="95" t="s">
        <v>253</v>
      </c>
      <c r="B4" s="97" t="s">
        <v>254</v>
      </c>
      <c r="U4" s="95" t="s">
        <v>255</v>
      </c>
      <c r="V4" s="95" t="s">
        <v>26</v>
      </c>
      <c r="W4" s="95" t="s">
        <v>256</v>
      </c>
      <c r="Z4" s="95" t="s">
        <v>257</v>
      </c>
      <c r="AA4" s="95" t="s">
        <v>258</v>
      </c>
    </row>
    <row r="5">
      <c r="B5" s="97" t="s">
        <v>259</v>
      </c>
      <c r="S5" s="95">
        <v>16.0</v>
      </c>
      <c r="T5" s="95">
        <v>28.0</v>
      </c>
      <c r="U5" s="95">
        <f>S5*T5</f>
        <v>448</v>
      </c>
      <c r="V5" s="98">
        <f t="shared" ref="V5:V6" si="1">U5/12/12</f>
        <v>3.111111111</v>
      </c>
      <c r="W5" s="99">
        <f t="shared" ref="W5:W6" si="2">V5/AB5</f>
        <v>0.1037037037</v>
      </c>
      <c r="X5" s="95">
        <v>55.0</v>
      </c>
      <c r="Y5" s="95">
        <f>X5*U5</f>
        <v>24640</v>
      </c>
      <c r="Z5" s="98">
        <f>Y5/12^3</f>
        <v>14.25925926</v>
      </c>
      <c r="AA5" s="100">
        <f>AB5/Z5</f>
        <v>2.103896104</v>
      </c>
      <c r="AB5" s="95">
        <v>30.0</v>
      </c>
      <c r="AC5" s="95" t="s">
        <v>260</v>
      </c>
    </row>
    <row r="6">
      <c r="A6" s="95" t="s">
        <v>261</v>
      </c>
      <c r="B6" s="97" t="s">
        <v>262</v>
      </c>
      <c r="S6" s="95">
        <f>S5</f>
        <v>16</v>
      </c>
      <c r="T6" s="101">
        <f>U6/S6</f>
        <v>21.38888889</v>
      </c>
      <c r="U6" s="101">
        <f>Y5/X6</f>
        <v>342.2222222</v>
      </c>
      <c r="V6" s="98">
        <f t="shared" si="1"/>
        <v>2.37654321</v>
      </c>
      <c r="W6" s="99">
        <f t="shared" si="2"/>
        <v>0.079218107</v>
      </c>
      <c r="X6" s="95">
        <v>72.0</v>
      </c>
      <c r="AB6" s="95">
        <v>30.0</v>
      </c>
      <c r="AC6" s="95" t="s">
        <v>260</v>
      </c>
    </row>
    <row r="7">
      <c r="A7" s="95" t="s">
        <v>263</v>
      </c>
      <c r="B7" s="97" t="s">
        <v>264</v>
      </c>
    </row>
    <row r="8">
      <c r="B8" s="97" t="s">
        <v>265</v>
      </c>
    </row>
    <row r="9">
      <c r="B9" s="97"/>
      <c r="W9" s="102">
        <f t="shared" ref="W9:W10" si="3">W$6*AB9</f>
        <v>10.29835391</v>
      </c>
      <c r="AB9" s="95">
        <v>130.0</v>
      </c>
      <c r="AC9" s="95" t="s">
        <v>29</v>
      </c>
    </row>
    <row r="10">
      <c r="B10" s="97" t="s">
        <v>266</v>
      </c>
      <c r="W10" s="98">
        <f t="shared" si="3"/>
        <v>18.1409465</v>
      </c>
      <c r="AB10" s="95">
        <f>'DER Sizing'!B24</f>
        <v>229</v>
      </c>
    </row>
    <row r="11">
      <c r="B11" s="97" t="s">
        <v>267</v>
      </c>
    </row>
    <row r="12">
      <c r="B12" s="97" t="s">
        <v>268</v>
      </c>
    </row>
    <row r="13">
      <c r="A13" s="95" t="s">
        <v>269</v>
      </c>
    </row>
    <row r="14">
      <c r="B14" s="95" t="s">
        <v>270</v>
      </c>
      <c r="C14" s="95" t="s">
        <v>271</v>
      </c>
      <c r="D14" s="95" t="s">
        <v>272</v>
      </c>
    </row>
    <row r="15">
      <c r="A15" s="95" t="s">
        <v>273</v>
      </c>
      <c r="B15" s="95" t="s">
        <v>274</v>
      </c>
      <c r="C15" s="95" t="s">
        <v>275</v>
      </c>
      <c r="D15" s="95" t="s">
        <v>276</v>
      </c>
    </row>
    <row r="16">
      <c r="A16" s="95" t="s">
        <v>277</v>
      </c>
      <c r="B16" s="95" t="s">
        <v>278</v>
      </c>
      <c r="C16" s="95" t="s">
        <v>279</v>
      </c>
      <c r="D16" s="95" t="s">
        <v>280</v>
      </c>
    </row>
    <row r="17">
      <c r="A17" s="95" t="s">
        <v>281</v>
      </c>
      <c r="B17" s="95" t="s">
        <v>282</v>
      </c>
      <c r="C17" s="95" t="s">
        <v>283</v>
      </c>
      <c r="D17" s="95" t="s">
        <v>284</v>
      </c>
    </row>
    <row r="18">
      <c r="A18" s="95" t="s">
        <v>285</v>
      </c>
      <c r="B18" s="95" t="s">
        <v>286</v>
      </c>
      <c r="C18" s="95" t="s">
        <v>286</v>
      </c>
      <c r="D18" s="95" t="s">
        <v>286</v>
      </c>
    </row>
    <row r="19">
      <c r="A19" s="95" t="s">
        <v>287</v>
      </c>
      <c r="C19" s="99">
        <f>175/260</f>
        <v>0.6730769231</v>
      </c>
    </row>
    <row r="20">
      <c r="A20" s="95" t="s">
        <v>288</v>
      </c>
      <c r="C20" s="95">
        <v>40.0</v>
      </c>
    </row>
    <row r="21" ht="15.75" customHeight="1">
      <c r="A21" s="95" t="s">
        <v>289</v>
      </c>
      <c r="C21" s="101">
        <f>C20/C19</f>
        <v>59.42857143</v>
      </c>
    </row>
    <row r="22" ht="15.75" customHeight="1">
      <c r="A22" s="95" t="s">
        <v>290</v>
      </c>
      <c r="C22" s="96">
        <f>C21*365</f>
        <v>21691.42857</v>
      </c>
    </row>
    <row r="23" ht="15.75" customHeight="1">
      <c r="A23" s="95">
        <v>387.0</v>
      </c>
      <c r="B23" s="95" t="s">
        <v>13</v>
      </c>
      <c r="D23" s="97" t="s">
        <v>291</v>
      </c>
    </row>
    <row r="24" ht="15.75" customHeight="1">
      <c r="D24" s="97" t="s">
        <v>292</v>
      </c>
    </row>
    <row r="25" ht="15.75" customHeight="1">
      <c r="D25" s="97" t="s">
        <v>293</v>
      </c>
    </row>
    <row r="26" ht="15.75" customHeight="1">
      <c r="D26" s="97" t="s">
        <v>223</v>
      </c>
    </row>
    <row r="27" ht="15.75" customHeight="1"/>
    <row r="28" ht="15.75" customHeight="1"/>
    <row r="29" ht="15.75" customHeight="1">
      <c r="D29" s="103" t="s">
        <v>294</v>
      </c>
    </row>
    <row r="30" ht="15.75" customHeight="1"/>
    <row r="31" ht="15.75" customHeight="1">
      <c r="D31" s="83" t="s">
        <v>295</v>
      </c>
      <c r="G31" s="78"/>
      <c r="H31" s="78"/>
      <c r="I31" s="78"/>
    </row>
    <row r="32" ht="15.75" customHeight="1">
      <c r="D32" s="83" t="s">
        <v>296</v>
      </c>
      <c r="E32" s="83" t="s">
        <v>297</v>
      </c>
      <c r="F32" s="78"/>
      <c r="G32" s="78"/>
      <c r="H32" s="78"/>
      <c r="I32" s="78"/>
    </row>
    <row r="33" ht="15.75" customHeight="1">
      <c r="D33" s="83" t="s">
        <v>298</v>
      </c>
      <c r="E33" s="83" t="s">
        <v>299</v>
      </c>
      <c r="G33" s="78"/>
      <c r="H33" s="78"/>
      <c r="I33" s="78"/>
    </row>
    <row r="34" ht="15.75" customHeight="1">
      <c r="D34" s="83" t="s">
        <v>300</v>
      </c>
      <c r="E34" s="84">
        <v>41.89</v>
      </c>
      <c r="F34" s="78"/>
      <c r="G34" s="78"/>
      <c r="H34" s="78"/>
      <c r="I34" s="78"/>
    </row>
    <row r="35" ht="15.75" customHeight="1">
      <c r="D35" s="83" t="s">
        <v>301</v>
      </c>
      <c r="E35" s="84">
        <v>-71.1</v>
      </c>
      <c r="F35" s="78"/>
      <c r="G35" s="78"/>
      <c r="H35" s="78"/>
      <c r="I35" s="78"/>
    </row>
    <row r="36" ht="15.75" customHeight="1">
      <c r="D36" s="83" t="s">
        <v>302</v>
      </c>
      <c r="E36" s="84">
        <v>11.30000019</v>
      </c>
      <c r="F36" s="78"/>
      <c r="G36" s="78"/>
      <c r="H36" s="78"/>
      <c r="I36" s="78"/>
    </row>
    <row r="37" ht="15.75" customHeight="1">
      <c r="D37" s="83" t="s">
        <v>303</v>
      </c>
      <c r="E37" s="84">
        <v>60.0</v>
      </c>
      <c r="F37" s="78"/>
      <c r="G37" s="78"/>
      <c r="H37" s="78"/>
      <c r="I37" s="78"/>
    </row>
    <row r="38" ht="15.75" customHeight="1">
      <c r="D38" s="83" t="s">
        <v>304</v>
      </c>
      <c r="E38" s="83" t="s">
        <v>305</v>
      </c>
      <c r="F38" s="78"/>
      <c r="G38" s="78"/>
      <c r="H38" s="78"/>
      <c r="I38" s="78"/>
    </row>
    <row r="39" ht="15.75" customHeight="1">
      <c r="D39" s="83" t="s">
        <v>306</v>
      </c>
      <c r="E39" s="83" t="s">
        <v>307</v>
      </c>
      <c r="G39" s="78"/>
      <c r="H39" s="78"/>
      <c r="I39" s="78"/>
    </row>
    <row r="40" ht="15.75" customHeight="1">
      <c r="D40" s="83" t="s">
        <v>308</v>
      </c>
      <c r="E40" s="84">
        <v>10.0</v>
      </c>
      <c r="F40" s="78"/>
      <c r="G40" s="78"/>
      <c r="H40" s="78"/>
      <c r="I40" s="78"/>
    </row>
    <row r="41" ht="15.75" customHeight="1">
      <c r="D41" s="83" t="s">
        <v>309</v>
      </c>
      <c r="E41" s="84">
        <v>180.0</v>
      </c>
      <c r="F41" s="78"/>
      <c r="G41" s="78"/>
      <c r="H41" s="78"/>
      <c r="I41" s="78"/>
    </row>
    <row r="42" ht="15.75" customHeight="1">
      <c r="D42" s="83" t="s">
        <v>310</v>
      </c>
      <c r="E42" s="84">
        <v>14.08</v>
      </c>
      <c r="F42" s="78"/>
      <c r="G42" s="78"/>
      <c r="H42" s="78"/>
      <c r="I42" s="78"/>
    </row>
    <row r="43" ht="15.75" customHeight="1">
      <c r="D43" s="83" t="s">
        <v>311</v>
      </c>
      <c r="E43" s="84">
        <v>1.2</v>
      </c>
      <c r="F43" s="78"/>
      <c r="G43" s="78"/>
      <c r="H43" s="78"/>
      <c r="I43" s="78"/>
    </row>
    <row r="44" ht="15.75" customHeight="1">
      <c r="D44" s="83" t="s">
        <v>312</v>
      </c>
      <c r="E44" s="84">
        <v>96.0</v>
      </c>
      <c r="F44" s="78"/>
      <c r="G44" s="78"/>
      <c r="H44" s="78"/>
      <c r="I44" s="78"/>
    </row>
    <row r="45" ht="15.75" customHeight="1">
      <c r="D45" s="83" t="s">
        <v>313</v>
      </c>
      <c r="E45" s="83" t="s">
        <v>314</v>
      </c>
      <c r="F45" s="78"/>
      <c r="G45" s="78"/>
      <c r="H45" s="78"/>
      <c r="I45" s="78"/>
    </row>
    <row r="46" ht="15.75" customHeight="1">
      <c r="D46" s="83" t="s">
        <v>315</v>
      </c>
      <c r="E46" s="83" t="s">
        <v>316</v>
      </c>
      <c r="G46" s="78"/>
      <c r="H46" s="78"/>
      <c r="I46" s="78"/>
    </row>
    <row r="47" ht="15.75" customHeight="1">
      <c r="D47" s="83" t="s">
        <v>317</v>
      </c>
      <c r="E47" s="83" t="s">
        <v>318</v>
      </c>
      <c r="F47" s="78"/>
      <c r="G47" s="78"/>
      <c r="H47" s="78"/>
      <c r="I47" s="78"/>
    </row>
    <row r="48" ht="15.75" customHeight="1">
      <c r="D48" s="78"/>
      <c r="E48" s="78"/>
      <c r="F48" s="78"/>
      <c r="G48" s="78"/>
      <c r="H48" s="78"/>
      <c r="I48" s="78"/>
    </row>
    <row r="49" ht="15.75" customHeight="1">
      <c r="D49" s="78"/>
      <c r="E49" s="78"/>
      <c r="F49" s="78"/>
      <c r="G49" s="78"/>
      <c r="H49" s="78"/>
      <c r="I49" s="78"/>
    </row>
    <row r="50" ht="15.75" customHeight="1">
      <c r="D50" s="104" t="s">
        <v>319</v>
      </c>
      <c r="E50" s="104" t="s">
        <v>320</v>
      </c>
      <c r="F50" s="104" t="s">
        <v>321</v>
      </c>
      <c r="G50" s="104" t="s">
        <v>322</v>
      </c>
      <c r="H50" s="78"/>
      <c r="I50" s="78"/>
    </row>
    <row r="51" ht="15.75" customHeight="1">
      <c r="D51" s="84">
        <v>1.0</v>
      </c>
      <c r="E51" s="84">
        <v>2.563</v>
      </c>
      <c r="F51" s="85">
        <v>4183.0</v>
      </c>
      <c r="G51" s="85">
        <v>3967.0</v>
      </c>
      <c r="H51" s="78"/>
      <c r="I51" s="78"/>
    </row>
    <row r="52" ht="15.75" customHeight="1">
      <c r="D52" s="84">
        <v>2.0</v>
      </c>
      <c r="E52" s="84">
        <v>3.55</v>
      </c>
      <c r="F52" s="85">
        <v>5214.0</v>
      </c>
      <c r="G52" s="85">
        <v>4962.0</v>
      </c>
      <c r="H52" s="78"/>
      <c r="I52" s="78"/>
    </row>
    <row r="53" ht="15.75" customHeight="1">
      <c r="D53" s="84">
        <v>3.0</v>
      </c>
      <c r="E53" s="84">
        <v>4.561</v>
      </c>
      <c r="F53" s="85">
        <v>7190.0</v>
      </c>
      <c r="G53" s="85">
        <v>6848.0</v>
      </c>
      <c r="H53" s="78"/>
      <c r="I53" s="78"/>
    </row>
    <row r="54" ht="15.75" customHeight="1">
      <c r="D54" s="84">
        <v>4.0</v>
      </c>
      <c r="E54" s="84">
        <v>5.131</v>
      </c>
      <c r="F54" s="85">
        <v>7496.0</v>
      </c>
      <c r="G54" s="85">
        <v>7139.0</v>
      </c>
      <c r="H54" s="78"/>
      <c r="I54" s="78"/>
    </row>
    <row r="55" ht="15.75" customHeight="1">
      <c r="D55" s="84">
        <v>5.0</v>
      </c>
      <c r="E55" s="84">
        <v>5.185</v>
      </c>
      <c r="F55" s="85">
        <v>7577.0</v>
      </c>
      <c r="G55" s="85">
        <v>7205.0</v>
      </c>
      <c r="H55" s="78"/>
      <c r="I55" s="78"/>
    </row>
    <row r="56" ht="15.75" customHeight="1">
      <c r="D56" s="84">
        <v>6.0</v>
      </c>
      <c r="E56" s="84">
        <v>6.338</v>
      </c>
      <c r="F56" s="85">
        <v>8747.0</v>
      </c>
      <c r="G56" s="85">
        <v>8332.0</v>
      </c>
      <c r="H56" s="78"/>
      <c r="I56" s="78"/>
    </row>
    <row r="57" ht="15.75" customHeight="1">
      <c r="D57" s="84">
        <v>7.0</v>
      </c>
      <c r="E57" s="84">
        <v>6.273</v>
      </c>
      <c r="F57" s="85">
        <v>8847.0</v>
      </c>
      <c r="G57" s="85">
        <v>8429.0</v>
      </c>
      <c r="H57" s="78"/>
      <c r="I57" s="78"/>
    </row>
    <row r="58" ht="15.75" customHeight="1">
      <c r="D58" s="84">
        <v>8.0</v>
      </c>
      <c r="E58" s="84">
        <v>5.89</v>
      </c>
      <c r="F58" s="85">
        <v>8330.0</v>
      </c>
      <c r="G58" s="85">
        <v>7936.0</v>
      </c>
      <c r="H58" s="78"/>
      <c r="I58" s="78"/>
    </row>
    <row r="59" ht="15.75" customHeight="1">
      <c r="D59" s="84">
        <v>9.0</v>
      </c>
      <c r="E59" s="84">
        <v>4.838</v>
      </c>
      <c r="F59" s="85">
        <v>6809.0</v>
      </c>
      <c r="G59" s="85">
        <v>6482.0</v>
      </c>
      <c r="H59" s="78"/>
      <c r="I59" s="78"/>
    </row>
    <row r="60" ht="15.75" customHeight="1">
      <c r="D60" s="84">
        <v>10.0</v>
      </c>
      <c r="E60" s="84">
        <v>3.645</v>
      </c>
      <c r="F60" s="85">
        <v>5491.0</v>
      </c>
      <c r="G60" s="85">
        <v>5216.0</v>
      </c>
      <c r="H60" s="78"/>
      <c r="I60" s="78"/>
    </row>
    <row r="61" ht="15.75" customHeight="1">
      <c r="D61" s="84">
        <v>11.0</v>
      </c>
      <c r="E61" s="84">
        <v>2.655</v>
      </c>
      <c r="F61" s="85">
        <v>4068.0</v>
      </c>
      <c r="G61" s="85">
        <v>3860.0</v>
      </c>
      <c r="H61" s="78"/>
      <c r="I61" s="78"/>
    </row>
    <row r="62" ht="15.75" customHeight="1">
      <c r="D62" s="84">
        <v>12.0</v>
      </c>
      <c r="E62" s="84">
        <v>2.163</v>
      </c>
      <c r="F62" s="85">
        <v>3476.0</v>
      </c>
      <c r="G62" s="85">
        <v>3287.0</v>
      </c>
      <c r="H62" s="84" t="s">
        <v>323</v>
      </c>
      <c r="I62" s="83">
        <v>106.0</v>
      </c>
    </row>
    <row r="63" ht="15.75" customHeight="1">
      <c r="D63" s="78"/>
      <c r="E63" s="78"/>
      <c r="F63" s="78"/>
      <c r="G63" s="78"/>
      <c r="H63" s="105"/>
      <c r="I63" s="78"/>
    </row>
    <row r="64" ht="15.75" customHeight="1">
      <c r="D64" s="78"/>
      <c r="E64" s="78"/>
      <c r="F64" s="83" t="s">
        <v>324</v>
      </c>
      <c r="G64" s="85">
        <v>73663.0</v>
      </c>
      <c r="H64" s="84" t="s">
        <v>325</v>
      </c>
      <c r="I64" s="83">
        <v>202.0</v>
      </c>
    </row>
    <row r="65" ht="15.75" customHeight="1">
      <c r="D65" s="78"/>
      <c r="E65" s="78"/>
      <c r="F65" s="78"/>
      <c r="G65" s="78"/>
      <c r="H65" s="78"/>
      <c r="I65" s="78"/>
    </row>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D31:F31"/>
    <mergeCell ref="E33:F33"/>
    <mergeCell ref="E39:F39"/>
    <mergeCell ref="E46:F46"/>
  </mergeCells>
  <hyperlinks>
    <hyperlink r:id="rId1" ref="B4"/>
    <hyperlink r:id="rId2" ref="B5"/>
    <hyperlink r:id="rId3" location="estimate-2-energy-use-per-square-foot" ref="B6"/>
    <hyperlink r:id="rId4" location=":~:text=U.S.%20households%20need%20energy%20to%20power%20numerous" ref="B7"/>
    <hyperlink r:id="rId5" ref="B8"/>
    <hyperlink r:id="rId6" ref="B10"/>
    <hyperlink r:id="rId7" ref="B11"/>
    <hyperlink r:id="rId8" location=":~:text=Smaller%20school%20buses%20tend%20to%20average%20around%2012,the%20smaller%20bus%20to%20maneuver%20on%20the%20road." ref="B12"/>
    <hyperlink r:id="rId9" ref="D23"/>
    <hyperlink r:id="rId10" ref="D24"/>
    <hyperlink r:id="rId11" ref="D25"/>
    <hyperlink r:id="rId12" ref="D26"/>
    <hyperlink r:id="rId13" ref="D29"/>
  </hyperlinks>
  <printOptions/>
  <pageMargins bottom="0.75" footer="0.0" header="0.0" left="0.7" right="0.7" top="0.75"/>
  <pageSetup orientation="landscape"/>
  <drawing r:id="rId14"/>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FF"/>
    <outlinePr summaryBelow="0" summaryRight="0"/>
  </sheetPr>
  <sheetViews>
    <sheetView workbookViewId="0"/>
  </sheetViews>
  <sheetFormatPr customHeight="1" defaultColWidth="12.63" defaultRowHeight="15.0"/>
  <cols>
    <col customWidth="1" min="1" max="1" width="24.75"/>
    <col customWidth="1" min="2" max="2" width="24.0"/>
    <col customWidth="1" min="5" max="5" width="28.38"/>
  </cols>
  <sheetData>
    <row r="1">
      <c r="A1" s="106"/>
      <c r="B1" s="106"/>
      <c r="C1" s="106"/>
      <c r="D1" s="106"/>
      <c r="E1" s="106"/>
      <c r="F1" s="106"/>
    </row>
    <row r="2">
      <c r="A2" s="106" t="s">
        <v>326</v>
      </c>
      <c r="B2" s="106"/>
      <c r="C2" s="106"/>
      <c r="D2" s="106"/>
      <c r="E2" s="106"/>
      <c r="F2" s="106"/>
    </row>
    <row r="3">
      <c r="A3" s="106" t="s">
        <v>327</v>
      </c>
      <c r="B3" s="107">
        <v>245000.0</v>
      </c>
      <c r="C3" s="106"/>
      <c r="D3" s="106" t="s">
        <v>328</v>
      </c>
    </row>
    <row r="4">
      <c r="A4" s="106" t="s">
        <v>329</v>
      </c>
      <c r="B4" s="108">
        <v>0.5</v>
      </c>
      <c r="C4" s="106" t="s">
        <v>330</v>
      </c>
    </row>
    <row r="5">
      <c r="A5" s="106"/>
      <c r="B5" s="107">
        <v>122500.0</v>
      </c>
      <c r="C5" s="106"/>
      <c r="D5" s="106"/>
      <c r="E5" s="106"/>
      <c r="F5" s="106"/>
    </row>
    <row r="6">
      <c r="A6" s="106" t="s">
        <v>331</v>
      </c>
      <c r="B6" s="107">
        <v>110000.0</v>
      </c>
      <c r="C6" s="106"/>
      <c r="D6" s="109" t="s">
        <v>332</v>
      </c>
      <c r="E6" s="110" t="s">
        <v>333</v>
      </c>
      <c r="F6" s="106"/>
    </row>
    <row r="7">
      <c r="A7" s="106" t="s">
        <v>334</v>
      </c>
      <c r="B7" s="107">
        <v>12500.0</v>
      </c>
      <c r="C7" s="106"/>
      <c r="D7" s="106"/>
      <c r="E7" s="106"/>
      <c r="F7" s="106"/>
    </row>
    <row r="8">
      <c r="A8" s="109" t="s">
        <v>335</v>
      </c>
      <c r="B8" s="106">
        <f>42362.5 + 6422</f>
        <v>48784.5</v>
      </c>
      <c r="C8" s="106"/>
      <c r="D8" s="106"/>
      <c r="E8" s="106"/>
      <c r="F8" s="106"/>
    </row>
    <row r="9">
      <c r="A9" s="109" t="s">
        <v>336</v>
      </c>
      <c r="B9" s="106">
        <f>6129*11</f>
        <v>67419</v>
      </c>
      <c r="C9" s="106"/>
      <c r="D9" s="106"/>
      <c r="E9" s="106"/>
      <c r="F9" s="106"/>
    </row>
    <row r="10">
      <c r="A10" s="111" t="s">
        <v>337</v>
      </c>
      <c r="B10" s="112"/>
      <c r="C10" s="107">
        <f>B9+B8+B5</f>
        <v>238703.5</v>
      </c>
      <c r="D10" s="106"/>
      <c r="E10" s="106"/>
      <c r="F10" s="106"/>
    </row>
    <row r="11">
      <c r="A11" s="112"/>
      <c r="B11" s="112"/>
      <c r="C11" s="106"/>
      <c r="D11" s="106"/>
      <c r="E11" s="106"/>
      <c r="F11" s="106"/>
    </row>
    <row r="12">
      <c r="A12" s="112" t="s">
        <v>338</v>
      </c>
      <c r="C12" s="106"/>
      <c r="D12" s="106"/>
      <c r="E12" s="106"/>
      <c r="F12" s="106"/>
    </row>
    <row r="13">
      <c r="A13" s="106" t="s">
        <v>339</v>
      </c>
      <c r="B13" s="113">
        <f>'PO Estimate'!B44</f>
        <v>10000</v>
      </c>
      <c r="C13" s="106" t="s">
        <v>340</v>
      </c>
      <c r="F13" s="109" t="s">
        <v>341</v>
      </c>
    </row>
    <row r="14">
      <c r="A14" s="106" t="s">
        <v>342</v>
      </c>
      <c r="B14" s="114">
        <v>12.0</v>
      </c>
      <c r="C14" s="106" t="s">
        <v>343</v>
      </c>
      <c r="F14" s="109">
        <v>1.5</v>
      </c>
      <c r="G14" s="11" t="s">
        <v>344</v>
      </c>
    </row>
    <row r="15">
      <c r="A15" s="106" t="s">
        <v>345</v>
      </c>
      <c r="B15" s="115">
        <v>3.2</v>
      </c>
      <c r="C15" s="106" t="s">
        <v>346</v>
      </c>
      <c r="E15" s="106"/>
      <c r="F15" s="109">
        <v>10000.0</v>
      </c>
      <c r="G15" s="95">
        <f>F15*F14</f>
        <v>15000</v>
      </c>
      <c r="H15" s="11" t="s">
        <v>11</v>
      </c>
    </row>
    <row r="16">
      <c r="A16" s="106" t="s">
        <v>347</v>
      </c>
      <c r="B16" s="116">
        <f>B13/B14*B15</f>
        <v>2666.666667</v>
      </c>
      <c r="C16" s="106" t="s">
        <v>348</v>
      </c>
      <c r="D16" s="106"/>
      <c r="E16" s="106"/>
      <c r="F16" s="106"/>
    </row>
    <row r="17">
      <c r="A17" s="106" t="s">
        <v>349</v>
      </c>
      <c r="B17" s="117">
        <f>'PO Estimate'!B48</f>
        <v>1830.508475</v>
      </c>
      <c r="C17" s="106" t="s">
        <v>348</v>
      </c>
      <c r="D17" s="106"/>
      <c r="E17" s="106"/>
      <c r="F17" s="109" t="s">
        <v>350</v>
      </c>
    </row>
    <row r="18">
      <c r="A18" s="106" t="s">
        <v>351</v>
      </c>
      <c r="B18" s="118">
        <f>B16-B17</f>
        <v>836.1581921</v>
      </c>
      <c r="C18" s="106" t="s">
        <v>348</v>
      </c>
      <c r="D18" s="106"/>
      <c r="E18" s="106"/>
      <c r="F18" s="106">
        <f>F14*3</f>
        <v>4.5</v>
      </c>
      <c r="G18" s="95">
        <f>F18*F15</f>
        <v>45000</v>
      </c>
    </row>
    <row r="19">
      <c r="A19" s="106"/>
      <c r="B19" s="106"/>
      <c r="C19" s="106"/>
      <c r="D19" s="106"/>
      <c r="E19" s="106"/>
      <c r="F19" s="106"/>
      <c r="G19" s="95">
        <f>G18-G15</f>
        <v>30000</v>
      </c>
    </row>
    <row r="20">
      <c r="A20" s="112" t="s">
        <v>352</v>
      </c>
      <c r="C20" s="106"/>
      <c r="D20" s="106"/>
      <c r="E20" s="106"/>
      <c r="F20" s="106"/>
    </row>
    <row r="21">
      <c r="A21" s="106" t="s">
        <v>353</v>
      </c>
      <c r="B21" s="107">
        <v>1500.0</v>
      </c>
      <c r="C21" s="106" t="s">
        <v>354</v>
      </c>
      <c r="E21" s="106"/>
      <c r="F21" s="106"/>
    </row>
    <row r="22">
      <c r="A22" s="106" t="s">
        <v>355</v>
      </c>
      <c r="B22" s="118">
        <f>B21+B18</f>
        <v>2336.158192</v>
      </c>
      <c r="C22" s="106" t="s">
        <v>354</v>
      </c>
      <c r="E22" s="106"/>
      <c r="F22" s="106"/>
    </row>
    <row r="23">
      <c r="A23" s="11" t="s">
        <v>356</v>
      </c>
      <c r="B23" s="11">
        <v>3817.0</v>
      </c>
      <c r="D23" s="106"/>
      <c r="E23" s="109" t="s">
        <v>357</v>
      </c>
      <c r="F23" s="119">
        <f>B5+B8</f>
        <v>171284.5</v>
      </c>
    </row>
    <row r="24">
      <c r="A24" s="11" t="s">
        <v>358</v>
      </c>
      <c r="B24" s="120">
        <f t="shared" ref="B24:B25" si="1">B22*13.5</f>
        <v>31538.13559</v>
      </c>
      <c r="D24" s="106"/>
      <c r="E24" s="109" t="s">
        <v>359</v>
      </c>
      <c r="F24" s="119">
        <v>110000.0</v>
      </c>
    </row>
    <row r="25">
      <c r="A25" s="109" t="s">
        <v>360</v>
      </c>
      <c r="B25" s="121">
        <f t="shared" si="1"/>
        <v>51529.5</v>
      </c>
      <c r="C25" s="112"/>
      <c r="D25" s="106"/>
      <c r="E25" s="109" t="s">
        <v>361</v>
      </c>
      <c r="F25" s="115">
        <f>F23-F24</f>
        <v>61284.5</v>
      </c>
    </row>
    <row r="26">
      <c r="A26" s="112"/>
      <c r="B26" s="122"/>
      <c r="C26" s="112"/>
      <c r="D26" s="106"/>
      <c r="E26" s="109" t="s">
        <v>362</v>
      </c>
      <c r="F26" s="115">
        <f>B24+B25</f>
        <v>83067.63559</v>
      </c>
    </row>
    <row r="27">
      <c r="A27" s="112" t="s">
        <v>363</v>
      </c>
      <c r="B27" s="122">
        <f>B7/B22</f>
        <v>5.350665054</v>
      </c>
      <c r="C27" s="112" t="s">
        <v>364</v>
      </c>
      <c r="D27" s="106"/>
      <c r="E27" s="109" t="s">
        <v>365</v>
      </c>
      <c r="F27" s="123">
        <f>F25-F26</f>
        <v>-21783.13559</v>
      </c>
    </row>
    <row r="28">
      <c r="A28" s="106"/>
      <c r="B28" s="106"/>
      <c r="C28" s="106"/>
      <c r="D28" s="106"/>
      <c r="E28" s="106"/>
      <c r="F28" s="106"/>
    </row>
    <row r="30">
      <c r="A30" s="11" t="s">
        <v>366</v>
      </c>
    </row>
    <row r="31">
      <c r="A31" s="11" t="s">
        <v>367</v>
      </c>
      <c r="B31" s="124">
        <v>2.63798E-4</v>
      </c>
    </row>
    <row r="32">
      <c r="A32" s="11" t="s">
        <v>368</v>
      </c>
      <c r="B32" s="125">
        <v>1.3E-4</v>
      </c>
    </row>
    <row r="33">
      <c r="A33" s="11" t="s">
        <v>369</v>
      </c>
      <c r="B33" s="95">
        <f>B31-B32</f>
        <v>0.000133798</v>
      </c>
    </row>
    <row r="34">
      <c r="A34" s="11" t="s">
        <v>370</v>
      </c>
      <c r="B34" s="126">
        <f>'Load Estimate'!B5</f>
        <v>10169.49153</v>
      </c>
    </row>
    <row r="35">
      <c r="A35" s="11" t="s">
        <v>371</v>
      </c>
      <c r="B35" s="95">
        <f>B33*B34</f>
        <v>1.360657627</v>
      </c>
    </row>
    <row r="37">
      <c r="A37" s="127" t="s">
        <v>372</v>
      </c>
    </row>
    <row r="38">
      <c r="A38" s="11" t="s">
        <v>373</v>
      </c>
      <c r="B38" s="11">
        <v>3.75</v>
      </c>
      <c r="C38" s="11" t="s">
        <v>374</v>
      </c>
      <c r="D38" s="128" t="s">
        <v>375</v>
      </c>
    </row>
    <row r="39">
      <c r="A39" s="11" t="s">
        <v>376</v>
      </c>
      <c r="B39" s="126">
        <f>B13</f>
        <v>10000</v>
      </c>
      <c r="E39" s="129"/>
    </row>
    <row r="40">
      <c r="A40" s="11" t="s">
        <v>377</v>
      </c>
      <c r="B40" s="95">
        <f>B39*B38</f>
        <v>37500</v>
      </c>
      <c r="D40" s="11" t="s">
        <v>378</v>
      </c>
      <c r="E40" s="130">
        <v>30000.0</v>
      </c>
    </row>
    <row r="41">
      <c r="A41" s="11" t="s">
        <v>379</v>
      </c>
      <c r="B41" s="95">
        <v>2204.62262</v>
      </c>
      <c r="D41" s="11" t="s">
        <v>380</v>
      </c>
      <c r="E41" s="130">
        <v>78000.0</v>
      </c>
    </row>
    <row r="42">
      <c r="B42" s="131">
        <f>B40/B41</f>
        <v>17.00971389</v>
      </c>
      <c r="D42" s="11" t="s">
        <v>381</v>
      </c>
      <c r="E42" s="130">
        <v>22320.0</v>
      </c>
    </row>
    <row r="43">
      <c r="D43" s="11" t="s">
        <v>382</v>
      </c>
      <c r="E43" s="129" t="str">
        <f>B54</f>
        <v>#REF!</v>
      </c>
    </row>
    <row r="44">
      <c r="A44" s="127" t="s">
        <v>383</v>
      </c>
      <c r="B44" s="132">
        <f>E47</f>
        <v>31.85354691</v>
      </c>
      <c r="C44" s="11" t="s">
        <v>36</v>
      </c>
      <c r="D44" s="11" t="s">
        <v>324</v>
      </c>
      <c r="E44" s="129" t="str">
        <f>sum(E40:E43)</f>
        <v>#REF!</v>
      </c>
    </row>
    <row r="45">
      <c r="B45" s="11"/>
    </row>
    <row r="46">
      <c r="A46" s="127" t="s">
        <v>384</v>
      </c>
      <c r="B46" s="11"/>
    </row>
    <row r="47">
      <c r="A47" s="11" t="s">
        <v>350</v>
      </c>
      <c r="B47" s="11">
        <v>10.0</v>
      </c>
      <c r="D47" s="11">
        <v>60.0</v>
      </c>
      <c r="E47" s="129">
        <f>E48/D48*D47</f>
        <v>31.85354691</v>
      </c>
    </row>
    <row r="48">
      <c r="A48" s="11" t="s">
        <v>385</v>
      </c>
      <c r="B48" s="11">
        <v>6.0</v>
      </c>
      <c r="D48" s="11">
        <v>43.7</v>
      </c>
      <c r="E48" s="11">
        <v>23.2</v>
      </c>
    </row>
    <row r="49">
      <c r="A49" s="11" t="s">
        <v>386</v>
      </c>
      <c r="B49" s="95">
        <f>B47-B48</f>
        <v>4</v>
      </c>
    </row>
    <row r="50">
      <c r="A50" s="11" t="s">
        <v>387</v>
      </c>
      <c r="B50" s="126" t="str">
        <f>#REF!</f>
        <v>#REF!</v>
      </c>
    </row>
    <row r="51">
      <c r="B51" s="95" t="str">
        <f>B50*B49</f>
        <v>#REF!</v>
      </c>
      <c r="D51" s="95" t="str">
        <f>B51/1000</f>
        <v>#REF!</v>
      </c>
      <c r="F51" s="11" t="s">
        <v>353</v>
      </c>
    </row>
    <row r="52">
      <c r="A52" s="11" t="s">
        <v>388</v>
      </c>
      <c r="B52" s="131" t="str">
        <f>D51*E48/D48</f>
        <v>#REF!</v>
      </c>
    </row>
    <row r="54">
      <c r="A54" s="11" t="s">
        <v>389</v>
      </c>
      <c r="B54" s="129" t="str">
        <f>D56*B50</f>
        <v>#REF!</v>
      </c>
      <c r="C54" s="11" t="s">
        <v>305</v>
      </c>
      <c r="D54" s="133" t="str">
        <f>#REF!</f>
        <v>#REF!</v>
      </c>
    </row>
    <row r="55">
      <c r="A55" s="11" t="s">
        <v>388</v>
      </c>
      <c r="B55" s="131" t="str">
        <f>B54/1000*E48/D48</f>
        <v>#REF!</v>
      </c>
      <c r="C55" s="11" t="s">
        <v>390</v>
      </c>
      <c r="D55" s="95" t="str">
        <f>D54*(1-E55)</f>
        <v>#REF!</v>
      </c>
      <c r="E55" s="134">
        <v>0.3</v>
      </c>
    </row>
    <row r="56">
      <c r="A56" s="11" t="s">
        <v>391</v>
      </c>
      <c r="B56" s="129" t="str">
        <f>B42+B44+B52+B55</f>
        <v>#REF!</v>
      </c>
      <c r="C56" s="11" t="s">
        <v>392</v>
      </c>
      <c r="D56" s="135" t="str">
        <f>D54-D55</f>
        <v>#REF!</v>
      </c>
    </row>
  </sheetData>
  <mergeCells count="9">
    <mergeCell ref="C21:D21"/>
    <mergeCell ref="C22:D22"/>
    <mergeCell ref="D3:F3"/>
    <mergeCell ref="C4:F4"/>
    <mergeCell ref="A12:B12"/>
    <mergeCell ref="C13:E13"/>
    <mergeCell ref="C14:E14"/>
    <mergeCell ref="C15:D15"/>
    <mergeCell ref="A20:B20"/>
  </mergeCells>
  <hyperlinks>
    <hyperlink r:id="rId2" ref="D38"/>
  </hyperlinks>
  <drawing r:id="rId3"/>
  <legacy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2024-10-12T13:54:35Z</dcterms:created>
  <dc:creator>M HA</dc:creator>
</cp:coreProperties>
</file>