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ah\Box\_Research\Templates and How Tos\Templates\Liquidation Analysis Template and Formulas\Blog Posts\Section 2\"/>
    </mc:Choice>
  </mc:AlternateContent>
  <xr:revisionPtr revIDLastSave="0" documentId="13_ncr:1_{F49B806F-6143-4A23-88FA-577BF115585A}" xr6:coauthVersionLast="47" xr6:coauthVersionMax="47" xr10:uidLastSave="{00000000-0000-0000-0000-000000000000}"/>
  <bookViews>
    <workbookView xWindow="-96" yWindow="-96" windowWidth="20928" windowHeight="12432" xr2:uid="{97683B38-AB97-4FF6-8C9F-8EAFA444E3D7}"/>
  </bookViews>
  <sheets>
    <sheet name="Non Participating W Seniority" sheetId="1" r:id="rId1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44592.7413657407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C11" i="1" s="1"/>
  <c r="D11" i="1"/>
  <c r="E11" i="1"/>
  <c r="F11" i="1"/>
  <c r="G11" i="1"/>
  <c r="H11" i="1"/>
  <c r="I11" i="1"/>
  <c r="J11" i="1"/>
  <c r="K11" i="1"/>
  <c r="M11" i="1" s="1"/>
  <c r="L11" i="1"/>
  <c r="M25" i="1"/>
  <c r="G12" i="1" s="1"/>
  <c r="C12" i="1"/>
  <c r="D12" i="1"/>
  <c r="E12" i="1"/>
  <c r="F12" i="1"/>
  <c r="M26" i="1"/>
  <c r="K13" i="1" s="1"/>
  <c r="D13" i="1"/>
  <c r="E13" i="1"/>
  <c r="F13" i="1"/>
  <c r="G13" i="1"/>
  <c r="H13" i="1"/>
  <c r="I13" i="1"/>
  <c r="J13" i="1"/>
  <c r="L13" i="1"/>
  <c r="M27" i="1"/>
  <c r="C14" i="1"/>
  <c r="D14" i="1"/>
  <c r="M14" i="1" s="1"/>
  <c r="E14" i="1"/>
  <c r="F14" i="1"/>
  <c r="G14" i="1"/>
  <c r="H14" i="1"/>
  <c r="I14" i="1"/>
  <c r="J14" i="1"/>
  <c r="K14" i="1"/>
  <c r="L14" i="1"/>
  <c r="M28" i="1"/>
  <c r="C15" i="1" s="1"/>
  <c r="D15" i="1"/>
  <c r="E15" i="1"/>
  <c r="I15" i="1"/>
  <c r="M29" i="1"/>
  <c r="M30" i="1"/>
  <c r="G17" i="1" s="1"/>
  <c r="F17" i="1"/>
  <c r="M31" i="1"/>
  <c r="M32" i="1"/>
  <c r="C19" i="1" s="1"/>
  <c r="D19" i="1"/>
  <c r="E19" i="1"/>
  <c r="F19" i="1"/>
  <c r="G19" i="1"/>
  <c r="H19" i="1"/>
  <c r="L19" i="1"/>
  <c r="M33" i="1"/>
  <c r="G20" i="1" s="1"/>
  <c r="C20" i="1"/>
  <c r="D20" i="1"/>
  <c r="E20" i="1"/>
  <c r="F20" i="1"/>
  <c r="H20" i="1"/>
  <c r="I20" i="1"/>
  <c r="J20" i="1"/>
  <c r="K20" i="1"/>
  <c r="L20" i="1"/>
  <c r="M34" i="1"/>
  <c r="K21" i="1" s="1"/>
  <c r="D21" i="1"/>
  <c r="E21" i="1"/>
  <c r="F21" i="1"/>
  <c r="G21" i="1"/>
  <c r="H21" i="1"/>
  <c r="I21" i="1"/>
  <c r="J21" i="1"/>
  <c r="L21" i="1"/>
  <c r="C23" i="1"/>
  <c r="D23" i="1"/>
  <c r="E23" i="1"/>
  <c r="F23" i="1"/>
  <c r="G23" i="1"/>
  <c r="H23" i="1"/>
  <c r="I23" i="1"/>
  <c r="J23" i="1"/>
  <c r="K23" i="1"/>
  <c r="L23" i="1"/>
  <c r="B24" i="1"/>
  <c r="B25" i="1"/>
  <c r="B42" i="1" s="1"/>
  <c r="B79" i="1" s="1"/>
  <c r="B26" i="1"/>
  <c r="B27" i="1"/>
  <c r="B28" i="1"/>
  <c r="B45" i="1" s="1"/>
  <c r="B29" i="1"/>
  <c r="B46" i="1" s="1"/>
  <c r="B30" i="1"/>
  <c r="B47" i="1" s="1"/>
  <c r="B31" i="1"/>
  <c r="B32" i="1"/>
  <c r="B33" i="1"/>
  <c r="B34" i="1"/>
  <c r="C36" i="1"/>
  <c r="D36" i="1"/>
  <c r="E36" i="1"/>
  <c r="F36" i="1"/>
  <c r="G36" i="1"/>
  <c r="H36" i="1"/>
  <c r="I36" i="1"/>
  <c r="J36" i="1"/>
  <c r="K36" i="1"/>
  <c r="L36" i="1"/>
  <c r="B41" i="1"/>
  <c r="G41" i="1"/>
  <c r="H41" i="1"/>
  <c r="I41" i="1"/>
  <c r="I42" i="1"/>
  <c r="I43" i="1"/>
  <c r="I44" i="1"/>
  <c r="I45" i="1"/>
  <c r="I46" i="1"/>
  <c r="I47" i="1"/>
  <c r="I48" i="1"/>
  <c r="I49" i="1"/>
  <c r="I50" i="1"/>
  <c r="I51" i="1"/>
  <c r="G42" i="1"/>
  <c r="G43" i="1"/>
  <c r="G44" i="1"/>
  <c r="G45" i="1"/>
  <c r="G46" i="1"/>
  <c r="G47" i="1"/>
  <c r="G48" i="1"/>
  <c r="G49" i="1"/>
  <c r="G50" i="1"/>
  <c r="K50" i="1" s="1"/>
  <c r="G51" i="1"/>
  <c r="H42" i="1"/>
  <c r="H43" i="1"/>
  <c r="H44" i="1"/>
  <c r="H45" i="1"/>
  <c r="H46" i="1"/>
  <c r="H47" i="1"/>
  <c r="H48" i="1"/>
  <c r="H49" i="1"/>
  <c r="H50" i="1"/>
  <c r="H51" i="1"/>
  <c r="B43" i="1"/>
  <c r="B44" i="1"/>
  <c r="B48" i="1"/>
  <c r="B49" i="1"/>
  <c r="B50" i="1"/>
  <c r="C53" i="1"/>
  <c r="C61" i="1"/>
  <c r="D61" i="1"/>
  <c r="D63" i="1"/>
  <c r="E63" i="1"/>
  <c r="F63" i="1"/>
  <c r="G63" i="1" s="1"/>
  <c r="H63" i="1" s="1"/>
  <c r="I63" i="1" s="1"/>
  <c r="J63" i="1" s="1"/>
  <c r="K63" i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D64" i="1"/>
  <c r="E64" i="1"/>
  <c r="F64" i="1"/>
  <c r="G64" i="1" s="1"/>
  <c r="H64" i="1"/>
  <c r="I64" i="1" s="1"/>
  <c r="J64" i="1" s="1"/>
  <c r="K64" i="1" s="1"/>
  <c r="L64" i="1" s="1"/>
  <c r="M64" i="1" s="1"/>
  <c r="N64" i="1" s="1"/>
  <c r="O64" i="1" s="1"/>
  <c r="P64" i="1" s="1"/>
  <c r="Q64" i="1" s="1"/>
  <c r="R64" i="1" s="1"/>
  <c r="S64" i="1" s="1"/>
  <c r="T64" i="1" s="1"/>
  <c r="U64" i="1" s="1"/>
  <c r="V64" i="1" s="1"/>
  <c r="C65" i="1"/>
  <c r="C67" i="1"/>
  <c r="C68" i="1" s="1"/>
  <c r="C73" i="1"/>
  <c r="C78" i="1"/>
  <c r="B87" i="1"/>
  <c r="B92" i="1"/>
  <c r="C101" i="1"/>
  <c r="D101" i="1"/>
  <c r="B103" i="1"/>
  <c r="B104" i="1"/>
  <c r="B113" i="1"/>
  <c r="B121" i="1"/>
  <c r="B124" i="1"/>
  <c r="B125" i="1"/>
  <c r="B129" i="1"/>
  <c r="B130" i="1"/>
  <c r="D135" i="1"/>
  <c r="B137" i="1"/>
  <c r="B138" i="1"/>
  <c r="B143" i="1"/>
  <c r="B145" i="1"/>
  <c r="B147" i="1"/>
  <c r="C152" i="1"/>
  <c r="D152" i="1"/>
  <c r="B155" i="1"/>
  <c r="B156" i="1"/>
  <c r="B157" i="1"/>
  <c r="B164" i="1"/>
  <c r="C170" i="1"/>
  <c r="D170" i="1"/>
  <c r="B172" i="1"/>
  <c r="B173" i="1"/>
  <c r="B174" i="1"/>
  <c r="B175" i="1"/>
  <c r="B176" i="1"/>
  <c r="B178" i="1"/>
  <c r="B179" i="1"/>
  <c r="B180" i="1"/>
  <c r="C186" i="1"/>
  <c r="D186" i="1"/>
  <c r="B188" i="1"/>
  <c r="B208" i="1" s="1"/>
  <c r="B189" i="1"/>
  <c r="B209" i="1" s="1"/>
  <c r="B190" i="1"/>
  <c r="B191" i="1"/>
  <c r="B192" i="1"/>
  <c r="B212" i="1" s="1"/>
  <c r="B193" i="1"/>
  <c r="B213" i="1" s="1"/>
  <c r="B194" i="1"/>
  <c r="B214" i="1" s="1"/>
  <c r="B195" i="1"/>
  <c r="B215" i="1" s="1"/>
  <c r="B196" i="1"/>
  <c r="B197" i="1"/>
  <c r="C206" i="1"/>
  <c r="D206" i="1"/>
  <c r="B210" i="1"/>
  <c r="B211" i="1"/>
  <c r="B216" i="1"/>
  <c r="B94" i="1" l="1"/>
  <c r="B112" i="1"/>
  <c r="B146" i="1"/>
  <c r="D18" i="1"/>
  <c r="E18" i="1"/>
  <c r="F18" i="1"/>
  <c r="H18" i="1"/>
  <c r="I18" i="1"/>
  <c r="J18" i="1"/>
  <c r="C18" i="1"/>
  <c r="G18" i="1"/>
  <c r="K18" i="1"/>
  <c r="L18" i="1"/>
  <c r="B181" i="1"/>
  <c r="B163" i="1"/>
  <c r="B128" i="1"/>
  <c r="B93" i="1"/>
  <c r="B111" i="1"/>
  <c r="B162" i="1"/>
  <c r="C112" i="1"/>
  <c r="C113" i="1"/>
  <c r="B110" i="1"/>
  <c r="B127" i="1"/>
  <c r="B106" i="1"/>
  <c r="B123" i="1"/>
  <c r="B88" i="1"/>
  <c r="B140" i="1"/>
  <c r="B105" i="1"/>
  <c r="B122" i="1"/>
  <c r="B139" i="1"/>
  <c r="I53" i="1"/>
  <c r="J41" i="1"/>
  <c r="K47" i="1"/>
  <c r="K43" i="1"/>
  <c r="K46" i="1"/>
  <c r="L46" i="1"/>
  <c r="M46" i="1" s="1"/>
  <c r="C108" i="1" s="1"/>
  <c r="K45" i="1"/>
  <c r="L45" i="1"/>
  <c r="K48" i="1"/>
  <c r="B91" i="1"/>
  <c r="B126" i="1"/>
  <c r="B109" i="1"/>
  <c r="L50" i="1"/>
  <c r="M50" i="1" s="1"/>
  <c r="K44" i="1"/>
  <c r="L44" i="1"/>
  <c r="M44" i="1" s="1"/>
  <c r="C106" i="1" s="1"/>
  <c r="L47" i="1"/>
  <c r="B120" i="1"/>
  <c r="B74" i="1"/>
  <c r="B154" i="1"/>
  <c r="B90" i="1"/>
  <c r="B108" i="1"/>
  <c r="B142" i="1"/>
  <c r="B159" i="1"/>
  <c r="B177" i="1"/>
  <c r="M20" i="1"/>
  <c r="L49" i="1"/>
  <c r="B158" i="1"/>
  <c r="B141" i="1"/>
  <c r="B107" i="1"/>
  <c r="B89" i="1"/>
  <c r="B144" i="1"/>
  <c r="B161" i="1"/>
  <c r="B160" i="1"/>
  <c r="L41" i="1"/>
  <c r="M41" i="1" s="1"/>
  <c r="K17" i="1"/>
  <c r="C17" i="1"/>
  <c r="D17" i="1"/>
  <c r="E17" i="1"/>
  <c r="H17" i="1"/>
  <c r="I17" i="1"/>
  <c r="J17" i="1"/>
  <c r="L17" i="1"/>
  <c r="G16" i="1"/>
  <c r="K16" i="1"/>
  <c r="L16" i="1"/>
  <c r="C16" i="1"/>
  <c r="D16" i="1"/>
  <c r="M36" i="1"/>
  <c r="E16" i="1"/>
  <c r="F16" i="1"/>
  <c r="H16" i="1"/>
  <c r="I16" i="1"/>
  <c r="J16" i="1"/>
  <c r="L48" i="1"/>
  <c r="M48" i="1" s="1"/>
  <c r="C110" i="1" s="1"/>
  <c r="K42" i="1"/>
  <c r="D73" i="1"/>
  <c r="E61" i="1"/>
  <c r="D85" i="1"/>
  <c r="D65" i="1"/>
  <c r="D67" i="1"/>
  <c r="L43" i="1"/>
  <c r="D78" i="1"/>
  <c r="C85" i="1"/>
  <c r="C135" i="1"/>
  <c r="C118" i="1"/>
  <c r="L42" i="1"/>
  <c r="M42" i="1" s="1"/>
  <c r="J46" i="1"/>
  <c r="D118" i="1"/>
  <c r="H53" i="1"/>
  <c r="C13" i="1"/>
  <c r="M13" i="1" s="1"/>
  <c r="L15" i="1"/>
  <c r="K49" i="1"/>
  <c r="K41" i="1"/>
  <c r="K15" i="1"/>
  <c r="J15" i="1"/>
  <c r="L12" i="1"/>
  <c r="K12" i="1"/>
  <c r="K19" i="1"/>
  <c r="H15" i="1"/>
  <c r="J12" i="1"/>
  <c r="M12" i="1" s="1"/>
  <c r="C21" i="1"/>
  <c r="M21" i="1" s="1"/>
  <c r="J19" i="1"/>
  <c r="G15" i="1"/>
  <c r="I12" i="1"/>
  <c r="I19" i="1"/>
  <c r="M19" i="1" s="1"/>
  <c r="F15" i="1"/>
  <c r="H12" i="1"/>
  <c r="C103" i="1" l="1"/>
  <c r="C74" i="1"/>
  <c r="C104" i="1"/>
  <c r="J47" i="1"/>
  <c r="J42" i="1"/>
  <c r="J44" i="1"/>
  <c r="J48" i="1"/>
  <c r="J50" i="1"/>
  <c r="M18" i="1"/>
  <c r="M47" i="1"/>
  <c r="C109" i="1" s="1"/>
  <c r="M16" i="1"/>
  <c r="M17" i="1"/>
  <c r="D68" i="1"/>
  <c r="M15" i="1"/>
  <c r="F61" i="1"/>
  <c r="E85" i="1"/>
  <c r="E135" i="1"/>
  <c r="E78" i="1"/>
  <c r="E67" i="1"/>
  <c r="E65" i="1"/>
  <c r="E68" i="1" s="1"/>
  <c r="E118" i="1"/>
  <c r="E73" i="1"/>
  <c r="E152" i="1"/>
  <c r="E186" i="1"/>
  <c r="E101" i="1"/>
  <c r="E206" i="1"/>
  <c r="E170" i="1"/>
  <c r="J43" i="1"/>
  <c r="M43" i="1"/>
  <c r="C105" i="1" s="1"/>
  <c r="M49" i="1"/>
  <c r="C111" i="1" s="1"/>
  <c r="J45" i="1"/>
  <c r="J49" i="1"/>
  <c r="M45" i="1"/>
  <c r="C107" i="1" s="1"/>
  <c r="D112" i="1" l="1"/>
  <c r="D109" i="1"/>
  <c r="D74" i="1"/>
  <c r="D105" i="1"/>
  <c r="D110" i="1"/>
  <c r="D111" i="1"/>
  <c r="D113" i="1"/>
  <c r="D106" i="1"/>
  <c r="D107" i="1"/>
  <c r="D108" i="1"/>
  <c r="D75" i="1"/>
  <c r="D103" i="1"/>
  <c r="D79" i="1"/>
  <c r="D104" i="1"/>
  <c r="C75" i="1"/>
  <c r="E109" i="1"/>
  <c r="E110" i="1"/>
  <c r="E111" i="1"/>
  <c r="E112" i="1"/>
  <c r="E113" i="1"/>
  <c r="E106" i="1"/>
  <c r="E107" i="1"/>
  <c r="E108" i="1"/>
  <c r="E104" i="1"/>
  <c r="E105" i="1"/>
  <c r="E103" i="1"/>
  <c r="E74" i="1"/>
  <c r="F101" i="1"/>
  <c r="F73" i="1"/>
  <c r="G61" i="1"/>
  <c r="F78" i="1"/>
  <c r="F135" i="1"/>
  <c r="F65" i="1"/>
  <c r="F85" i="1"/>
  <c r="F118" i="1"/>
  <c r="F152" i="1"/>
  <c r="F170" i="1"/>
  <c r="F67" i="1"/>
  <c r="F186" i="1"/>
  <c r="F206" i="1"/>
  <c r="C121" i="1"/>
  <c r="C115" i="1"/>
  <c r="C128" i="1" s="1"/>
  <c r="E125" i="1" l="1"/>
  <c r="E123" i="1"/>
  <c r="D80" i="1"/>
  <c r="E129" i="1"/>
  <c r="E122" i="1"/>
  <c r="F68" i="1"/>
  <c r="D126" i="1"/>
  <c r="E115" i="1"/>
  <c r="E120" i="1" s="1"/>
  <c r="E121" i="1"/>
  <c r="E124" i="1"/>
  <c r="E127" i="1"/>
  <c r="G78" i="1"/>
  <c r="G118" i="1"/>
  <c r="G73" i="1"/>
  <c r="G85" i="1"/>
  <c r="G65" i="1"/>
  <c r="G68" i="1" s="1"/>
  <c r="G135" i="1"/>
  <c r="H61" i="1"/>
  <c r="G152" i="1"/>
  <c r="G101" i="1"/>
  <c r="G206" i="1"/>
  <c r="G170" i="1"/>
  <c r="G186" i="1"/>
  <c r="G67" i="1"/>
  <c r="E75" i="1"/>
  <c r="E126" i="1"/>
  <c r="C79" i="1"/>
  <c r="C122" i="1"/>
  <c r="C120" i="1"/>
  <c r="C124" i="1"/>
  <c r="D115" i="1"/>
  <c r="D130" i="1" s="1"/>
  <c r="D124" i="1"/>
  <c r="E130" i="1"/>
  <c r="C123" i="1"/>
  <c r="C130" i="1"/>
  <c r="C127" i="1"/>
  <c r="C129" i="1"/>
  <c r="C125" i="1"/>
  <c r="C126" i="1"/>
  <c r="F104" i="1" l="1"/>
  <c r="F113" i="1"/>
  <c r="F109" i="1"/>
  <c r="F74" i="1"/>
  <c r="F105" i="1"/>
  <c r="F110" i="1"/>
  <c r="F111" i="1"/>
  <c r="F112" i="1"/>
  <c r="F75" i="1"/>
  <c r="F108" i="1"/>
  <c r="F107" i="1"/>
  <c r="F103" i="1"/>
  <c r="F79" i="1"/>
  <c r="F106" i="1"/>
  <c r="D128" i="1"/>
  <c r="D121" i="1"/>
  <c r="D122" i="1"/>
  <c r="D123" i="1"/>
  <c r="D120" i="1"/>
  <c r="C132" i="1"/>
  <c r="D129" i="1"/>
  <c r="D125" i="1"/>
  <c r="D127" i="1"/>
  <c r="H135" i="1"/>
  <c r="H73" i="1"/>
  <c r="I61" i="1"/>
  <c r="H65" i="1"/>
  <c r="H68" i="1" s="1"/>
  <c r="H78" i="1"/>
  <c r="H85" i="1"/>
  <c r="H118" i="1"/>
  <c r="H101" i="1"/>
  <c r="H206" i="1"/>
  <c r="H170" i="1"/>
  <c r="H152" i="1"/>
  <c r="H186" i="1"/>
  <c r="H67" i="1"/>
  <c r="G105" i="1"/>
  <c r="G108" i="1"/>
  <c r="G104" i="1"/>
  <c r="G113" i="1"/>
  <c r="G109" i="1"/>
  <c r="G110" i="1"/>
  <c r="G111" i="1"/>
  <c r="G112" i="1"/>
  <c r="G75" i="1"/>
  <c r="G79" i="1" s="1"/>
  <c r="G107" i="1"/>
  <c r="G103" i="1"/>
  <c r="G106" i="1"/>
  <c r="G74" i="1"/>
  <c r="D90" i="1"/>
  <c r="D94" i="1"/>
  <c r="D89" i="1"/>
  <c r="D93" i="1"/>
  <c r="D88" i="1"/>
  <c r="D91" i="1"/>
  <c r="D92" i="1"/>
  <c r="D87" i="1"/>
  <c r="D96" i="1" s="1"/>
  <c r="D97" i="1" s="1"/>
  <c r="C80" i="1"/>
  <c r="E79" i="1"/>
  <c r="E128" i="1"/>
  <c r="E132" i="1" s="1"/>
  <c r="D147" i="1" l="1"/>
  <c r="D164" i="1" s="1"/>
  <c r="D141" i="1"/>
  <c r="D158" i="1" s="1"/>
  <c r="D176" i="1" s="1"/>
  <c r="D143" i="1"/>
  <c r="D160" i="1" s="1"/>
  <c r="D178" i="1" s="1"/>
  <c r="E80" i="1"/>
  <c r="D132" i="1"/>
  <c r="D137" i="1"/>
  <c r="F115" i="1"/>
  <c r="F123" i="1" s="1"/>
  <c r="F120" i="1"/>
  <c r="G129" i="1"/>
  <c r="F125" i="1"/>
  <c r="H108" i="1"/>
  <c r="H104" i="1"/>
  <c r="H109" i="1"/>
  <c r="H74" i="1"/>
  <c r="H110" i="1"/>
  <c r="H113" i="1"/>
  <c r="H111" i="1"/>
  <c r="H112" i="1"/>
  <c r="H106" i="1"/>
  <c r="H105" i="1"/>
  <c r="H107" i="1"/>
  <c r="H103" i="1"/>
  <c r="D139" i="1"/>
  <c r="D156" i="1" s="1"/>
  <c r="D174" i="1" s="1"/>
  <c r="D138" i="1"/>
  <c r="D155" i="1" s="1"/>
  <c r="D173" i="1" s="1"/>
  <c r="F124" i="1"/>
  <c r="C91" i="1"/>
  <c r="C87" i="1"/>
  <c r="C92" i="1"/>
  <c r="C90" i="1"/>
  <c r="C94" i="1"/>
  <c r="C89" i="1"/>
  <c r="C93" i="1"/>
  <c r="C88" i="1"/>
  <c r="G128" i="1"/>
  <c r="F121" i="1"/>
  <c r="G124" i="1"/>
  <c r="G127" i="1"/>
  <c r="F127" i="1"/>
  <c r="D144" i="1"/>
  <c r="D161" i="1" s="1"/>
  <c r="D179" i="1" s="1"/>
  <c r="D142" i="1"/>
  <c r="D159" i="1" s="1"/>
  <c r="D177" i="1" s="1"/>
  <c r="G115" i="1"/>
  <c r="G120" i="1"/>
  <c r="F80" i="1"/>
  <c r="J61" i="1"/>
  <c r="I85" i="1"/>
  <c r="I135" i="1"/>
  <c r="I65" i="1"/>
  <c r="I73" i="1"/>
  <c r="I78" i="1"/>
  <c r="I118" i="1"/>
  <c r="I101" i="1"/>
  <c r="I206" i="1"/>
  <c r="I170" i="1"/>
  <c r="I152" i="1"/>
  <c r="I67" i="1"/>
  <c r="I186" i="1"/>
  <c r="G126" i="1"/>
  <c r="G121" i="1"/>
  <c r="G125" i="1"/>
  <c r="D145" i="1"/>
  <c r="D162" i="1" s="1"/>
  <c r="D180" i="1" s="1"/>
  <c r="G122" i="1"/>
  <c r="D146" i="1"/>
  <c r="D163" i="1" s="1"/>
  <c r="D181" i="1" s="1"/>
  <c r="G80" i="1"/>
  <c r="F129" i="1"/>
  <c r="D140" i="1"/>
  <c r="D157" i="1" s="1"/>
  <c r="D175" i="1" s="1"/>
  <c r="G130" i="1"/>
  <c r="F130" i="1"/>
  <c r="G123" i="1"/>
  <c r="H121" i="1" l="1"/>
  <c r="D149" i="1"/>
  <c r="D154" i="1"/>
  <c r="H126" i="1"/>
  <c r="G93" i="1"/>
  <c r="G94" i="1"/>
  <c r="G90" i="1"/>
  <c r="G91" i="1"/>
  <c r="G87" i="1"/>
  <c r="G88" i="1"/>
  <c r="G89" i="1"/>
  <c r="G92" i="1"/>
  <c r="I68" i="1"/>
  <c r="H128" i="1"/>
  <c r="C96" i="1"/>
  <c r="C97" i="1" s="1"/>
  <c r="H125" i="1"/>
  <c r="H124" i="1"/>
  <c r="H130" i="1"/>
  <c r="F126" i="1"/>
  <c r="H122" i="1"/>
  <c r="H123" i="1"/>
  <c r="H129" i="1"/>
  <c r="J85" i="1"/>
  <c r="J73" i="1"/>
  <c r="K61" i="1"/>
  <c r="J67" i="1"/>
  <c r="J101" i="1"/>
  <c r="J135" i="1"/>
  <c r="J65" i="1"/>
  <c r="J68" i="1" s="1"/>
  <c r="J78" i="1"/>
  <c r="J118" i="1"/>
  <c r="J170" i="1"/>
  <c r="J152" i="1"/>
  <c r="J186" i="1"/>
  <c r="J206" i="1"/>
  <c r="F90" i="1"/>
  <c r="F94" i="1"/>
  <c r="F87" i="1"/>
  <c r="F92" i="1"/>
  <c r="F93" i="1"/>
  <c r="F88" i="1"/>
  <c r="F91" i="1"/>
  <c r="F89" i="1"/>
  <c r="D198" i="1"/>
  <c r="D203" i="1"/>
  <c r="H115" i="1"/>
  <c r="H120" i="1"/>
  <c r="F128" i="1"/>
  <c r="E87" i="1"/>
  <c r="E90" i="1"/>
  <c r="E91" i="1"/>
  <c r="E88" i="1"/>
  <c r="E94" i="1"/>
  <c r="E89" i="1"/>
  <c r="E93" i="1"/>
  <c r="E92" i="1"/>
  <c r="F122" i="1"/>
  <c r="F132" i="1" s="1"/>
  <c r="G132" i="1"/>
  <c r="H127" i="1"/>
  <c r="H75" i="1"/>
  <c r="G96" i="1" l="1"/>
  <c r="G97" i="1" s="1"/>
  <c r="C145" i="1"/>
  <c r="C162" i="1" s="1"/>
  <c r="C180" i="1" s="1"/>
  <c r="C138" i="1"/>
  <c r="C155" i="1" s="1"/>
  <c r="C173" i="1" s="1"/>
  <c r="C144" i="1"/>
  <c r="C161" i="1" s="1"/>
  <c r="C179" i="1" s="1"/>
  <c r="C146" i="1"/>
  <c r="C163" i="1" s="1"/>
  <c r="C181" i="1" s="1"/>
  <c r="C147" i="1"/>
  <c r="C164" i="1" s="1"/>
  <c r="C139" i="1"/>
  <c r="C156" i="1" s="1"/>
  <c r="C174" i="1" s="1"/>
  <c r="C143" i="1"/>
  <c r="C160" i="1" s="1"/>
  <c r="C178" i="1" s="1"/>
  <c r="C141" i="1"/>
  <c r="C158" i="1" s="1"/>
  <c r="C176" i="1" s="1"/>
  <c r="C140" i="1"/>
  <c r="C157" i="1" s="1"/>
  <c r="C175" i="1" s="1"/>
  <c r="C142" i="1"/>
  <c r="C159" i="1" s="1"/>
  <c r="C177" i="1" s="1"/>
  <c r="C137" i="1"/>
  <c r="H80" i="1"/>
  <c r="H79" i="1"/>
  <c r="E96" i="1"/>
  <c r="E97" i="1" s="1"/>
  <c r="F145" i="1"/>
  <c r="F162" i="1" s="1"/>
  <c r="F180" i="1" s="1"/>
  <c r="F139" i="1"/>
  <c r="F156" i="1" s="1"/>
  <c r="F174" i="1" s="1"/>
  <c r="J103" i="1"/>
  <c r="J112" i="1"/>
  <c r="J108" i="1"/>
  <c r="J104" i="1"/>
  <c r="J109" i="1"/>
  <c r="J113" i="1"/>
  <c r="J74" i="1"/>
  <c r="J106" i="1"/>
  <c r="J110" i="1"/>
  <c r="J105" i="1"/>
  <c r="J107" i="1"/>
  <c r="J111" i="1"/>
  <c r="D166" i="1"/>
  <c r="D167" i="1" s="1"/>
  <c r="D196" i="1"/>
  <c r="D216" i="1" s="1"/>
  <c r="D193" i="1"/>
  <c r="D213" i="1" s="1"/>
  <c r="D190" i="1"/>
  <c r="D210" i="1" s="1"/>
  <c r="D195" i="1"/>
  <c r="D215" i="1" s="1"/>
  <c r="D197" i="1"/>
  <c r="D188" i="1"/>
  <c r="D202" i="1"/>
  <c r="D189" i="1"/>
  <c r="D209" i="1" s="1"/>
  <c r="D194" i="1"/>
  <c r="D214" i="1" s="1"/>
  <c r="D191" i="1"/>
  <c r="D211" i="1" s="1"/>
  <c r="D192" i="1"/>
  <c r="D212" i="1" s="1"/>
  <c r="D172" i="1"/>
  <c r="K67" i="1"/>
  <c r="L61" i="1"/>
  <c r="K101" i="1"/>
  <c r="K73" i="1"/>
  <c r="K85" i="1"/>
  <c r="K135" i="1"/>
  <c r="K65" i="1"/>
  <c r="K68" i="1" s="1"/>
  <c r="K78" i="1"/>
  <c r="K118" i="1"/>
  <c r="K152" i="1"/>
  <c r="K186" i="1"/>
  <c r="K206" i="1"/>
  <c r="K170" i="1"/>
  <c r="F96" i="1"/>
  <c r="F97" i="1" s="1"/>
  <c r="I111" i="1"/>
  <c r="I108" i="1"/>
  <c r="I113" i="1"/>
  <c r="I109" i="1"/>
  <c r="I110" i="1"/>
  <c r="I104" i="1"/>
  <c r="I106" i="1"/>
  <c r="I112" i="1"/>
  <c r="I105" i="1"/>
  <c r="I103" i="1"/>
  <c r="I74" i="1"/>
  <c r="I75" i="1" s="1"/>
  <c r="I107" i="1"/>
  <c r="H132" i="1"/>
  <c r="F143" i="1"/>
  <c r="F160" i="1" s="1"/>
  <c r="F178" i="1" s="1"/>
  <c r="I79" i="1" l="1"/>
  <c r="K107" i="1"/>
  <c r="K103" i="1"/>
  <c r="K112" i="1"/>
  <c r="K74" i="1"/>
  <c r="K75" i="1" s="1"/>
  <c r="K108" i="1"/>
  <c r="K104" i="1"/>
  <c r="K106" i="1"/>
  <c r="K110" i="1"/>
  <c r="K109" i="1"/>
  <c r="K111" i="1"/>
  <c r="K105" i="1"/>
  <c r="K113" i="1"/>
  <c r="I115" i="1"/>
  <c r="I124" i="1" s="1"/>
  <c r="I120" i="1"/>
  <c r="I127" i="1"/>
  <c r="C203" i="1"/>
  <c r="C198" i="1"/>
  <c r="J115" i="1"/>
  <c r="J127" i="1" s="1"/>
  <c r="J120" i="1"/>
  <c r="E140" i="1"/>
  <c r="E157" i="1" s="1"/>
  <c r="E175" i="1" s="1"/>
  <c r="E139" i="1"/>
  <c r="E156" i="1" s="1"/>
  <c r="E174" i="1" s="1"/>
  <c r="E141" i="1"/>
  <c r="E158" i="1" s="1"/>
  <c r="E176" i="1" s="1"/>
  <c r="E138" i="1"/>
  <c r="E155" i="1" s="1"/>
  <c r="E173" i="1" s="1"/>
  <c r="E147" i="1"/>
  <c r="E164" i="1" s="1"/>
  <c r="E146" i="1"/>
  <c r="E163" i="1" s="1"/>
  <c r="E181" i="1" s="1"/>
  <c r="E144" i="1"/>
  <c r="E161" i="1" s="1"/>
  <c r="E179" i="1" s="1"/>
  <c r="E137" i="1"/>
  <c r="E143" i="1"/>
  <c r="E160" i="1" s="1"/>
  <c r="E178" i="1" s="1"/>
  <c r="E142" i="1"/>
  <c r="E159" i="1" s="1"/>
  <c r="E177" i="1" s="1"/>
  <c r="E145" i="1"/>
  <c r="E162" i="1" s="1"/>
  <c r="E180" i="1" s="1"/>
  <c r="I121" i="1"/>
  <c r="J121" i="1"/>
  <c r="I129" i="1"/>
  <c r="J128" i="1"/>
  <c r="L67" i="1"/>
  <c r="L73" i="1"/>
  <c r="L170" i="1"/>
  <c r="L101" i="1"/>
  <c r="M61" i="1"/>
  <c r="L85" i="1"/>
  <c r="L65" i="1"/>
  <c r="L78" i="1"/>
  <c r="L118" i="1"/>
  <c r="L152" i="1"/>
  <c r="L135" i="1"/>
  <c r="L186" i="1"/>
  <c r="L206" i="1"/>
  <c r="H89" i="1"/>
  <c r="H94" i="1"/>
  <c r="H91" i="1"/>
  <c r="H90" i="1"/>
  <c r="H87" i="1"/>
  <c r="H93" i="1"/>
  <c r="H88" i="1"/>
  <c r="H92" i="1"/>
  <c r="D208" i="1"/>
  <c r="D199" i="1"/>
  <c r="C149" i="1"/>
  <c r="C154" i="1"/>
  <c r="I123" i="1"/>
  <c r="I130" i="1"/>
  <c r="I125" i="1"/>
  <c r="I128" i="1"/>
  <c r="J123" i="1"/>
  <c r="J130" i="1"/>
  <c r="J129" i="1"/>
  <c r="J124" i="1"/>
  <c r="F140" i="1"/>
  <c r="F157" i="1" s="1"/>
  <c r="F175" i="1" s="1"/>
  <c r="F147" i="1"/>
  <c r="F164" i="1" s="1"/>
  <c r="F144" i="1"/>
  <c r="F161" i="1" s="1"/>
  <c r="F179" i="1" s="1"/>
  <c r="F142" i="1"/>
  <c r="F159" i="1" s="1"/>
  <c r="F177" i="1" s="1"/>
  <c r="F141" i="1"/>
  <c r="F158" i="1" s="1"/>
  <c r="F176" i="1" s="1"/>
  <c r="F146" i="1"/>
  <c r="F163" i="1" s="1"/>
  <c r="F181" i="1" s="1"/>
  <c r="F138" i="1"/>
  <c r="F155" i="1" s="1"/>
  <c r="F173" i="1" s="1"/>
  <c r="F137" i="1"/>
  <c r="J75" i="1"/>
  <c r="G138" i="1"/>
  <c r="G155" i="1" s="1"/>
  <c r="G173" i="1" s="1"/>
  <c r="G147" i="1"/>
  <c r="G164" i="1" s="1"/>
  <c r="G143" i="1"/>
  <c r="G160" i="1" s="1"/>
  <c r="G178" i="1" s="1"/>
  <c r="G139" i="1"/>
  <c r="G156" i="1" s="1"/>
  <c r="G174" i="1" s="1"/>
  <c r="G140" i="1"/>
  <c r="G157" i="1" s="1"/>
  <c r="G175" i="1" s="1"/>
  <c r="G145" i="1"/>
  <c r="G162" i="1" s="1"/>
  <c r="G180" i="1" s="1"/>
  <c r="G146" i="1"/>
  <c r="G163" i="1" s="1"/>
  <c r="G181" i="1" s="1"/>
  <c r="G142" i="1"/>
  <c r="G159" i="1" s="1"/>
  <c r="G177" i="1" s="1"/>
  <c r="G144" i="1"/>
  <c r="G161" i="1" s="1"/>
  <c r="G179" i="1" s="1"/>
  <c r="G141" i="1"/>
  <c r="G158" i="1" s="1"/>
  <c r="G176" i="1" s="1"/>
  <c r="G137" i="1"/>
  <c r="K79" i="1" l="1"/>
  <c r="D200" i="1"/>
  <c r="D217" i="1"/>
  <c r="G198" i="1"/>
  <c r="G203" i="1"/>
  <c r="J125" i="1"/>
  <c r="J79" i="1"/>
  <c r="J80" i="1" s="1"/>
  <c r="J126" i="1"/>
  <c r="I122" i="1"/>
  <c r="F149" i="1"/>
  <c r="F154" i="1"/>
  <c r="K115" i="1"/>
  <c r="K120" i="1" s="1"/>
  <c r="I126" i="1"/>
  <c r="L68" i="1"/>
  <c r="F198" i="1"/>
  <c r="F203" i="1"/>
  <c r="M78" i="1"/>
  <c r="M67" i="1"/>
  <c r="M85" i="1"/>
  <c r="M170" i="1"/>
  <c r="M101" i="1"/>
  <c r="N61" i="1"/>
  <c r="M73" i="1"/>
  <c r="M135" i="1"/>
  <c r="M65" i="1"/>
  <c r="M118" i="1"/>
  <c r="M206" i="1"/>
  <c r="M186" i="1"/>
  <c r="M152" i="1"/>
  <c r="J122" i="1"/>
  <c r="C193" i="1"/>
  <c r="C213" i="1" s="1"/>
  <c r="C166" i="1"/>
  <c r="C167" i="1" s="1"/>
  <c r="C190" i="1"/>
  <c r="C210" i="1" s="1"/>
  <c r="C188" i="1"/>
  <c r="C197" i="1"/>
  <c r="C202" i="1"/>
  <c r="C196" i="1"/>
  <c r="C216" i="1" s="1"/>
  <c r="C192" i="1"/>
  <c r="C212" i="1" s="1"/>
  <c r="C191" i="1"/>
  <c r="C211" i="1" s="1"/>
  <c r="C189" i="1"/>
  <c r="C209" i="1" s="1"/>
  <c r="C194" i="1"/>
  <c r="C214" i="1" s="1"/>
  <c r="C172" i="1"/>
  <c r="C195" i="1"/>
  <c r="C215" i="1" s="1"/>
  <c r="G149" i="1"/>
  <c r="G154" i="1"/>
  <c r="E149" i="1"/>
  <c r="E154" i="1"/>
  <c r="H96" i="1"/>
  <c r="H97" i="1" s="1"/>
  <c r="E198" i="1"/>
  <c r="E203" i="1"/>
  <c r="I80" i="1"/>
  <c r="J93" i="1" l="1"/>
  <c r="J89" i="1"/>
  <c r="J94" i="1"/>
  <c r="J91" i="1"/>
  <c r="J87" i="1"/>
  <c r="J90" i="1"/>
  <c r="J92" i="1"/>
  <c r="J88" i="1"/>
  <c r="J132" i="1"/>
  <c r="K130" i="1"/>
  <c r="K121" i="1"/>
  <c r="K128" i="1"/>
  <c r="I89" i="1"/>
  <c r="I90" i="1"/>
  <c r="I87" i="1"/>
  <c r="I91" i="1"/>
  <c r="I94" i="1"/>
  <c r="I92" i="1"/>
  <c r="I93" i="1"/>
  <c r="I88" i="1"/>
  <c r="K124" i="1"/>
  <c r="G172" i="1"/>
  <c r="G166" i="1"/>
  <c r="G167" i="1" s="1"/>
  <c r="G189" i="1"/>
  <c r="G209" i="1" s="1"/>
  <c r="G192" i="1"/>
  <c r="G212" i="1" s="1"/>
  <c r="G196" i="1"/>
  <c r="G216" i="1" s="1"/>
  <c r="G188" i="1"/>
  <c r="G194" i="1"/>
  <c r="G214" i="1" s="1"/>
  <c r="G195" i="1"/>
  <c r="G215" i="1" s="1"/>
  <c r="G202" i="1"/>
  <c r="G197" i="1"/>
  <c r="G191" i="1"/>
  <c r="G211" i="1" s="1"/>
  <c r="G190" i="1"/>
  <c r="G210" i="1" s="1"/>
  <c r="G193" i="1"/>
  <c r="G213" i="1" s="1"/>
  <c r="I132" i="1"/>
  <c r="K127" i="1"/>
  <c r="K122" i="1"/>
  <c r="K125" i="1"/>
  <c r="K123" i="1"/>
  <c r="L104" i="1"/>
  <c r="L107" i="1"/>
  <c r="L103" i="1"/>
  <c r="L108" i="1"/>
  <c r="L74" i="1"/>
  <c r="L75" i="1"/>
  <c r="L79" i="1" s="1"/>
  <c r="L106" i="1"/>
  <c r="L110" i="1"/>
  <c r="L112" i="1"/>
  <c r="L105" i="1"/>
  <c r="L111" i="1"/>
  <c r="L113" i="1"/>
  <c r="L109" i="1"/>
  <c r="M68" i="1"/>
  <c r="E166" i="1"/>
  <c r="E167" i="1" s="1"/>
  <c r="E172" i="1"/>
  <c r="E196" i="1"/>
  <c r="E216" i="1" s="1"/>
  <c r="E193" i="1"/>
  <c r="E213" i="1" s="1"/>
  <c r="E197" i="1"/>
  <c r="E190" i="1"/>
  <c r="E210" i="1" s="1"/>
  <c r="E195" i="1"/>
  <c r="E215" i="1" s="1"/>
  <c r="E202" i="1"/>
  <c r="E192" i="1"/>
  <c r="E212" i="1" s="1"/>
  <c r="E191" i="1"/>
  <c r="E211" i="1" s="1"/>
  <c r="E189" i="1"/>
  <c r="E209" i="1" s="1"/>
  <c r="E188" i="1"/>
  <c r="E194" i="1"/>
  <c r="E214" i="1" s="1"/>
  <c r="K129" i="1"/>
  <c r="C208" i="1"/>
  <c r="C199" i="1"/>
  <c r="K80" i="1"/>
  <c r="N65" i="1"/>
  <c r="N101" i="1"/>
  <c r="N78" i="1"/>
  <c r="N152" i="1"/>
  <c r="N67" i="1"/>
  <c r="O61" i="1"/>
  <c r="N73" i="1"/>
  <c r="N85" i="1"/>
  <c r="N118" i="1"/>
  <c r="N170" i="1"/>
  <c r="N135" i="1"/>
  <c r="N186" i="1"/>
  <c r="N206" i="1"/>
  <c r="F172" i="1"/>
  <c r="F166" i="1"/>
  <c r="F167" i="1" s="1"/>
  <c r="F196" i="1"/>
  <c r="F216" i="1" s="1"/>
  <c r="F190" i="1"/>
  <c r="F210" i="1" s="1"/>
  <c r="F188" i="1"/>
  <c r="F194" i="1"/>
  <c r="F214" i="1" s="1"/>
  <c r="F195" i="1"/>
  <c r="F215" i="1" s="1"/>
  <c r="F197" i="1"/>
  <c r="F202" i="1"/>
  <c r="F189" i="1"/>
  <c r="F209" i="1" s="1"/>
  <c r="F191" i="1"/>
  <c r="F211" i="1" s="1"/>
  <c r="F192" i="1"/>
  <c r="F212" i="1" s="1"/>
  <c r="F193" i="1"/>
  <c r="F213" i="1" s="1"/>
  <c r="K126" i="1"/>
  <c r="H144" i="1"/>
  <c r="H161" i="1" s="1"/>
  <c r="H179" i="1" s="1"/>
  <c r="H147" i="1"/>
  <c r="H164" i="1" s="1"/>
  <c r="H141" i="1"/>
  <c r="H158" i="1" s="1"/>
  <c r="H176" i="1" s="1"/>
  <c r="H137" i="1"/>
  <c r="H142" i="1"/>
  <c r="H159" i="1" s="1"/>
  <c r="H177" i="1" s="1"/>
  <c r="H145" i="1"/>
  <c r="H162" i="1" s="1"/>
  <c r="H180" i="1" s="1"/>
  <c r="H139" i="1"/>
  <c r="H156" i="1" s="1"/>
  <c r="H174" i="1" s="1"/>
  <c r="H146" i="1"/>
  <c r="H163" i="1" s="1"/>
  <c r="H181" i="1" s="1"/>
  <c r="H143" i="1"/>
  <c r="H160" i="1" s="1"/>
  <c r="H178" i="1" s="1"/>
  <c r="H140" i="1"/>
  <c r="H157" i="1" s="1"/>
  <c r="H175" i="1" s="1"/>
  <c r="H138" i="1"/>
  <c r="H155" i="1" s="1"/>
  <c r="H173" i="1" s="1"/>
  <c r="H198" i="1" l="1"/>
  <c r="H203" i="1"/>
  <c r="J96" i="1"/>
  <c r="J97" i="1" s="1"/>
  <c r="O65" i="1"/>
  <c r="O68" i="1" s="1"/>
  <c r="O101" i="1"/>
  <c r="O78" i="1"/>
  <c r="O152" i="1"/>
  <c r="O73" i="1"/>
  <c r="P61" i="1"/>
  <c r="O67" i="1"/>
  <c r="O170" i="1"/>
  <c r="O85" i="1"/>
  <c r="O118" i="1"/>
  <c r="O135" i="1"/>
  <c r="O206" i="1"/>
  <c r="O186" i="1"/>
  <c r="E199" i="1"/>
  <c r="E208" i="1"/>
  <c r="L123" i="1"/>
  <c r="I96" i="1"/>
  <c r="I97" i="1" s="1"/>
  <c r="M107" i="1"/>
  <c r="M79" i="1"/>
  <c r="M112" i="1"/>
  <c r="M74" i="1"/>
  <c r="M103" i="1"/>
  <c r="M113" i="1"/>
  <c r="M108" i="1"/>
  <c r="M104" i="1"/>
  <c r="M75" i="1"/>
  <c r="M106" i="1"/>
  <c r="M110" i="1"/>
  <c r="M109" i="1"/>
  <c r="M105" i="1"/>
  <c r="M111" i="1"/>
  <c r="L130" i="1"/>
  <c r="L122" i="1"/>
  <c r="C200" i="1"/>
  <c r="C217" i="1"/>
  <c r="L80" i="1"/>
  <c r="F199" i="1"/>
  <c r="F208" i="1"/>
  <c r="N68" i="1"/>
  <c r="L115" i="1"/>
  <c r="L126" i="1" s="1"/>
  <c r="L120" i="1"/>
  <c r="G199" i="1"/>
  <c r="G208" i="1"/>
  <c r="H149" i="1"/>
  <c r="H154" i="1"/>
  <c r="K89" i="1"/>
  <c r="K93" i="1"/>
  <c r="K90" i="1"/>
  <c r="K92" i="1"/>
  <c r="K87" i="1"/>
  <c r="K91" i="1"/>
  <c r="K94" i="1"/>
  <c r="K88" i="1"/>
  <c r="L124" i="1"/>
  <c r="K132" i="1"/>
  <c r="G200" i="1" l="1"/>
  <c r="G217" i="1"/>
  <c r="O74" i="1"/>
  <c r="O113" i="1"/>
  <c r="O106" i="1"/>
  <c r="O111" i="1"/>
  <c r="O79" i="1"/>
  <c r="O104" i="1"/>
  <c r="O105" i="1"/>
  <c r="O103" i="1"/>
  <c r="O108" i="1"/>
  <c r="O75" i="1"/>
  <c r="O80" i="1" s="1"/>
  <c r="O110" i="1"/>
  <c r="O112" i="1"/>
  <c r="O107" i="1"/>
  <c r="O109" i="1"/>
  <c r="J140" i="1"/>
  <c r="J157" i="1" s="1"/>
  <c r="J175" i="1" s="1"/>
  <c r="J146" i="1"/>
  <c r="J163" i="1" s="1"/>
  <c r="J181" i="1" s="1"/>
  <c r="J147" i="1"/>
  <c r="J164" i="1" s="1"/>
  <c r="J138" i="1"/>
  <c r="J155" i="1" s="1"/>
  <c r="J173" i="1" s="1"/>
  <c r="J137" i="1"/>
  <c r="J144" i="1"/>
  <c r="J161" i="1" s="1"/>
  <c r="J179" i="1" s="1"/>
  <c r="J141" i="1"/>
  <c r="J158" i="1" s="1"/>
  <c r="J176" i="1" s="1"/>
  <c r="J145" i="1"/>
  <c r="J162" i="1" s="1"/>
  <c r="J180" i="1" s="1"/>
  <c r="J142" i="1"/>
  <c r="J159" i="1" s="1"/>
  <c r="J177" i="1" s="1"/>
  <c r="J139" i="1"/>
  <c r="J156" i="1" s="1"/>
  <c r="J174" i="1" s="1"/>
  <c r="J143" i="1"/>
  <c r="J160" i="1" s="1"/>
  <c r="J178" i="1" s="1"/>
  <c r="M127" i="1"/>
  <c r="E200" i="1"/>
  <c r="E217" i="1"/>
  <c r="L128" i="1"/>
  <c r="I141" i="1"/>
  <c r="I158" i="1" s="1"/>
  <c r="I176" i="1" s="1"/>
  <c r="I145" i="1"/>
  <c r="I162" i="1" s="1"/>
  <c r="I180" i="1" s="1"/>
  <c r="I137" i="1"/>
  <c r="I147" i="1"/>
  <c r="I164" i="1" s="1"/>
  <c r="I140" i="1"/>
  <c r="I157" i="1" s="1"/>
  <c r="I175" i="1" s="1"/>
  <c r="I138" i="1"/>
  <c r="I155" i="1" s="1"/>
  <c r="I173" i="1" s="1"/>
  <c r="I144" i="1"/>
  <c r="I161" i="1" s="1"/>
  <c r="I179" i="1" s="1"/>
  <c r="I146" i="1"/>
  <c r="I163" i="1" s="1"/>
  <c r="I181" i="1" s="1"/>
  <c r="I142" i="1"/>
  <c r="I159" i="1" s="1"/>
  <c r="I177" i="1" s="1"/>
  <c r="I143" i="1"/>
  <c r="I160" i="1" s="1"/>
  <c r="I178" i="1" s="1"/>
  <c r="I139" i="1"/>
  <c r="I156" i="1" s="1"/>
  <c r="I174" i="1" s="1"/>
  <c r="L129" i="1"/>
  <c r="F200" i="1"/>
  <c r="F217" i="1"/>
  <c r="L127" i="1"/>
  <c r="K96" i="1"/>
  <c r="K97" i="1" s="1"/>
  <c r="L125" i="1"/>
  <c r="P65" i="1"/>
  <c r="P101" i="1"/>
  <c r="P67" i="1"/>
  <c r="P73" i="1"/>
  <c r="P170" i="1"/>
  <c r="Q61" i="1"/>
  <c r="P78" i="1"/>
  <c r="P135" i="1"/>
  <c r="P118" i="1"/>
  <c r="P152" i="1"/>
  <c r="P85" i="1"/>
  <c r="P186" i="1"/>
  <c r="P206" i="1"/>
  <c r="L121" i="1"/>
  <c r="N110" i="1"/>
  <c r="N111" i="1"/>
  <c r="N107" i="1"/>
  <c r="N103" i="1"/>
  <c r="N74" i="1"/>
  <c r="N79" i="1"/>
  <c r="N113" i="1"/>
  <c r="N108" i="1"/>
  <c r="N104" i="1"/>
  <c r="N75" i="1"/>
  <c r="N80" i="1" s="1"/>
  <c r="N106" i="1"/>
  <c r="N112" i="1"/>
  <c r="N109" i="1"/>
  <c r="N105" i="1"/>
  <c r="M80" i="1"/>
  <c r="M115" i="1"/>
  <c r="M124" i="1" s="1"/>
  <c r="H172" i="1"/>
  <c r="H166" i="1"/>
  <c r="H167" i="1" s="1"/>
  <c r="H192" i="1"/>
  <c r="H212" i="1" s="1"/>
  <c r="H189" i="1"/>
  <c r="H209" i="1" s="1"/>
  <c r="H193" i="1"/>
  <c r="H213" i="1" s="1"/>
  <c r="H188" i="1"/>
  <c r="H194" i="1"/>
  <c r="H214" i="1" s="1"/>
  <c r="H196" i="1"/>
  <c r="H216" i="1" s="1"/>
  <c r="H195" i="1"/>
  <c r="H215" i="1" s="1"/>
  <c r="H197" i="1"/>
  <c r="H190" i="1"/>
  <c r="H210" i="1" s="1"/>
  <c r="H202" i="1"/>
  <c r="H191" i="1"/>
  <c r="H211" i="1" s="1"/>
  <c r="L92" i="1"/>
  <c r="L88" i="1"/>
  <c r="L93" i="1"/>
  <c r="L94" i="1"/>
  <c r="L87" i="1"/>
  <c r="L91" i="1"/>
  <c r="L90" i="1"/>
  <c r="L89" i="1"/>
  <c r="K137" i="1" l="1"/>
  <c r="K143" i="1"/>
  <c r="K160" i="1" s="1"/>
  <c r="K178" i="1" s="1"/>
  <c r="K140" i="1"/>
  <c r="K157" i="1" s="1"/>
  <c r="K175" i="1" s="1"/>
  <c r="K146" i="1"/>
  <c r="K163" i="1" s="1"/>
  <c r="K181" i="1" s="1"/>
  <c r="K142" i="1"/>
  <c r="K159" i="1" s="1"/>
  <c r="K177" i="1" s="1"/>
  <c r="K139" i="1"/>
  <c r="K156" i="1" s="1"/>
  <c r="K174" i="1" s="1"/>
  <c r="K138" i="1"/>
  <c r="K155" i="1" s="1"/>
  <c r="K173" i="1" s="1"/>
  <c r="K147" i="1"/>
  <c r="K164" i="1" s="1"/>
  <c r="K145" i="1"/>
  <c r="K162" i="1" s="1"/>
  <c r="K180" i="1" s="1"/>
  <c r="K141" i="1"/>
  <c r="K158" i="1" s="1"/>
  <c r="K176" i="1" s="1"/>
  <c r="K144" i="1"/>
  <c r="K161" i="1" s="1"/>
  <c r="K179" i="1" s="1"/>
  <c r="N115" i="1"/>
  <c r="N125" i="1" s="1"/>
  <c r="N124" i="1"/>
  <c r="O122" i="1"/>
  <c r="M121" i="1"/>
  <c r="L142" i="1"/>
  <c r="L159" i="1" s="1"/>
  <c r="L177" i="1" s="1"/>
  <c r="O125" i="1"/>
  <c r="L138" i="1"/>
  <c r="L155" i="1" s="1"/>
  <c r="L173" i="1" s="1"/>
  <c r="O123" i="1"/>
  <c r="M120" i="1"/>
  <c r="I198" i="1"/>
  <c r="I203" i="1"/>
  <c r="M128" i="1"/>
  <c r="M130" i="1"/>
  <c r="O115" i="1"/>
  <c r="O120" i="1" s="1"/>
  <c r="J149" i="1"/>
  <c r="J154" i="1"/>
  <c r="M122" i="1"/>
  <c r="M88" i="1"/>
  <c r="M89" i="1"/>
  <c r="M92" i="1"/>
  <c r="M87" i="1"/>
  <c r="M91" i="1"/>
  <c r="M90" i="1"/>
  <c r="M93" i="1"/>
  <c r="M94" i="1"/>
  <c r="M123" i="1"/>
  <c r="I149" i="1"/>
  <c r="I154" i="1"/>
  <c r="J198" i="1"/>
  <c r="J203" i="1"/>
  <c r="O124" i="1"/>
  <c r="P68" i="1"/>
  <c r="M125" i="1"/>
  <c r="O121" i="1"/>
  <c r="O130" i="1"/>
  <c r="M129" i="1"/>
  <c r="H199" i="1"/>
  <c r="H208" i="1"/>
  <c r="L144" i="1"/>
  <c r="L161" i="1" s="1"/>
  <c r="L179" i="1" s="1"/>
  <c r="L96" i="1"/>
  <c r="L97" i="1" s="1"/>
  <c r="L146" i="1"/>
  <c r="L163" i="1" s="1"/>
  <c r="L181" i="1" s="1"/>
  <c r="O129" i="1"/>
  <c r="O92" i="1"/>
  <c r="O89" i="1"/>
  <c r="O94" i="1"/>
  <c r="O88" i="1"/>
  <c r="O87" i="1"/>
  <c r="O91" i="1"/>
  <c r="O90" i="1"/>
  <c r="O93" i="1"/>
  <c r="L132" i="1"/>
  <c r="N92" i="1"/>
  <c r="N88" i="1"/>
  <c r="N93" i="1"/>
  <c r="N90" i="1"/>
  <c r="N87" i="1"/>
  <c r="N91" i="1"/>
  <c r="N94" i="1"/>
  <c r="N89" i="1"/>
  <c r="L145" i="1"/>
  <c r="L162" i="1" s="1"/>
  <c r="L180" i="1" s="1"/>
  <c r="Q118" i="1"/>
  <c r="Q65" i="1"/>
  <c r="Q78" i="1"/>
  <c r="Q67" i="1"/>
  <c r="Q101" i="1"/>
  <c r="R61" i="1"/>
  <c r="Q73" i="1"/>
  <c r="Q186" i="1"/>
  <c r="Q135" i="1"/>
  <c r="Q170" i="1"/>
  <c r="Q85" i="1"/>
  <c r="Q152" i="1"/>
  <c r="Q206" i="1"/>
  <c r="M126" i="1"/>
  <c r="O127" i="1"/>
  <c r="N122" i="1" l="1"/>
  <c r="Q68" i="1"/>
  <c r="N130" i="1"/>
  <c r="N147" i="1" s="1"/>
  <c r="N164" i="1" s="1"/>
  <c r="O96" i="1"/>
  <c r="O97" i="1" s="1"/>
  <c r="O137" i="1" s="1"/>
  <c r="N126" i="1"/>
  <c r="N143" i="1" s="1"/>
  <c r="N160" i="1" s="1"/>
  <c r="N178" i="1" s="1"/>
  <c r="O138" i="1"/>
  <c r="O155" i="1" s="1"/>
  <c r="O173" i="1" s="1"/>
  <c r="P75" i="1"/>
  <c r="P80" i="1" s="1"/>
  <c r="P106" i="1"/>
  <c r="P107" i="1"/>
  <c r="P104" i="1"/>
  <c r="P105" i="1"/>
  <c r="P74" i="1"/>
  <c r="P79" i="1"/>
  <c r="P103" i="1"/>
  <c r="P113" i="1"/>
  <c r="P108" i="1"/>
  <c r="P110" i="1"/>
  <c r="P112" i="1"/>
  <c r="P111" i="1"/>
  <c r="P109" i="1"/>
  <c r="O141" i="1"/>
  <c r="O158" i="1" s="1"/>
  <c r="O176" i="1" s="1"/>
  <c r="N141" i="1"/>
  <c r="N158" i="1" s="1"/>
  <c r="N176" i="1" s="1"/>
  <c r="M96" i="1"/>
  <c r="M97" i="1" s="1"/>
  <c r="M132" i="1"/>
  <c r="M137" i="1"/>
  <c r="J172" i="1"/>
  <c r="J195" i="1"/>
  <c r="J215" i="1" s="1"/>
  <c r="J192" i="1"/>
  <c r="J212" i="1" s="1"/>
  <c r="J166" i="1"/>
  <c r="J167" i="1" s="1"/>
  <c r="J190" i="1"/>
  <c r="J210" i="1" s="1"/>
  <c r="J191" i="1"/>
  <c r="J211" i="1" s="1"/>
  <c r="J193" i="1"/>
  <c r="J213" i="1" s="1"/>
  <c r="J188" i="1"/>
  <c r="J194" i="1"/>
  <c r="J214" i="1" s="1"/>
  <c r="J196" i="1"/>
  <c r="J216" i="1" s="1"/>
  <c r="J197" i="1"/>
  <c r="J202" i="1"/>
  <c r="J189" i="1"/>
  <c r="J209" i="1" s="1"/>
  <c r="O128" i="1"/>
  <c r="O145" i="1" s="1"/>
  <c r="O162" i="1" s="1"/>
  <c r="O180" i="1" s="1"/>
  <c r="I195" i="1"/>
  <c r="I215" i="1" s="1"/>
  <c r="I192" i="1"/>
  <c r="I212" i="1" s="1"/>
  <c r="I172" i="1"/>
  <c r="I189" i="1"/>
  <c r="I209" i="1" s="1"/>
  <c r="I166" i="1"/>
  <c r="I167" i="1" s="1"/>
  <c r="I191" i="1"/>
  <c r="I211" i="1" s="1"/>
  <c r="I193" i="1"/>
  <c r="I213" i="1" s="1"/>
  <c r="I188" i="1"/>
  <c r="I194" i="1"/>
  <c r="I214" i="1" s="1"/>
  <c r="I196" i="1"/>
  <c r="I216" i="1" s="1"/>
  <c r="I197" i="1"/>
  <c r="I202" i="1"/>
  <c r="I190" i="1"/>
  <c r="I210" i="1" s="1"/>
  <c r="L143" i="1"/>
  <c r="L160" i="1" s="1"/>
  <c r="L178" i="1" s="1"/>
  <c r="L147" i="1"/>
  <c r="L164" i="1" s="1"/>
  <c r="L137" i="1"/>
  <c r="L140" i="1"/>
  <c r="L157" i="1" s="1"/>
  <c r="L175" i="1" s="1"/>
  <c r="L139" i="1"/>
  <c r="L156" i="1" s="1"/>
  <c r="L174" i="1" s="1"/>
  <c r="L141" i="1"/>
  <c r="L158" i="1" s="1"/>
  <c r="L176" i="1" s="1"/>
  <c r="N128" i="1"/>
  <c r="N145" i="1" s="1"/>
  <c r="N162" i="1" s="1"/>
  <c r="N180" i="1" s="1"/>
  <c r="N120" i="1"/>
  <c r="K198" i="1"/>
  <c r="K203" i="1"/>
  <c r="N123" i="1"/>
  <c r="N140" i="1" s="1"/>
  <c r="N157" i="1" s="1"/>
  <c r="N175" i="1" s="1"/>
  <c r="R118" i="1"/>
  <c r="R101" i="1"/>
  <c r="R67" i="1"/>
  <c r="R186" i="1"/>
  <c r="R135" i="1"/>
  <c r="S61" i="1"/>
  <c r="R65" i="1"/>
  <c r="R170" i="1"/>
  <c r="R73" i="1"/>
  <c r="R85" i="1"/>
  <c r="R152" i="1"/>
  <c r="R78" i="1"/>
  <c r="R206" i="1"/>
  <c r="O126" i="1"/>
  <c r="N121" i="1"/>
  <c r="N138" i="1" s="1"/>
  <c r="N155" i="1" s="1"/>
  <c r="N173" i="1" s="1"/>
  <c r="K149" i="1"/>
  <c r="K154" i="1"/>
  <c r="O139" i="1"/>
  <c r="O156" i="1" s="1"/>
  <c r="O174" i="1" s="1"/>
  <c r="H217" i="1"/>
  <c r="H200" i="1"/>
  <c r="N127" i="1"/>
  <c r="N96" i="1"/>
  <c r="N97" i="1" s="1"/>
  <c r="N142" i="1" s="1"/>
  <c r="N159" i="1" s="1"/>
  <c r="N177" i="1" s="1"/>
  <c r="N129" i="1"/>
  <c r="N146" i="1" s="1"/>
  <c r="N163" i="1" s="1"/>
  <c r="N181" i="1" s="1"/>
  <c r="O154" i="1" l="1"/>
  <c r="S135" i="1"/>
  <c r="S65" i="1"/>
  <c r="S78" i="1"/>
  <c r="S67" i="1"/>
  <c r="S101" i="1"/>
  <c r="S186" i="1"/>
  <c r="T61" i="1"/>
  <c r="S118" i="1"/>
  <c r="S170" i="1"/>
  <c r="S85" i="1"/>
  <c r="S206" i="1"/>
  <c r="S73" i="1"/>
  <c r="S152" i="1"/>
  <c r="L149" i="1"/>
  <c r="L154" i="1"/>
  <c r="M141" i="1"/>
  <c r="M158" i="1" s="1"/>
  <c r="M176" i="1" s="1"/>
  <c r="M144" i="1"/>
  <c r="M161" i="1" s="1"/>
  <c r="M179" i="1" s="1"/>
  <c r="M154" i="1"/>
  <c r="K172" i="1"/>
  <c r="K195" i="1"/>
  <c r="K215" i="1" s="1"/>
  <c r="K189" i="1"/>
  <c r="K209" i="1" s="1"/>
  <c r="K190" i="1"/>
  <c r="K210" i="1" s="1"/>
  <c r="K192" i="1"/>
  <c r="K212" i="1" s="1"/>
  <c r="K191" i="1"/>
  <c r="K211" i="1" s="1"/>
  <c r="K193" i="1"/>
  <c r="K213" i="1" s="1"/>
  <c r="K188" i="1"/>
  <c r="K194" i="1"/>
  <c r="K214" i="1" s="1"/>
  <c r="K196" i="1"/>
  <c r="K216" i="1" s="1"/>
  <c r="K197" i="1"/>
  <c r="K202" i="1"/>
  <c r="K166" i="1"/>
  <c r="K167" i="1" s="1"/>
  <c r="I199" i="1"/>
  <c r="I208" i="1"/>
  <c r="M146" i="1"/>
  <c r="M163" i="1" s="1"/>
  <c r="M181" i="1" s="1"/>
  <c r="M142" i="1"/>
  <c r="M159" i="1" s="1"/>
  <c r="M177" i="1" s="1"/>
  <c r="O144" i="1"/>
  <c r="O161" i="1" s="1"/>
  <c r="O179" i="1" s="1"/>
  <c r="L198" i="1"/>
  <c r="L203" i="1"/>
  <c r="N203" i="1"/>
  <c r="N198" i="1"/>
  <c r="O143" i="1"/>
  <c r="O160" i="1" s="1"/>
  <c r="O178" i="1" s="1"/>
  <c r="M139" i="1"/>
  <c r="M156" i="1" s="1"/>
  <c r="M174" i="1" s="1"/>
  <c r="Q103" i="1"/>
  <c r="Q106" i="1"/>
  <c r="Q111" i="1"/>
  <c r="Q104" i="1"/>
  <c r="Q105" i="1"/>
  <c r="Q74" i="1"/>
  <c r="Q79" i="1"/>
  <c r="Q113" i="1"/>
  <c r="Q108" i="1"/>
  <c r="Q110" i="1"/>
  <c r="Q112" i="1"/>
  <c r="Q107" i="1"/>
  <c r="Q109" i="1"/>
  <c r="P130" i="1"/>
  <c r="O147" i="1"/>
  <c r="O164" i="1" s="1"/>
  <c r="P124" i="1"/>
  <c r="J199" i="1"/>
  <c r="J208" i="1"/>
  <c r="N132" i="1"/>
  <c r="N137" i="1"/>
  <c r="P115" i="1"/>
  <c r="P123" i="1" s="1"/>
  <c r="N139" i="1"/>
  <c r="N156" i="1" s="1"/>
  <c r="N174" i="1" s="1"/>
  <c r="M138" i="1"/>
  <c r="M155" i="1" s="1"/>
  <c r="M173" i="1" s="1"/>
  <c r="P128" i="1"/>
  <c r="P129" i="1"/>
  <c r="P88" i="1"/>
  <c r="P87" i="1"/>
  <c r="P92" i="1"/>
  <c r="P93" i="1"/>
  <c r="P91" i="1"/>
  <c r="P90" i="1"/>
  <c r="P94" i="1"/>
  <c r="P89" i="1"/>
  <c r="M140" i="1"/>
  <c r="M157" i="1" s="1"/>
  <c r="M175" i="1" s="1"/>
  <c r="O146" i="1"/>
  <c r="O163" i="1" s="1"/>
  <c r="O181" i="1" s="1"/>
  <c r="O142" i="1"/>
  <c r="O159" i="1" s="1"/>
  <c r="O177" i="1" s="1"/>
  <c r="O132" i="1"/>
  <c r="P127" i="1"/>
  <c r="M145" i="1"/>
  <c r="M162" i="1" s="1"/>
  <c r="M180" i="1" s="1"/>
  <c r="M147" i="1"/>
  <c r="M164" i="1" s="1"/>
  <c r="M143" i="1"/>
  <c r="M160" i="1" s="1"/>
  <c r="M178" i="1" s="1"/>
  <c r="N144" i="1"/>
  <c r="N161" i="1" s="1"/>
  <c r="N179" i="1" s="1"/>
  <c r="R68" i="1"/>
  <c r="O140" i="1"/>
  <c r="O157" i="1" s="1"/>
  <c r="O175" i="1" s="1"/>
  <c r="Q115" i="1" l="1"/>
  <c r="Q120" i="1"/>
  <c r="P96" i="1"/>
  <c r="P97" i="1" s="1"/>
  <c r="P140" i="1" s="1"/>
  <c r="P157" i="1" s="1"/>
  <c r="P175" i="1" s="1"/>
  <c r="P146" i="1"/>
  <c r="P163" i="1" s="1"/>
  <c r="P181" i="1" s="1"/>
  <c r="P145" i="1"/>
  <c r="P162" i="1" s="1"/>
  <c r="P180" i="1" s="1"/>
  <c r="Q130" i="1"/>
  <c r="P144" i="1"/>
  <c r="P161" i="1" s="1"/>
  <c r="P179" i="1" s="1"/>
  <c r="K199" i="1"/>
  <c r="K208" i="1"/>
  <c r="Q125" i="1"/>
  <c r="T73" i="1"/>
  <c r="T85" i="1"/>
  <c r="T135" i="1"/>
  <c r="T118" i="1"/>
  <c r="T67" i="1"/>
  <c r="T101" i="1"/>
  <c r="T186" i="1"/>
  <c r="U61" i="1"/>
  <c r="T65" i="1"/>
  <c r="T78" i="1"/>
  <c r="T206" i="1"/>
  <c r="T152" i="1"/>
  <c r="T170" i="1"/>
  <c r="P120" i="1"/>
  <c r="S68" i="1"/>
  <c r="Q127" i="1"/>
  <c r="N149" i="1"/>
  <c r="N154" i="1"/>
  <c r="Q121" i="1"/>
  <c r="P125" i="1"/>
  <c r="P142" i="1" s="1"/>
  <c r="P159" i="1" s="1"/>
  <c r="P177" i="1" s="1"/>
  <c r="M198" i="1"/>
  <c r="M203" i="1"/>
  <c r="Q124" i="1"/>
  <c r="Q129" i="1"/>
  <c r="M149" i="1"/>
  <c r="P122" i="1"/>
  <c r="P139" i="1" s="1"/>
  <c r="P156" i="1" s="1"/>
  <c r="P174" i="1" s="1"/>
  <c r="O197" i="1"/>
  <c r="O202" i="1"/>
  <c r="O194" i="1"/>
  <c r="O214" i="1" s="1"/>
  <c r="O191" i="1"/>
  <c r="O211" i="1" s="1"/>
  <c r="O188" i="1"/>
  <c r="O172" i="1"/>
  <c r="O166" i="1"/>
  <c r="O167" i="1" s="1"/>
  <c r="O189" i="1"/>
  <c r="O209" i="1" s="1"/>
  <c r="O190" i="1"/>
  <c r="O210" i="1" s="1"/>
  <c r="O192" i="1"/>
  <c r="O212" i="1" s="1"/>
  <c r="O193" i="1"/>
  <c r="O213" i="1" s="1"/>
  <c r="O195" i="1"/>
  <c r="O215" i="1" s="1"/>
  <c r="O196" i="1"/>
  <c r="O216" i="1" s="1"/>
  <c r="P141" i="1"/>
  <c r="P158" i="1" s="1"/>
  <c r="P176" i="1" s="1"/>
  <c r="O198" i="1"/>
  <c r="O203" i="1"/>
  <c r="P147" i="1"/>
  <c r="P164" i="1" s="1"/>
  <c r="Q126" i="1"/>
  <c r="P126" i="1"/>
  <c r="P143" i="1" s="1"/>
  <c r="P160" i="1" s="1"/>
  <c r="P178" i="1" s="1"/>
  <c r="P121" i="1"/>
  <c r="P138" i="1" s="1"/>
  <c r="P155" i="1" s="1"/>
  <c r="P173" i="1" s="1"/>
  <c r="Q122" i="1"/>
  <c r="M191" i="1"/>
  <c r="M211" i="1" s="1"/>
  <c r="M188" i="1"/>
  <c r="M172" i="1"/>
  <c r="M166" i="1"/>
  <c r="M167" i="1" s="1"/>
  <c r="M189" i="1"/>
  <c r="M209" i="1" s="1"/>
  <c r="M190" i="1"/>
  <c r="M210" i="1" s="1"/>
  <c r="M192" i="1"/>
  <c r="M212" i="1" s="1"/>
  <c r="M193" i="1"/>
  <c r="M213" i="1" s="1"/>
  <c r="M195" i="1"/>
  <c r="M215" i="1" s="1"/>
  <c r="M202" i="1"/>
  <c r="M194" i="1"/>
  <c r="M214" i="1" s="1"/>
  <c r="M196" i="1"/>
  <c r="M216" i="1" s="1"/>
  <c r="M197" i="1"/>
  <c r="I200" i="1"/>
  <c r="I217" i="1"/>
  <c r="Q128" i="1"/>
  <c r="Q123" i="1"/>
  <c r="R79" i="1"/>
  <c r="R106" i="1"/>
  <c r="R110" i="1"/>
  <c r="R103" i="1"/>
  <c r="R104" i="1"/>
  <c r="R105" i="1"/>
  <c r="R74" i="1"/>
  <c r="R109" i="1"/>
  <c r="R111" i="1"/>
  <c r="R113" i="1"/>
  <c r="R108" i="1"/>
  <c r="R107" i="1"/>
  <c r="R112" i="1"/>
  <c r="J217" i="1"/>
  <c r="J200" i="1"/>
  <c r="Q75" i="1"/>
  <c r="Q80" i="1" s="1"/>
  <c r="L188" i="1"/>
  <c r="L172" i="1"/>
  <c r="L166" i="1"/>
  <c r="L167" i="1" s="1"/>
  <c r="L189" i="1"/>
  <c r="L209" i="1" s="1"/>
  <c r="L190" i="1"/>
  <c r="L210" i="1" s="1"/>
  <c r="L192" i="1"/>
  <c r="L212" i="1" s="1"/>
  <c r="L191" i="1"/>
  <c r="L211" i="1" s="1"/>
  <c r="L195" i="1"/>
  <c r="L215" i="1" s="1"/>
  <c r="L193" i="1"/>
  <c r="L213" i="1" s="1"/>
  <c r="L194" i="1"/>
  <c r="L214" i="1" s="1"/>
  <c r="L196" i="1"/>
  <c r="L216" i="1" s="1"/>
  <c r="L197" i="1"/>
  <c r="L202" i="1"/>
  <c r="O149" i="1"/>
  <c r="O208" i="1" l="1"/>
  <c r="O199" i="1"/>
  <c r="P137" i="1"/>
  <c r="P132" i="1"/>
  <c r="K217" i="1"/>
  <c r="K200" i="1"/>
  <c r="L199" i="1"/>
  <c r="L208" i="1"/>
  <c r="Q91" i="1"/>
  <c r="Q87" i="1"/>
  <c r="Q88" i="1"/>
  <c r="Q92" i="1"/>
  <c r="Q90" i="1"/>
  <c r="Q93" i="1"/>
  <c r="Q94" i="1"/>
  <c r="Q89" i="1"/>
  <c r="R126" i="1"/>
  <c r="M199" i="1"/>
  <c r="M208" i="1"/>
  <c r="N194" i="1"/>
  <c r="N214" i="1" s="1"/>
  <c r="N191" i="1"/>
  <c r="N211" i="1" s="1"/>
  <c r="N188" i="1"/>
  <c r="N166" i="1"/>
  <c r="N167" i="1" s="1"/>
  <c r="N172" i="1"/>
  <c r="N189" i="1"/>
  <c r="N209" i="1" s="1"/>
  <c r="N190" i="1"/>
  <c r="N210" i="1" s="1"/>
  <c r="N192" i="1"/>
  <c r="N212" i="1" s="1"/>
  <c r="N193" i="1"/>
  <c r="N213" i="1" s="1"/>
  <c r="N195" i="1"/>
  <c r="N215" i="1" s="1"/>
  <c r="N197" i="1"/>
  <c r="N196" i="1"/>
  <c r="N216" i="1" s="1"/>
  <c r="N202" i="1"/>
  <c r="R129" i="1"/>
  <c r="P203" i="1"/>
  <c r="P198" i="1"/>
  <c r="T68" i="1"/>
  <c r="R123" i="1"/>
  <c r="V61" i="1"/>
  <c r="U85" i="1"/>
  <c r="U65" i="1"/>
  <c r="U67" i="1"/>
  <c r="U152" i="1"/>
  <c r="U101" i="1"/>
  <c r="U135" i="1"/>
  <c r="U186" i="1"/>
  <c r="U118" i="1"/>
  <c r="U73" i="1"/>
  <c r="U78" i="1"/>
  <c r="U206" i="1"/>
  <c r="U170" i="1"/>
  <c r="Q132" i="1"/>
  <c r="R115" i="1"/>
  <c r="R128" i="1" s="1"/>
  <c r="S109" i="1"/>
  <c r="S74" i="1"/>
  <c r="S105" i="1"/>
  <c r="S110" i="1"/>
  <c r="S79" i="1"/>
  <c r="S106" i="1"/>
  <c r="S103" i="1"/>
  <c r="S104" i="1"/>
  <c r="S111" i="1"/>
  <c r="S113" i="1"/>
  <c r="S108" i="1"/>
  <c r="S112" i="1"/>
  <c r="S107" i="1"/>
  <c r="R121" i="1"/>
  <c r="R75" i="1"/>
  <c r="R80" i="1" s="1"/>
  <c r="S115" i="1" l="1"/>
  <c r="S120" i="1" s="1"/>
  <c r="N199" i="1"/>
  <c r="N208" i="1"/>
  <c r="R94" i="1"/>
  <c r="R91" i="1"/>
  <c r="R87" i="1"/>
  <c r="R92" i="1"/>
  <c r="R89" i="1"/>
  <c r="R88" i="1"/>
  <c r="R90" i="1"/>
  <c r="R93" i="1"/>
  <c r="T112" i="1"/>
  <c r="T74" i="1"/>
  <c r="T105" i="1"/>
  <c r="T106" i="1"/>
  <c r="T79" i="1"/>
  <c r="T107" i="1"/>
  <c r="T108" i="1"/>
  <c r="T103" i="1"/>
  <c r="T104" i="1"/>
  <c r="T109" i="1"/>
  <c r="T111" i="1"/>
  <c r="T113" i="1"/>
  <c r="T110" i="1"/>
  <c r="M217" i="1"/>
  <c r="M200" i="1"/>
  <c r="S129" i="1"/>
  <c r="L217" i="1"/>
  <c r="L200" i="1"/>
  <c r="U68" i="1"/>
  <c r="S123" i="1"/>
  <c r="S122" i="1"/>
  <c r="S126" i="1"/>
  <c r="P149" i="1"/>
  <c r="P154" i="1"/>
  <c r="Q96" i="1"/>
  <c r="Q97" i="1" s="1"/>
  <c r="R124" i="1"/>
  <c r="R125" i="1"/>
  <c r="S127" i="1"/>
  <c r="S124" i="1"/>
  <c r="R130" i="1"/>
  <c r="O200" i="1"/>
  <c r="O217" i="1"/>
  <c r="R120" i="1"/>
  <c r="R127" i="1"/>
  <c r="S125" i="1"/>
  <c r="R122" i="1"/>
  <c r="S75" i="1"/>
  <c r="S80" i="1" s="1"/>
  <c r="S130" i="1"/>
  <c r="V101" i="1"/>
  <c r="V85" i="1"/>
  <c r="V135" i="1"/>
  <c r="V78" i="1"/>
  <c r="V67" i="1"/>
  <c r="V152" i="1"/>
  <c r="V118" i="1"/>
  <c r="V73" i="1"/>
  <c r="V170" i="1"/>
  <c r="V206" i="1"/>
  <c r="V65" i="1"/>
  <c r="V186" i="1"/>
  <c r="S128" i="1"/>
  <c r="S121" i="1"/>
  <c r="S132" i="1" l="1"/>
  <c r="R96" i="1"/>
  <c r="R97" i="1" s="1"/>
  <c r="R141" i="1"/>
  <c r="R158" i="1" s="1"/>
  <c r="R176" i="1" s="1"/>
  <c r="R142" i="1"/>
  <c r="R159" i="1" s="1"/>
  <c r="R177" i="1" s="1"/>
  <c r="T130" i="1"/>
  <c r="Q137" i="1"/>
  <c r="Q146" i="1"/>
  <c r="Q163" i="1" s="1"/>
  <c r="Q181" i="1" s="1"/>
  <c r="Q140" i="1"/>
  <c r="Q157" i="1" s="1"/>
  <c r="Q175" i="1" s="1"/>
  <c r="Q139" i="1"/>
  <c r="Q156" i="1" s="1"/>
  <c r="Q174" i="1" s="1"/>
  <c r="Q147" i="1"/>
  <c r="Q164" i="1" s="1"/>
  <c r="Q143" i="1"/>
  <c r="Q160" i="1" s="1"/>
  <c r="Q178" i="1" s="1"/>
  <c r="Q142" i="1"/>
  <c r="Q159" i="1" s="1"/>
  <c r="Q177" i="1" s="1"/>
  <c r="Q145" i="1"/>
  <c r="Q162" i="1" s="1"/>
  <c r="Q180" i="1" s="1"/>
  <c r="Q144" i="1"/>
  <c r="Q161" i="1" s="1"/>
  <c r="Q179" i="1" s="1"/>
  <c r="Q141" i="1"/>
  <c r="Q158" i="1" s="1"/>
  <c r="Q176" i="1" s="1"/>
  <c r="Q138" i="1"/>
  <c r="Q155" i="1" s="1"/>
  <c r="Q173" i="1" s="1"/>
  <c r="R139" i="1"/>
  <c r="R156" i="1" s="1"/>
  <c r="R174" i="1" s="1"/>
  <c r="S91" i="1"/>
  <c r="S88" i="1"/>
  <c r="S93" i="1"/>
  <c r="S92" i="1"/>
  <c r="S87" i="1"/>
  <c r="S89" i="1"/>
  <c r="S90" i="1"/>
  <c r="S94" i="1"/>
  <c r="P197" i="1"/>
  <c r="P202" i="1"/>
  <c r="P194" i="1"/>
  <c r="P214" i="1" s="1"/>
  <c r="P188" i="1"/>
  <c r="P172" i="1"/>
  <c r="P189" i="1"/>
  <c r="P209" i="1" s="1"/>
  <c r="P191" i="1"/>
  <c r="P211" i="1" s="1"/>
  <c r="P190" i="1"/>
  <c r="P210" i="1" s="1"/>
  <c r="P192" i="1"/>
  <c r="P212" i="1" s="1"/>
  <c r="P193" i="1"/>
  <c r="P213" i="1" s="1"/>
  <c r="P195" i="1"/>
  <c r="P215" i="1" s="1"/>
  <c r="P196" i="1"/>
  <c r="P216" i="1" s="1"/>
  <c r="P166" i="1"/>
  <c r="P167" i="1" s="1"/>
  <c r="T115" i="1"/>
  <c r="T123" i="1" s="1"/>
  <c r="T120" i="1"/>
  <c r="V68" i="1"/>
  <c r="R132" i="1"/>
  <c r="R137" i="1"/>
  <c r="T125" i="1"/>
  <c r="N217" i="1"/>
  <c r="N200" i="1"/>
  <c r="U74" i="1"/>
  <c r="U105" i="1"/>
  <c r="U110" i="1"/>
  <c r="U109" i="1"/>
  <c r="U113" i="1"/>
  <c r="U106" i="1"/>
  <c r="U107" i="1"/>
  <c r="U108" i="1"/>
  <c r="U79" i="1"/>
  <c r="U103" i="1"/>
  <c r="U104" i="1"/>
  <c r="U111" i="1"/>
  <c r="U75" i="1"/>
  <c r="U80" i="1" s="1"/>
  <c r="U112" i="1"/>
  <c r="T75" i="1"/>
  <c r="T80" i="1" s="1"/>
  <c r="U87" i="1" l="1"/>
  <c r="U90" i="1"/>
  <c r="U89" i="1"/>
  <c r="U93" i="1"/>
  <c r="U88" i="1"/>
  <c r="U92" i="1"/>
  <c r="U94" i="1"/>
  <c r="U91" i="1"/>
  <c r="R149" i="1"/>
  <c r="R154" i="1"/>
  <c r="Q149" i="1"/>
  <c r="Q154" i="1"/>
  <c r="T124" i="1"/>
  <c r="T127" i="1"/>
  <c r="V109" i="1"/>
  <c r="V111" i="1"/>
  <c r="V112" i="1"/>
  <c r="V113" i="1"/>
  <c r="V106" i="1"/>
  <c r="V107" i="1"/>
  <c r="V108" i="1"/>
  <c r="V105" i="1"/>
  <c r="V74" i="1"/>
  <c r="V79" i="1"/>
  <c r="V104" i="1"/>
  <c r="V103" i="1"/>
  <c r="V110" i="1"/>
  <c r="T129" i="1"/>
  <c r="T121" i="1"/>
  <c r="T122" i="1"/>
  <c r="T126" i="1"/>
  <c r="U115" i="1"/>
  <c r="U126" i="1" s="1"/>
  <c r="U120" i="1"/>
  <c r="P199" i="1"/>
  <c r="P208" i="1"/>
  <c r="T128" i="1"/>
  <c r="T132" i="1" s="1"/>
  <c r="T91" i="1"/>
  <c r="T87" i="1"/>
  <c r="T92" i="1"/>
  <c r="T93" i="1"/>
  <c r="T88" i="1"/>
  <c r="T89" i="1"/>
  <c r="T90" i="1"/>
  <c r="T94" i="1"/>
  <c r="Q198" i="1"/>
  <c r="Q203" i="1"/>
  <c r="U128" i="1"/>
  <c r="U123" i="1"/>
  <c r="U130" i="1"/>
  <c r="R145" i="1"/>
  <c r="R162" i="1" s="1"/>
  <c r="R180" i="1" s="1"/>
  <c r="R138" i="1"/>
  <c r="R155" i="1" s="1"/>
  <c r="R173" i="1" s="1"/>
  <c r="R143" i="1"/>
  <c r="R160" i="1" s="1"/>
  <c r="R178" i="1" s="1"/>
  <c r="R140" i="1"/>
  <c r="R157" i="1" s="1"/>
  <c r="R175" i="1" s="1"/>
  <c r="R146" i="1"/>
  <c r="R163" i="1" s="1"/>
  <c r="R181" i="1" s="1"/>
  <c r="R147" i="1"/>
  <c r="R164" i="1" s="1"/>
  <c r="R144" i="1"/>
  <c r="R161" i="1" s="1"/>
  <c r="R179" i="1" s="1"/>
  <c r="S96" i="1"/>
  <c r="S97" i="1" s="1"/>
  <c r="V115" i="1" l="1"/>
  <c r="V130" i="1" s="1"/>
  <c r="U140" i="1"/>
  <c r="U157" i="1" s="1"/>
  <c r="U175" i="1" s="1"/>
  <c r="V123" i="1"/>
  <c r="V121" i="1"/>
  <c r="V122" i="1"/>
  <c r="T143" i="1"/>
  <c r="T160" i="1" s="1"/>
  <c r="T178" i="1" s="1"/>
  <c r="U129" i="1"/>
  <c r="U146" i="1" s="1"/>
  <c r="U163" i="1" s="1"/>
  <c r="U181" i="1" s="1"/>
  <c r="V128" i="1"/>
  <c r="U127" i="1"/>
  <c r="U144" i="1" s="1"/>
  <c r="U161" i="1" s="1"/>
  <c r="U179" i="1" s="1"/>
  <c r="T145" i="1"/>
  <c r="T162" i="1" s="1"/>
  <c r="T180" i="1" s="1"/>
  <c r="U137" i="1"/>
  <c r="V129" i="1"/>
  <c r="V125" i="1"/>
  <c r="S137" i="1"/>
  <c r="S140" i="1"/>
  <c r="S157" i="1" s="1"/>
  <c r="S175" i="1" s="1"/>
  <c r="S141" i="1"/>
  <c r="S158" i="1" s="1"/>
  <c r="S176" i="1" s="1"/>
  <c r="S143" i="1"/>
  <c r="S160" i="1" s="1"/>
  <c r="S178" i="1" s="1"/>
  <c r="S139" i="1"/>
  <c r="S156" i="1" s="1"/>
  <c r="S174" i="1" s="1"/>
  <c r="S146" i="1"/>
  <c r="S163" i="1" s="1"/>
  <c r="S181" i="1" s="1"/>
  <c r="S147" i="1"/>
  <c r="S164" i="1" s="1"/>
  <c r="S145" i="1"/>
  <c r="S162" i="1" s="1"/>
  <c r="S180" i="1" s="1"/>
  <c r="S138" i="1"/>
  <c r="S155" i="1" s="1"/>
  <c r="S173" i="1" s="1"/>
  <c r="S142" i="1"/>
  <c r="S159" i="1" s="1"/>
  <c r="S177" i="1" s="1"/>
  <c r="S144" i="1"/>
  <c r="S161" i="1" s="1"/>
  <c r="S179" i="1" s="1"/>
  <c r="T139" i="1"/>
  <c r="T156" i="1" s="1"/>
  <c r="T174" i="1" s="1"/>
  <c r="U96" i="1"/>
  <c r="U97" i="1" s="1"/>
  <c r="U143" i="1" s="1"/>
  <c r="U160" i="1" s="1"/>
  <c r="U178" i="1" s="1"/>
  <c r="T96" i="1"/>
  <c r="T97" i="1" s="1"/>
  <c r="T144" i="1" s="1"/>
  <c r="T161" i="1" s="1"/>
  <c r="T179" i="1" s="1"/>
  <c r="U125" i="1"/>
  <c r="U142" i="1" s="1"/>
  <c r="U159" i="1" s="1"/>
  <c r="U177" i="1" s="1"/>
  <c r="T141" i="1"/>
  <c r="T158" i="1" s="1"/>
  <c r="T176" i="1" s="1"/>
  <c r="U147" i="1"/>
  <c r="U164" i="1" s="1"/>
  <c r="R190" i="1"/>
  <c r="R210" i="1" s="1"/>
  <c r="R188" i="1"/>
  <c r="R172" i="1"/>
  <c r="R166" i="1"/>
  <c r="R167" i="1" s="1"/>
  <c r="R197" i="1"/>
  <c r="R189" i="1"/>
  <c r="R209" i="1" s="1"/>
  <c r="R191" i="1"/>
  <c r="R211" i="1" s="1"/>
  <c r="R193" i="1"/>
  <c r="R213" i="1" s="1"/>
  <c r="R192" i="1"/>
  <c r="R212" i="1" s="1"/>
  <c r="R194" i="1"/>
  <c r="R214" i="1" s="1"/>
  <c r="R195" i="1"/>
  <c r="R215" i="1" s="1"/>
  <c r="R196" i="1"/>
  <c r="R216" i="1" s="1"/>
  <c r="R202" i="1"/>
  <c r="P217" i="1"/>
  <c r="P200" i="1"/>
  <c r="V124" i="1"/>
  <c r="T138" i="1"/>
  <c r="T155" i="1" s="1"/>
  <c r="T173" i="1" s="1"/>
  <c r="R203" i="1"/>
  <c r="R198" i="1"/>
  <c r="U121" i="1"/>
  <c r="U138" i="1" s="1"/>
  <c r="U155" i="1" s="1"/>
  <c r="U173" i="1" s="1"/>
  <c r="U122" i="1"/>
  <c r="U139" i="1" s="1"/>
  <c r="U156" i="1" s="1"/>
  <c r="U174" i="1" s="1"/>
  <c r="V75" i="1"/>
  <c r="V80" i="1" s="1"/>
  <c r="V126" i="1"/>
  <c r="U124" i="1"/>
  <c r="U141" i="1" s="1"/>
  <c r="U158" i="1" s="1"/>
  <c r="U176" i="1" s="1"/>
  <c r="V127" i="1"/>
  <c r="Q197" i="1"/>
  <c r="Q202" i="1"/>
  <c r="Q172" i="1"/>
  <c r="Q166" i="1"/>
  <c r="Q167" i="1" s="1"/>
  <c r="Q189" i="1"/>
  <c r="Q209" i="1" s="1"/>
  <c r="Q191" i="1"/>
  <c r="Q211" i="1" s="1"/>
  <c r="Q188" i="1"/>
  <c r="Q190" i="1"/>
  <c r="Q210" i="1" s="1"/>
  <c r="Q192" i="1"/>
  <c r="Q212" i="1" s="1"/>
  <c r="Q194" i="1"/>
  <c r="Q214" i="1" s="1"/>
  <c r="Q195" i="1"/>
  <c r="Q215" i="1" s="1"/>
  <c r="Q193" i="1"/>
  <c r="Q213" i="1" s="1"/>
  <c r="Q196" i="1"/>
  <c r="Q216" i="1" s="1"/>
  <c r="S198" i="1" l="1"/>
  <c r="S203" i="1"/>
  <c r="U149" i="1"/>
  <c r="U154" i="1"/>
  <c r="Q208" i="1"/>
  <c r="Q199" i="1"/>
  <c r="S149" i="1"/>
  <c r="S154" i="1"/>
  <c r="U132" i="1"/>
  <c r="U145" i="1"/>
  <c r="U162" i="1" s="1"/>
  <c r="U180" i="1" s="1"/>
  <c r="V120" i="1"/>
  <c r="V90" i="1"/>
  <c r="V91" i="1"/>
  <c r="V88" i="1"/>
  <c r="V89" i="1"/>
  <c r="V93" i="1"/>
  <c r="V92" i="1"/>
  <c r="V87" i="1"/>
  <c r="V96" i="1" s="1"/>
  <c r="V97" i="1" s="1"/>
  <c r="V94" i="1"/>
  <c r="R208" i="1"/>
  <c r="R199" i="1"/>
  <c r="U198" i="1"/>
  <c r="U203" i="1"/>
  <c r="T140" i="1"/>
  <c r="T157" i="1" s="1"/>
  <c r="T175" i="1" s="1"/>
  <c r="T142" i="1"/>
  <c r="T159" i="1" s="1"/>
  <c r="T177" i="1" s="1"/>
  <c r="T147" i="1"/>
  <c r="T164" i="1" s="1"/>
  <c r="T137" i="1"/>
  <c r="T146" i="1"/>
  <c r="T163" i="1" s="1"/>
  <c r="T181" i="1" s="1"/>
  <c r="V147" i="1" l="1"/>
  <c r="V164" i="1" s="1"/>
  <c r="V138" i="1"/>
  <c r="V155" i="1" s="1"/>
  <c r="V173" i="1" s="1"/>
  <c r="V143" i="1"/>
  <c r="V160" i="1" s="1"/>
  <c r="V178" i="1" s="1"/>
  <c r="V144" i="1"/>
  <c r="V161" i="1" s="1"/>
  <c r="V179" i="1" s="1"/>
  <c r="V140" i="1"/>
  <c r="V157" i="1" s="1"/>
  <c r="V175" i="1" s="1"/>
  <c r="V145" i="1"/>
  <c r="V162" i="1" s="1"/>
  <c r="V180" i="1" s="1"/>
  <c r="V146" i="1"/>
  <c r="V163" i="1" s="1"/>
  <c r="V181" i="1" s="1"/>
  <c r="V142" i="1"/>
  <c r="V159" i="1" s="1"/>
  <c r="V177" i="1" s="1"/>
  <c r="V139" i="1"/>
  <c r="V156" i="1" s="1"/>
  <c r="V174" i="1" s="1"/>
  <c r="V141" i="1"/>
  <c r="V158" i="1" s="1"/>
  <c r="V176" i="1" s="1"/>
  <c r="R217" i="1"/>
  <c r="R200" i="1"/>
  <c r="U166" i="1"/>
  <c r="U167" i="1" s="1"/>
  <c r="U196" i="1"/>
  <c r="U216" i="1" s="1"/>
  <c r="U193" i="1"/>
  <c r="U213" i="1" s="1"/>
  <c r="U172" i="1"/>
  <c r="U202" i="1"/>
  <c r="U194" i="1"/>
  <c r="U214" i="1" s="1"/>
  <c r="U188" i="1"/>
  <c r="U190" i="1"/>
  <c r="U210" i="1" s="1"/>
  <c r="U189" i="1"/>
  <c r="U209" i="1" s="1"/>
  <c r="U191" i="1"/>
  <c r="U211" i="1" s="1"/>
  <c r="U192" i="1"/>
  <c r="U212" i="1" s="1"/>
  <c r="U195" i="1"/>
  <c r="U215" i="1" s="1"/>
  <c r="U197" i="1"/>
  <c r="S193" i="1"/>
  <c r="S213" i="1" s="1"/>
  <c r="S190" i="1"/>
  <c r="S210" i="1" s="1"/>
  <c r="S188" i="1"/>
  <c r="S166" i="1"/>
  <c r="S167" i="1" s="1"/>
  <c r="S172" i="1"/>
  <c r="S196" i="1"/>
  <c r="S216" i="1" s="1"/>
  <c r="S189" i="1"/>
  <c r="S209" i="1" s="1"/>
  <c r="S191" i="1"/>
  <c r="S211" i="1" s="1"/>
  <c r="S194" i="1"/>
  <c r="S214" i="1" s="1"/>
  <c r="S192" i="1"/>
  <c r="S212" i="1" s="1"/>
  <c r="S197" i="1"/>
  <c r="S195" i="1"/>
  <c r="S215" i="1" s="1"/>
  <c r="S202" i="1"/>
  <c r="Q217" i="1"/>
  <c r="Q200" i="1"/>
  <c r="T149" i="1"/>
  <c r="T154" i="1"/>
  <c r="T203" i="1"/>
  <c r="T198" i="1"/>
  <c r="V132" i="1"/>
  <c r="V137" i="1"/>
  <c r="S208" i="1" l="1"/>
  <c r="S199" i="1"/>
  <c r="V149" i="1"/>
  <c r="V154" i="1"/>
  <c r="T166" i="1"/>
  <c r="T167" i="1" s="1"/>
  <c r="T196" i="1"/>
  <c r="T216" i="1" s="1"/>
  <c r="T193" i="1"/>
  <c r="T213" i="1" s="1"/>
  <c r="T190" i="1"/>
  <c r="T210" i="1" s="1"/>
  <c r="T172" i="1"/>
  <c r="T197" i="1"/>
  <c r="T188" i="1"/>
  <c r="T189" i="1"/>
  <c r="T209" i="1" s="1"/>
  <c r="T191" i="1"/>
  <c r="T211" i="1" s="1"/>
  <c r="T192" i="1"/>
  <c r="T212" i="1" s="1"/>
  <c r="T194" i="1"/>
  <c r="T214" i="1" s="1"/>
  <c r="T195" i="1"/>
  <c r="T215" i="1" s="1"/>
  <c r="T202" i="1"/>
  <c r="U208" i="1"/>
  <c r="U199" i="1"/>
  <c r="V198" i="1"/>
  <c r="V203" i="1"/>
  <c r="S200" i="1" l="1"/>
  <c r="S217" i="1"/>
  <c r="T208" i="1"/>
  <c r="T199" i="1"/>
  <c r="V196" i="1"/>
  <c r="V216" i="1" s="1"/>
  <c r="V190" i="1"/>
  <c r="V210" i="1" s="1"/>
  <c r="V197" i="1"/>
  <c r="V202" i="1"/>
  <c r="V166" i="1"/>
  <c r="V167" i="1" s="1"/>
  <c r="V172" i="1"/>
  <c r="V188" i="1"/>
  <c r="V189" i="1"/>
  <c r="V209" i="1" s="1"/>
  <c r="V191" i="1"/>
  <c r="V211" i="1" s="1"/>
  <c r="V192" i="1"/>
  <c r="V212" i="1" s="1"/>
  <c r="V193" i="1"/>
  <c r="V213" i="1" s="1"/>
  <c r="V194" i="1"/>
  <c r="V214" i="1" s="1"/>
  <c r="V195" i="1"/>
  <c r="V215" i="1" s="1"/>
  <c r="U200" i="1"/>
  <c r="U217" i="1"/>
  <c r="T200" i="1" l="1"/>
  <c r="T217" i="1"/>
  <c r="V199" i="1"/>
  <c r="V208" i="1"/>
  <c r="V200" i="1" l="1"/>
  <c r="V217" i="1"/>
</calcChain>
</file>

<file path=xl/sharedStrings.xml><?xml version="1.0" encoding="utf-8"?>
<sst xmlns="http://schemas.openxmlformats.org/spreadsheetml/2006/main" count="99" uniqueCount="72">
  <si>
    <t>Ownership</t>
  </si>
  <si>
    <t>Preferred Ownership, % OS</t>
  </si>
  <si>
    <t>Scale Venture Partners</t>
  </si>
  <si>
    <t>VC 1</t>
  </si>
  <si>
    <t>VC 2</t>
  </si>
  <si>
    <t>VC 3</t>
  </si>
  <si>
    <t>VC 4</t>
  </si>
  <si>
    <t>VC 5</t>
  </si>
  <si>
    <t>VC 6</t>
  </si>
  <si>
    <t>VC 7</t>
  </si>
  <si>
    <t>Other Investors</t>
  </si>
  <si>
    <t>Mgmt, Employees &amp; Other</t>
  </si>
  <si>
    <t>Total</t>
  </si>
  <si>
    <t>Series E -1 Sr.</t>
  </si>
  <si>
    <t>Series E Sr.</t>
  </si>
  <si>
    <t>Series D-1</t>
  </si>
  <si>
    <t>Series D</t>
  </si>
  <si>
    <t>Series C</t>
  </si>
  <si>
    <t>Series B</t>
  </si>
  <si>
    <t>Series A</t>
  </si>
  <si>
    <t>Seed - 3</t>
  </si>
  <si>
    <t>Seed - 2</t>
  </si>
  <si>
    <t>Seed</t>
  </si>
  <si>
    <t>Common</t>
  </si>
  <si>
    <t>Preferred Ownership, $s Paid in</t>
  </si>
  <si>
    <t>Find the Conversion Point</t>
  </si>
  <si>
    <t># Preferred Shares</t>
  </si>
  <si>
    <t>Issued Share Price</t>
  </si>
  <si>
    <t>Liqudation Preference Multiple</t>
  </si>
  <si>
    <t>Preferred to Common Ratio</t>
  </si>
  <si>
    <t>PPS at Conversion Point</t>
  </si>
  <si>
    <t>Common Shares Equivalent (CSE)</t>
  </si>
  <si>
    <t>Preference Amount</t>
  </si>
  <si>
    <t>% of Total Preference Stack</t>
  </si>
  <si>
    <t>Remaing Preference Above at Conversion</t>
  </si>
  <si>
    <t>Ownership of Common at Conversion</t>
  </si>
  <si>
    <t>Point at Conversion</t>
  </si>
  <si>
    <t>Common Stock + Options</t>
  </si>
  <si>
    <t>Enterprise Value (Exit Value) to Equity Value</t>
  </si>
  <si>
    <t>Transaction Fee %</t>
  </si>
  <si>
    <t>Starting EV</t>
  </si>
  <si>
    <t>EV Increments</t>
  </si>
  <si>
    <t>Enterprise Value (Exit Value)</t>
  </si>
  <si>
    <t>- Debt</t>
  </si>
  <si>
    <t>+ Cash</t>
  </si>
  <si>
    <t>Equity Value</t>
  </si>
  <si>
    <t>- Transaction Fee</t>
  </si>
  <si>
    <t>Remaining Consideration</t>
  </si>
  <si>
    <t>Senior Preference Proceeds Distribution</t>
  </si>
  <si>
    <t>x</t>
  </si>
  <si>
    <t>1st Most Senior Preferred</t>
  </si>
  <si>
    <t>2nd Most Senior Preferred</t>
  </si>
  <si>
    <t>Non Senior Preference</t>
  </si>
  <si>
    <t>Total non-Sr. Pref Taken</t>
  </si>
  <si>
    <t>Proceeds Post Total Pref</t>
  </si>
  <si>
    <t>Converted Common Shares</t>
  </si>
  <si>
    <t>Total Common Shares</t>
  </si>
  <si>
    <t>Common Proceeds</t>
  </si>
  <si>
    <t>Total Common Proceeds</t>
  </si>
  <si>
    <t>Total Proceeds</t>
  </si>
  <si>
    <t>Check</t>
  </si>
  <si>
    <t>Series Return Multiple</t>
  </si>
  <si>
    <t>Investor Returns</t>
  </si>
  <si>
    <t>Payout to Investors</t>
  </si>
  <si>
    <t>Remaining Common Stock + Options</t>
  </si>
  <si>
    <t>Total Payout</t>
  </si>
  <si>
    <t>Total Preferred Returns</t>
  </si>
  <si>
    <t>Total Common Returns</t>
  </si>
  <si>
    <t>Overall Return Multiple</t>
  </si>
  <si>
    <t>Total Capital</t>
  </si>
  <si>
    <t>Non Senior Preference Proceeds Distribution</t>
  </si>
  <si>
    <t>Common Ownership (Common Shares as % of Total Common Shares)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</si>
</sst>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[$$-409]#,##0_);\([$$-409]#,##0\);[$$-409]#,##0_);@_)"/>
    <numFmt numFmtId="165" formatCode="_(* #,##0_);_(* \(#,##0\);_(* &quot;-&quot;??_);_(@_)"/>
    <numFmt numFmtId="166" formatCode="[$$-409]#,##0.00_);\([$$-409]#,##0.00\);[$$-409]#,##0.00_);@_)"/>
    <numFmt numFmtId="167" formatCode="0.0\x_);\(0.0\x\);0.0\x_);@_)"/>
    <numFmt numFmtId="168" formatCode="[$$-409]#,##0_);\([$$-409]#,##0\)"/>
    <numFmt numFmtId="169" formatCode="0.0%"/>
    <numFmt numFmtId="170" formatCode="_([$$-409]* #,##0_);_([$$-409]* \(#,##0\);_([$$-409]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3" borderId="0" xfId="0" applyFont="1" applyFill="1"/>
    <xf numFmtId="0" fontId="0" fillId="3" borderId="0" xfId="0" applyFill="1"/>
    <xf numFmtId="0" fontId="2" fillId="4" borderId="1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3" xfId="0" applyFont="1" applyFill="1" applyBorder="1"/>
    <xf numFmtId="9" fontId="3" fillId="2" borderId="4" xfId="2" applyFont="1" applyFill="1" applyBorder="1" applyAlignment="1">
      <alignment horizontal="left"/>
    </xf>
    <xf numFmtId="9" fontId="3" fillId="2" borderId="5" xfId="2" applyFont="1" applyFill="1" applyBorder="1" applyAlignment="1">
      <alignment horizontal="right"/>
    </xf>
    <xf numFmtId="9" fontId="0" fillId="0" borderId="6" xfId="2" applyFont="1" applyBorder="1"/>
    <xf numFmtId="9" fontId="0" fillId="0" borderId="7" xfId="0" applyNumberFormat="1" applyBorder="1"/>
    <xf numFmtId="164" fontId="3" fillId="2" borderId="5" xfId="2" applyNumberFormat="1" applyFont="1" applyFill="1" applyBorder="1" applyAlignment="1">
      <alignment horizontal="right"/>
    </xf>
    <xf numFmtId="164" fontId="2" fillId="0" borderId="6" xfId="0" applyNumberFormat="1" applyFont="1" applyBorder="1"/>
    <xf numFmtId="0" fontId="0" fillId="0" borderId="7" xfId="0" applyBorder="1"/>
    <xf numFmtId="164" fontId="0" fillId="0" borderId="0" xfId="0" applyNumberFormat="1"/>
    <xf numFmtId="0" fontId="0" fillId="0" borderId="6" xfId="0" applyBorder="1"/>
    <xf numFmtId="0" fontId="2" fillId="0" borderId="8" xfId="0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0" xfId="0" applyFont="1"/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9" fontId="0" fillId="0" borderId="0" xfId="0" applyNumberFormat="1"/>
    <xf numFmtId="165" fontId="3" fillId="2" borderId="5" xfId="1" applyNumberFormat="1" applyFont="1" applyFill="1" applyBorder="1" applyAlignment="1">
      <alignment horizontal="right"/>
    </xf>
    <xf numFmtId="166" fontId="3" fillId="2" borderId="5" xfId="2" applyNumberFormat="1" applyFont="1" applyFill="1" applyBorder="1" applyAlignment="1">
      <alignment horizontal="right"/>
    </xf>
    <xf numFmtId="167" fontId="3" fillId="2" borderId="5" xfId="2" applyNumberFormat="1" applyFont="1" applyFill="1" applyBorder="1" applyAlignment="1">
      <alignment horizontal="right"/>
    </xf>
    <xf numFmtId="167" fontId="3" fillId="2" borderId="5" xfId="1" applyNumberFormat="1" applyFont="1" applyFill="1" applyBorder="1" applyAlignment="1">
      <alignment horizontal="right"/>
    </xf>
    <xf numFmtId="8" fontId="0" fillId="0" borderId="0" xfId="0" applyNumberFormat="1"/>
    <xf numFmtId="165" fontId="0" fillId="0" borderId="0" xfId="0" applyNumberFormat="1"/>
    <xf numFmtId="9" fontId="0" fillId="0" borderId="0" xfId="2" applyFont="1"/>
    <xf numFmtId="168" fontId="0" fillId="0" borderId="0" xfId="0" applyNumberFormat="1"/>
    <xf numFmtId="0" fontId="2" fillId="0" borderId="2" xfId="0" applyFont="1" applyBorder="1"/>
    <xf numFmtId="165" fontId="2" fillId="0" borderId="2" xfId="1" applyNumberFormat="1" applyFont="1" applyBorder="1"/>
    <xf numFmtId="169" fontId="2" fillId="0" borderId="2" xfId="0" applyNumberFormat="1" applyFont="1" applyBorder="1"/>
    <xf numFmtId="6" fontId="2" fillId="0" borderId="2" xfId="1" applyNumberFormat="1" applyFont="1" applyBorder="1"/>
    <xf numFmtId="0" fontId="0" fillId="0" borderId="0" xfId="0" quotePrefix="1" applyAlignment="1">
      <alignment wrapText="1"/>
    </xf>
    <xf numFmtId="164" fontId="2" fillId="4" borderId="0" xfId="0" applyNumberFormat="1" applyFont="1" applyFill="1" applyAlignment="1">
      <alignment wrapText="1"/>
    </xf>
    <xf numFmtId="0" fontId="0" fillId="0" borderId="0" xfId="0" quotePrefix="1"/>
    <xf numFmtId="164" fontId="3" fillId="2" borderId="5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170" fontId="0" fillId="0" borderId="0" xfId="0" applyNumberFormat="1"/>
    <xf numFmtId="165" fontId="2" fillId="0" borderId="0" xfId="1" applyNumberFormat="1" applyFont="1" applyBorder="1"/>
    <xf numFmtId="165" fontId="2" fillId="0" borderId="0" xfId="0" applyNumberFormat="1" applyFont="1"/>
    <xf numFmtId="9" fontId="2" fillId="0" borderId="2" xfId="2" applyFont="1" applyBorder="1"/>
    <xf numFmtId="170" fontId="2" fillId="0" borderId="2" xfId="0" applyNumberFormat="1" applyFont="1" applyBorder="1"/>
    <xf numFmtId="0" fontId="6" fillId="0" borderId="0" xfId="0" applyFont="1"/>
    <xf numFmtId="167" fontId="0" fillId="0" borderId="0" xfId="0" applyNumberFormat="1"/>
    <xf numFmtId="167" fontId="2" fillId="0" borderId="2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Non-Participation with Seniority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'Non Participating W Seniority'!$B$154</c:f>
              <c:strCache>
                <c:ptCount val="1"/>
                <c:pt idx="0">
                  <c:v>Series E -1 Sr.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Seniority'!$C$154:$V$154</c:f>
              <c:numCache>
                <c:formatCode>_([$$-409]* #,##0_);_([$$-409]* \(#,##0\);_([$$-409]* "-"_);_(@_)</c:formatCode>
                <c:ptCount val="20"/>
                <c:pt idx="0">
                  <c:v>81000</c:v>
                </c:pt>
                <c:pt idx="1">
                  <c:v>81000</c:v>
                </c:pt>
                <c:pt idx="2">
                  <c:v>81000</c:v>
                </c:pt>
                <c:pt idx="3">
                  <c:v>81000</c:v>
                </c:pt>
                <c:pt idx="4">
                  <c:v>81000</c:v>
                </c:pt>
                <c:pt idx="5">
                  <c:v>81000</c:v>
                </c:pt>
                <c:pt idx="6">
                  <c:v>81000</c:v>
                </c:pt>
                <c:pt idx="7">
                  <c:v>81000</c:v>
                </c:pt>
                <c:pt idx="8">
                  <c:v>81000</c:v>
                </c:pt>
                <c:pt idx="9">
                  <c:v>81000</c:v>
                </c:pt>
                <c:pt idx="10">
                  <c:v>81000</c:v>
                </c:pt>
                <c:pt idx="11">
                  <c:v>81000</c:v>
                </c:pt>
                <c:pt idx="12">
                  <c:v>81000</c:v>
                </c:pt>
                <c:pt idx="13">
                  <c:v>81000</c:v>
                </c:pt>
                <c:pt idx="14">
                  <c:v>81000</c:v>
                </c:pt>
                <c:pt idx="15">
                  <c:v>81000</c:v>
                </c:pt>
                <c:pt idx="16">
                  <c:v>81000</c:v>
                </c:pt>
                <c:pt idx="17">
                  <c:v>81760.320902239007</c:v>
                </c:pt>
                <c:pt idx="18">
                  <c:v>86302.560952363405</c:v>
                </c:pt>
                <c:pt idx="19">
                  <c:v>90844.801002487788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8-46E6-B4F3-D0B517AA5E11}"/>
            </c:ext>
          </c:extLst>
        </c:ser>
        <c:ser>
          <c:idx val="2"/>
          <c:order val="1"/>
          <c:tx>
            <c:strRef>
              <c:f>'Non Participating W Seniority'!$B$155</c:f>
              <c:strCache>
                <c:ptCount val="1"/>
                <c:pt idx="0">
                  <c:v>Series E Sr.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Seniority'!$C$155:$V$155</c:f>
              <c:numCache>
                <c:formatCode>_([$$-409]* #,##0_);_([$$-409]* \(#,##0\);_([$$-409]* "-"_);_(@_)</c:formatCode>
                <c:ptCount val="20"/>
                <c:pt idx="0">
                  <c:v>19000</c:v>
                </c:pt>
                <c:pt idx="1">
                  <c:v>51000</c:v>
                </c:pt>
                <c:pt idx="2">
                  <c:v>51000</c:v>
                </c:pt>
                <c:pt idx="3">
                  <c:v>51000</c:v>
                </c:pt>
                <c:pt idx="4">
                  <c:v>51000</c:v>
                </c:pt>
                <c:pt idx="5">
                  <c:v>51000</c:v>
                </c:pt>
                <c:pt idx="6">
                  <c:v>51000</c:v>
                </c:pt>
                <c:pt idx="7">
                  <c:v>51000</c:v>
                </c:pt>
                <c:pt idx="8">
                  <c:v>51000</c:v>
                </c:pt>
                <c:pt idx="9">
                  <c:v>51000</c:v>
                </c:pt>
                <c:pt idx="10">
                  <c:v>51000</c:v>
                </c:pt>
                <c:pt idx="11">
                  <c:v>53280.365987056146</c:v>
                </c:pt>
                <c:pt idx="12">
                  <c:v>58041.792795550886</c:v>
                </c:pt>
                <c:pt idx="13">
                  <c:v>62803.219604045626</c:v>
                </c:pt>
                <c:pt idx="14">
                  <c:v>67564.646412540373</c:v>
                </c:pt>
                <c:pt idx="15">
                  <c:v>72326.073221035113</c:v>
                </c:pt>
                <c:pt idx="16">
                  <c:v>77087.500029529852</c:v>
                </c:pt>
                <c:pt idx="17">
                  <c:v>81812.72471475479</c:v>
                </c:pt>
                <c:pt idx="18">
                  <c:v>86357.876087796729</c:v>
                </c:pt>
                <c:pt idx="19">
                  <c:v>90903.027460838653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8-46E6-B4F3-D0B517AA5E11}"/>
            </c:ext>
          </c:extLst>
        </c:ser>
        <c:ser>
          <c:idx val="3"/>
          <c:order val="2"/>
          <c:tx>
            <c:strRef>
              <c:f>'Non Participating W Seniority'!$B$156</c:f>
              <c:strCache>
                <c:ptCount val="1"/>
                <c:pt idx="0">
                  <c:v>Series D-1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Seniority'!$C$156:$V$156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20400</c:v>
                </c:pt>
                <c:pt idx="2">
                  <c:v>50400</c:v>
                </c:pt>
                <c:pt idx="3">
                  <c:v>51000</c:v>
                </c:pt>
                <c:pt idx="4">
                  <c:v>51000</c:v>
                </c:pt>
                <c:pt idx="5">
                  <c:v>51000</c:v>
                </c:pt>
                <c:pt idx="6">
                  <c:v>51000</c:v>
                </c:pt>
                <c:pt idx="7">
                  <c:v>51000</c:v>
                </c:pt>
                <c:pt idx="8">
                  <c:v>51000</c:v>
                </c:pt>
                <c:pt idx="9">
                  <c:v>53194.4308308908</c:v>
                </c:pt>
                <c:pt idx="10">
                  <c:v>59322.821479610939</c:v>
                </c:pt>
                <c:pt idx="11">
                  <c:v>65311.462392423731</c:v>
                </c:pt>
                <c:pt idx="12">
                  <c:v>71148.054205866414</c:v>
                </c:pt>
                <c:pt idx="13">
                  <c:v>76984.646019309119</c:v>
                </c:pt>
                <c:pt idx="14">
                  <c:v>82821.237832751809</c:v>
                </c:pt>
                <c:pt idx="15">
                  <c:v>88657.829646194499</c:v>
                </c:pt>
                <c:pt idx="16">
                  <c:v>94494.421459637189</c:v>
                </c:pt>
                <c:pt idx="17">
                  <c:v>100286.6364455439</c:v>
                </c:pt>
                <c:pt idx="18">
                  <c:v>105858.11624807412</c:v>
                </c:pt>
                <c:pt idx="19">
                  <c:v>111429.59605060433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8-46E6-B4F3-D0B517AA5E11}"/>
            </c:ext>
          </c:extLst>
        </c:ser>
        <c:ser>
          <c:idx val="4"/>
          <c:order val="3"/>
          <c:tx>
            <c:strRef>
              <c:f>'Non Participating W Seniority'!$B$157</c:f>
              <c:strCache>
                <c:ptCount val="1"/>
                <c:pt idx="0">
                  <c:v>Series 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Seniority'!$C$157:$V$157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10400</c:v>
                </c:pt>
                <c:pt idx="2">
                  <c:v>25694.117647058825</c:v>
                </c:pt>
                <c:pt idx="3">
                  <c:v>26000</c:v>
                </c:pt>
                <c:pt idx="4">
                  <c:v>26000</c:v>
                </c:pt>
                <c:pt idx="5">
                  <c:v>26000</c:v>
                </c:pt>
                <c:pt idx="6">
                  <c:v>26000</c:v>
                </c:pt>
                <c:pt idx="7">
                  <c:v>29948.660617853388</c:v>
                </c:pt>
                <c:pt idx="8">
                  <c:v>34802.576439223471</c:v>
                </c:pt>
                <c:pt idx="9">
                  <c:v>39549.976435303921</c:v>
                </c:pt>
                <c:pt idx="10">
                  <c:v>44106.425333380408</c:v>
                </c:pt>
                <c:pt idx="11">
                  <c:v>48558.970520567564</c:v>
                </c:pt>
                <c:pt idx="12">
                  <c:v>52898.467439295673</c:v>
                </c:pt>
                <c:pt idx="13">
                  <c:v>57237.96435802379</c:v>
                </c:pt>
                <c:pt idx="14">
                  <c:v>61577.461276751899</c:v>
                </c:pt>
                <c:pt idx="15">
                  <c:v>65916.958195480009</c:v>
                </c:pt>
                <c:pt idx="16">
                  <c:v>70256.455114208118</c:v>
                </c:pt>
                <c:pt idx="17">
                  <c:v>74562.957930811128</c:v>
                </c:pt>
                <c:pt idx="18">
                  <c:v>78705.344482522851</c:v>
                </c:pt>
                <c:pt idx="19">
                  <c:v>82847.731034234588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C8-46E6-B4F3-D0B517AA5E11}"/>
            </c:ext>
          </c:extLst>
        </c:ser>
        <c:ser>
          <c:idx val="5"/>
          <c:order val="4"/>
          <c:tx>
            <c:strRef>
              <c:f>'Non Participating W Seniority'!$B$158</c:f>
              <c:strCache>
                <c:ptCount val="1"/>
                <c:pt idx="0">
                  <c:v>Series 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Seniority'!$C$158:$V$158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20000</c:v>
                </c:pt>
                <c:pt idx="2">
                  <c:v>49411.764705882357</c:v>
                </c:pt>
                <c:pt idx="3">
                  <c:v>50000</c:v>
                </c:pt>
                <c:pt idx="4">
                  <c:v>50000</c:v>
                </c:pt>
                <c:pt idx="5">
                  <c:v>61654.434364769542</c:v>
                </c:pt>
                <c:pt idx="6">
                  <c:v>77422.831900516234</c:v>
                </c:pt>
                <c:pt idx="7">
                  <c:v>92568.588932702318</c:v>
                </c:pt>
                <c:pt idx="8">
                  <c:v>107571.60172568487</c:v>
                </c:pt>
                <c:pt idx="9">
                  <c:v>122245.38378037575</c:v>
                </c:pt>
                <c:pt idx="10">
                  <c:v>136328.95334032687</c:v>
                </c:pt>
                <c:pt idx="11">
                  <c:v>150091.36597026946</c:v>
                </c:pt>
                <c:pt idx="12">
                  <c:v>163504.35667360006</c:v>
                </c:pt>
                <c:pt idx="13">
                  <c:v>176917.34737693067</c:v>
                </c:pt>
                <c:pt idx="14">
                  <c:v>190330.33808026128</c:v>
                </c:pt>
                <c:pt idx="15">
                  <c:v>203743.32878359189</c:v>
                </c:pt>
                <c:pt idx="16">
                  <c:v>217156.3194869225</c:v>
                </c:pt>
                <c:pt idx="17">
                  <c:v>230467.32841832028</c:v>
                </c:pt>
                <c:pt idx="18">
                  <c:v>243271.06888600474</c:v>
                </c:pt>
                <c:pt idx="19">
                  <c:v>256074.8093536892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C8-46E6-B4F3-D0B517AA5E11}"/>
            </c:ext>
          </c:extLst>
        </c:ser>
        <c:ser>
          <c:idx val="6"/>
          <c:order val="5"/>
          <c:tx>
            <c:strRef>
              <c:f>'Non Participating W Seniority'!$B$159</c:f>
              <c:strCache>
                <c:ptCount val="1"/>
                <c:pt idx="0">
                  <c:v>Series B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Seniority'!$C$159:$V$159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10000</c:v>
                </c:pt>
                <c:pt idx="2">
                  <c:v>24705.882352941178</c:v>
                </c:pt>
                <c:pt idx="3">
                  <c:v>28281.0731846249</c:v>
                </c:pt>
                <c:pt idx="4">
                  <c:v>48338.571897124828</c:v>
                </c:pt>
                <c:pt idx="5">
                  <c:v>66058.482586961953</c:v>
                </c:pt>
                <c:pt idx="6">
                  <c:v>82953.235166747618</c:v>
                </c:pt>
                <c:pt idx="7">
                  <c:v>99180.871304931512</c:v>
                </c:pt>
                <c:pt idx="8">
                  <c:v>115255.56681626564</c:v>
                </c:pt>
                <c:pt idx="9">
                  <c:v>130977.51425332726</c:v>
                </c:pt>
                <c:pt idx="10">
                  <c:v>146067.08962813453</c:v>
                </c:pt>
                <c:pt idx="11">
                  <c:v>160812.56745850353</c:v>
                </c:pt>
                <c:pt idx="12">
                  <c:v>175183.66374612669</c:v>
                </c:pt>
                <c:pt idx="13">
                  <c:v>189554.76003374989</c:v>
                </c:pt>
                <c:pt idx="14">
                  <c:v>203925.85632137308</c:v>
                </c:pt>
                <c:pt idx="15">
                  <c:v>218296.95260899627</c:v>
                </c:pt>
                <c:pt idx="16">
                  <c:v>232668.04889661947</c:v>
                </c:pt>
                <c:pt idx="17">
                  <c:v>246929.87873528697</c:v>
                </c:pt>
                <c:pt idx="18">
                  <c:v>260648.2053316918</c:v>
                </c:pt>
                <c:pt idx="19">
                  <c:v>274366.53192809661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C8-46E6-B4F3-D0B517AA5E11}"/>
            </c:ext>
          </c:extLst>
        </c:ser>
        <c:ser>
          <c:idx val="7"/>
          <c:order val="6"/>
          <c:tx>
            <c:strRef>
              <c:f>'Non Participating W Seniority'!$B$160</c:f>
              <c:strCache>
                <c:ptCount val="1"/>
                <c:pt idx="0">
                  <c:v>Series 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Seniority'!$C$160:$V$160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4400</c:v>
                </c:pt>
                <c:pt idx="2">
                  <c:v>10870.588235294119</c:v>
                </c:pt>
                <c:pt idx="3">
                  <c:v>25554.89277328187</c:v>
                </c:pt>
                <c:pt idx="4">
                  <c:v>43678.930201141353</c:v>
                </c:pt>
                <c:pt idx="5">
                  <c:v>59690.713582724682</c:v>
                </c:pt>
                <c:pt idx="6">
                  <c:v>74956.88073943177</c:v>
                </c:pt>
                <c:pt idx="7">
                  <c:v>89620.238765766277</c:v>
                </c:pt>
                <c:pt idx="8">
                  <c:v>104145.39901953714</c:v>
                </c:pt>
                <c:pt idx="9">
                  <c:v>118351.81467846298</c:v>
                </c:pt>
                <c:pt idx="10">
                  <c:v>131986.81636953013</c:v>
                </c:pt>
                <c:pt idx="11">
                  <c:v>145310.89011969967</c:v>
                </c:pt>
                <c:pt idx="12">
                  <c:v>158296.67118490968</c:v>
                </c:pt>
                <c:pt idx="13">
                  <c:v>171282.45225011965</c:v>
                </c:pt>
                <c:pt idx="14">
                  <c:v>184268.23331532962</c:v>
                </c:pt>
                <c:pt idx="15">
                  <c:v>197254.01438053962</c:v>
                </c:pt>
                <c:pt idx="16">
                  <c:v>210239.79544574959</c:v>
                </c:pt>
                <c:pt idx="17">
                  <c:v>223126.84290320179</c:v>
                </c:pt>
                <c:pt idx="18">
                  <c:v>235522.77862004633</c:v>
                </c:pt>
                <c:pt idx="19">
                  <c:v>247918.71433689087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C8-46E6-B4F3-D0B517AA5E11}"/>
            </c:ext>
          </c:extLst>
        </c:ser>
        <c:ser>
          <c:idx val="8"/>
          <c:order val="7"/>
          <c:tx>
            <c:strRef>
              <c:f>'Non Participating W Seniority'!$B$161</c:f>
              <c:strCache>
                <c:ptCount val="1"/>
                <c:pt idx="0">
                  <c:v>Seed - 3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Seniority'!$C$161:$V$161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400</c:v>
                </c:pt>
                <c:pt idx="2">
                  <c:v>988.23529411764707</c:v>
                </c:pt>
                <c:pt idx="3">
                  <c:v>2459.7745307862328</c:v>
                </c:pt>
                <c:pt idx="4">
                  <c:v>4204.295474606256</c:v>
                </c:pt>
                <c:pt idx="5">
                  <c:v>5745.5023700491165</c:v>
                </c:pt>
                <c:pt idx="6">
                  <c:v>7214.9403163532388</c:v>
                </c:pt>
                <c:pt idx="7">
                  <c:v>8626.3551451678559</c:v>
                </c:pt>
                <c:pt idx="8">
                  <c:v>10024.467810511105</c:v>
                </c:pt>
                <c:pt idx="9">
                  <c:v>11391.899860475476</c:v>
                </c:pt>
                <c:pt idx="10">
                  <c:v>12704.330719977259</c:v>
                </c:pt>
                <c:pt idx="11">
                  <c:v>13986.833352555333</c:v>
                </c:pt>
                <c:pt idx="12">
                  <c:v>15236.77377726984</c:v>
                </c:pt>
                <c:pt idx="13">
                  <c:v>16486.714201984349</c:v>
                </c:pt>
                <c:pt idx="14">
                  <c:v>17736.654626698855</c:v>
                </c:pt>
                <c:pt idx="15">
                  <c:v>18986.595051413362</c:v>
                </c:pt>
                <c:pt idx="16">
                  <c:v>20236.535476127869</c:v>
                </c:pt>
                <c:pt idx="17">
                  <c:v>21476.972342527737</c:v>
                </c:pt>
                <c:pt idx="18">
                  <c:v>22670.137472668168</c:v>
                </c:pt>
                <c:pt idx="19">
                  <c:v>23863.302602808599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C8-46E6-B4F3-D0B517AA5E11}"/>
            </c:ext>
          </c:extLst>
        </c:ser>
        <c:ser>
          <c:idx val="0"/>
          <c:order val="8"/>
          <c:tx>
            <c:strRef>
              <c:f>'Non Participating W Seniority'!$B$162</c:f>
              <c:strCache>
                <c:ptCount val="1"/>
                <c:pt idx="0">
                  <c:v>Seed - 2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Seniority'!$C$162:$V$162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2000</c:v>
                </c:pt>
                <c:pt idx="2">
                  <c:v>4941.1764705882351</c:v>
                </c:pt>
                <c:pt idx="3">
                  <c:v>14305.13855447634</c:v>
                </c:pt>
                <c:pt idx="4">
                  <c:v>24450.626890984382</c:v>
                </c:pt>
                <c:pt idx="5">
                  <c:v>33413.71594832874</c:v>
                </c:pt>
                <c:pt idx="6">
                  <c:v>41959.423351993384</c:v>
                </c:pt>
                <c:pt idx="7">
                  <c:v>50167.689772892532</c:v>
                </c:pt>
                <c:pt idx="8">
                  <c:v>58298.595732842703</c:v>
                </c:pt>
                <c:pt idx="9">
                  <c:v>66251.074585577007</c:v>
                </c:pt>
                <c:pt idx="10">
                  <c:v>73883.686865021358</c:v>
                </c:pt>
                <c:pt idx="11">
                  <c:v>81342.247650121382</c:v>
                </c:pt>
                <c:pt idx="12">
                  <c:v>88611.438682303808</c:v>
                </c:pt>
                <c:pt idx="13">
                  <c:v>95880.629714486233</c:v>
                </c:pt>
                <c:pt idx="14">
                  <c:v>103149.82074666866</c:v>
                </c:pt>
                <c:pt idx="15">
                  <c:v>110419.0117788511</c:v>
                </c:pt>
                <c:pt idx="16">
                  <c:v>117688.20281103352</c:v>
                </c:pt>
                <c:pt idx="17">
                  <c:v>124902.12466437458</c:v>
                </c:pt>
                <c:pt idx="18">
                  <c:v>131841.13159017317</c:v>
                </c:pt>
                <c:pt idx="19">
                  <c:v>138780.13851597178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C8-46E6-B4F3-D0B517AA5E11}"/>
            </c:ext>
          </c:extLst>
        </c:ser>
        <c:ser>
          <c:idx val="9"/>
          <c:order val="9"/>
          <c:tx>
            <c:strRef>
              <c:f>'Non Participating W Seniority'!$B$163</c:f>
              <c:strCache>
                <c:ptCount val="1"/>
                <c:pt idx="0">
                  <c:v>Seed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Seniority'!$C$163:$V$163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400</c:v>
                </c:pt>
                <c:pt idx="2">
                  <c:v>988.23529411764707</c:v>
                </c:pt>
                <c:pt idx="3">
                  <c:v>9212.5886306046159</c:v>
                </c:pt>
                <c:pt idx="4">
                  <c:v>15746.339432451859</c:v>
                </c:pt>
                <c:pt idx="5">
                  <c:v>21518.618535540216</c:v>
                </c:pt>
                <c:pt idx="6">
                  <c:v>27022.101536957151</c:v>
                </c:pt>
                <c:pt idx="7">
                  <c:v>32308.270672486877</c:v>
                </c:pt>
                <c:pt idx="8">
                  <c:v>37544.619241771623</c:v>
                </c:pt>
                <c:pt idx="9">
                  <c:v>42666.059763639074</c:v>
                </c:pt>
                <c:pt idx="10">
                  <c:v>47581.504436869385</c:v>
                </c:pt>
                <c:pt idx="11">
                  <c:v>52384.858981658785</c:v>
                </c:pt>
                <c:pt idx="12">
                  <c:v>57066.258354461177</c:v>
                </c:pt>
                <c:pt idx="13">
                  <c:v>61747.657727263577</c:v>
                </c:pt>
                <c:pt idx="14">
                  <c:v>66429.057100065969</c:v>
                </c:pt>
                <c:pt idx="15">
                  <c:v>71110.456472868362</c:v>
                </c:pt>
                <c:pt idx="16">
                  <c:v>75791.855845670754</c:v>
                </c:pt>
                <c:pt idx="17">
                  <c:v>80437.661560524444</c:v>
                </c:pt>
                <c:pt idx="18">
                  <c:v>84906.42053610913</c:v>
                </c:pt>
                <c:pt idx="19">
                  <c:v>89375.17951169383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C8-46E6-B4F3-D0B517AA5E11}"/>
            </c:ext>
          </c:extLst>
        </c:ser>
        <c:ser>
          <c:idx val="10"/>
          <c:order val="10"/>
          <c:tx>
            <c:strRef>
              <c:f>'Non Participating W Seniority'!$B$164</c:f>
              <c:strCache>
                <c:ptCount val="1"/>
                <c:pt idx="0">
                  <c:v>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'Non Participating W Seniority'!$C$152:$V$152</c:f>
              <c:numCache>
                <c:formatCode>[$$-409]#,##0_);\([$$-409]#,##0\);[$$-409]#,##0_);@_)</c:formatCode>
                <c:ptCount val="2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  <c:pt idx="10">
                  <c:v>1100000</c:v>
                </c:pt>
                <c:pt idx="11">
                  <c:v>1200000</c:v>
                </c:pt>
                <c:pt idx="12">
                  <c:v>1300000</c:v>
                </c:pt>
                <c:pt idx="13">
                  <c:v>1400000</c:v>
                </c:pt>
                <c:pt idx="14">
                  <c:v>1500000</c:v>
                </c:pt>
                <c:pt idx="15">
                  <c:v>1600000</c:v>
                </c:pt>
                <c:pt idx="16">
                  <c:v>1700000</c:v>
                </c:pt>
                <c:pt idx="17">
                  <c:v>1800000</c:v>
                </c:pt>
                <c:pt idx="18">
                  <c:v>1900000</c:v>
                </c:pt>
                <c:pt idx="19">
                  <c:v>2000000</c:v>
                </c:pt>
              </c:numCache>
            </c:numRef>
          </c:cat>
          <c:val>
            <c:numRef>
              <c:f>'Non Participating W Seniority'!$C$164:$V$164</c:f>
              <c:numCache>
                <c:formatCode>_([$$-409]* #,##0_);_([$$-409]* \(#,##0\);_([$$-409]* "-"_);_(@_)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61186.53232622605</c:v>
                </c:pt>
                <c:pt idx="4">
                  <c:v>104581.23610369134</c:v>
                </c:pt>
                <c:pt idx="5">
                  <c:v>142918.53261162573</c:v>
                </c:pt>
                <c:pt idx="6">
                  <c:v>179470.58698800061</c:v>
                </c:pt>
                <c:pt idx="7">
                  <c:v>214579.32478819921</c:v>
                </c:pt>
                <c:pt idx="8">
                  <c:v>249357.17321416343</c:v>
                </c:pt>
                <c:pt idx="9">
                  <c:v>283371.84581194783</c:v>
                </c:pt>
                <c:pt idx="10">
                  <c:v>316018.37182714924</c:v>
                </c:pt>
                <c:pt idx="11">
                  <c:v>347920.43756714446</c:v>
                </c:pt>
                <c:pt idx="12">
                  <c:v>379012.52314061584</c:v>
                </c:pt>
                <c:pt idx="13">
                  <c:v>410104.60871408717</c:v>
                </c:pt>
                <c:pt idx="14">
                  <c:v>441196.69428755855</c:v>
                </c:pt>
                <c:pt idx="15">
                  <c:v>472288.77986102988</c:v>
                </c:pt>
                <c:pt idx="16">
                  <c:v>503380.86543450126</c:v>
                </c:pt>
                <c:pt idx="17">
                  <c:v>534236.55138241546</c:v>
                </c:pt>
                <c:pt idx="18">
                  <c:v>563916.35979254963</c:v>
                </c:pt>
                <c:pt idx="19">
                  <c:v>593596.1682026838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C8-46E6-B4F3-D0B517AA5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[$$-409]* #,##0_);_([$$-409]* \(#,##0\);_([$$-409]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Proceeds</a:t>
            </a:r>
            <a:r>
              <a:rPr lang="en-US" baseline="0"/>
              <a:t> Distribution for Non-Participation with Seniority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 Participating W Seniority'!$B$188</c:f>
              <c:strCache>
                <c:ptCount val="1"/>
                <c:pt idx="0">
                  <c:v>Scale Venture Partners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Seniority'!$C$188:$V$188</c15:sqref>
                  </c15:fullRef>
                </c:ext>
              </c:extLst>
              <c:f>'Non Participating W Seniority'!$D$188:$V$188</c:f>
              <c:numCache>
                <c:formatCode>[$$-409]#,##0_);\([$$-409]#,##0\);[$$-409]#,##0_);@_)</c:formatCode>
                <c:ptCount val="19"/>
                <c:pt idx="0">
                  <c:v>10800</c:v>
                </c:pt>
                <c:pt idx="1">
                  <c:v>23741.176470588238</c:v>
                </c:pt>
                <c:pt idx="2">
                  <c:v>37887.935339908501</c:v>
                </c:pt>
                <c:pt idx="3">
                  <c:v>58375.832744098923</c:v>
                </c:pt>
                <c:pt idx="4">
                  <c:v>77641.425029073609</c:v>
                </c:pt>
                <c:pt idx="5">
                  <c:v>96475.549077430042</c:v>
                </c:pt>
                <c:pt idx="6">
                  <c:v>114717.84904899646</c:v>
                </c:pt>
                <c:pt idx="7">
                  <c:v>132824.46964040594</c:v>
                </c:pt>
                <c:pt idx="8">
                  <c:v>150576.78102263279</c:v>
                </c:pt>
                <c:pt idx="9">
                  <c:v>167693.92169344297</c:v>
                </c:pt>
                <c:pt idx="10">
                  <c:v>184465.44196900923</c:v>
                </c:pt>
                <c:pt idx="11">
                  <c:v>200860.92382504226</c:v>
                </c:pt>
                <c:pt idx="12">
                  <c:v>217256.40568107524</c:v>
                </c:pt>
                <c:pt idx="13">
                  <c:v>233651.88753710824</c:v>
                </c:pt>
                <c:pt idx="14">
                  <c:v>250047.36939314127</c:v>
                </c:pt>
                <c:pt idx="15">
                  <c:v>266442.85124917421</c:v>
                </c:pt>
                <c:pt idx="16">
                  <c:v>282723.06150743843</c:v>
                </c:pt>
                <c:pt idx="17">
                  <c:v>298429.89825785172</c:v>
                </c:pt>
                <c:pt idx="18">
                  <c:v>314136.73500826489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4-4028-B105-941EE36FC821}"/>
            </c:ext>
          </c:extLst>
        </c:ser>
        <c:ser>
          <c:idx val="1"/>
          <c:order val="1"/>
          <c:tx>
            <c:strRef>
              <c:f>'Non Participating W Seniority'!$B$189</c:f>
              <c:strCache>
                <c:ptCount val="1"/>
                <c:pt idx="0">
                  <c:v>VC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Seniority'!$C$189:$V$189</c15:sqref>
                  </c15:fullRef>
                </c:ext>
              </c:extLst>
              <c:f>'Non Participating W Seniority'!$D$189:$V$189</c:f>
              <c:numCache>
                <c:formatCode>[$$-409]#,##0_);\([$$-409]#,##0\);[$$-409]#,##0_);@_)</c:formatCode>
                <c:ptCount val="19"/>
                <c:pt idx="0">
                  <c:v>1600</c:v>
                </c:pt>
                <c:pt idx="1">
                  <c:v>3952.9411764705883</c:v>
                </c:pt>
                <c:pt idx="2">
                  <c:v>17595.0451732359</c:v>
                </c:pt>
                <c:pt idx="3">
                  <c:v>30073.800615247179</c:v>
                </c:pt>
                <c:pt idx="4">
                  <c:v>41098.227694729139</c:v>
                </c:pt>
                <c:pt idx="5">
                  <c:v>51609.283371130463</c:v>
                </c:pt>
                <c:pt idx="6">
                  <c:v>61705.293131517072</c:v>
                </c:pt>
                <c:pt idx="7">
                  <c:v>71706.151013448529</c:v>
                </c:pt>
                <c:pt idx="8">
                  <c:v>81487.546986665315</c:v>
                </c:pt>
                <c:pt idx="9">
                  <c:v>90875.513229368691</c:v>
                </c:pt>
                <c:pt idx="10">
                  <c:v>100049.39948299713</c:v>
                </c:pt>
                <c:pt idx="11">
                  <c:v>108990.364584248</c:v>
                </c:pt>
                <c:pt idx="12">
                  <c:v>117931.32968549887</c:v>
                </c:pt>
                <c:pt idx="13">
                  <c:v>126872.29478674973</c:v>
                </c:pt>
                <c:pt idx="14">
                  <c:v>135813.25988800058</c:v>
                </c:pt>
                <c:pt idx="15">
                  <c:v>144754.22498925147</c:v>
                </c:pt>
                <c:pt idx="16">
                  <c:v>153627.2100639756</c:v>
                </c:pt>
                <c:pt idx="17">
                  <c:v>162162.05506752979</c:v>
                </c:pt>
                <c:pt idx="18">
                  <c:v>170696.90007108403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4-4028-B105-941EE36FC821}"/>
            </c:ext>
          </c:extLst>
        </c:ser>
        <c:ser>
          <c:idx val="2"/>
          <c:order val="2"/>
          <c:tx>
            <c:strRef>
              <c:f>'Non Participating W Seniority'!$B$190</c:f>
              <c:strCache>
                <c:ptCount val="1"/>
                <c:pt idx="0">
                  <c:v>VC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Seniority'!$C$190:$V$190</c15:sqref>
                  </c15:fullRef>
                </c:ext>
              </c:extLst>
              <c:f>'Non Participating W Seniority'!$D$190:$V$190</c:f>
              <c:numCache>
                <c:formatCode>[$$-409]#,##0_);\([$$-409]#,##0\);[$$-409]#,##0_);@_)</c:formatCode>
                <c:ptCount val="19"/>
                <c:pt idx="0">
                  <c:v>1200</c:v>
                </c:pt>
                <c:pt idx="1">
                  <c:v>2964.705882352941</c:v>
                </c:pt>
                <c:pt idx="2">
                  <c:v>8382.4565426312856</c:v>
                </c:pt>
                <c:pt idx="3">
                  <c:v>14327.461182795319</c:v>
                </c:pt>
                <c:pt idx="4">
                  <c:v>19579.609159188927</c:v>
                </c:pt>
                <c:pt idx="5">
                  <c:v>24587.181834173312</c:v>
                </c:pt>
                <c:pt idx="6">
                  <c:v>29397.022459030195</c:v>
                </c:pt>
                <c:pt idx="7">
                  <c:v>34161.531771676906</c:v>
                </c:pt>
                <c:pt idx="8">
                  <c:v>38821.487223026241</c:v>
                </c:pt>
                <c:pt idx="9">
                  <c:v>43294.008792499306</c:v>
                </c:pt>
                <c:pt idx="10">
                  <c:v>47664.540501338357</c:v>
                </c:pt>
                <c:pt idx="11">
                  <c:v>51924.106229786827</c:v>
                </c:pt>
                <c:pt idx="12">
                  <c:v>56183.671958235289</c:v>
                </c:pt>
                <c:pt idx="13">
                  <c:v>60443.237686683759</c:v>
                </c:pt>
                <c:pt idx="14">
                  <c:v>64702.803415132228</c:v>
                </c:pt>
                <c:pt idx="15">
                  <c:v>68962.369143580698</c:v>
                </c:pt>
                <c:pt idx="16">
                  <c:v>73189.548503451166</c:v>
                </c:pt>
                <c:pt idx="17">
                  <c:v>77255.63453142067</c:v>
                </c:pt>
                <c:pt idx="18">
                  <c:v>81321.720559390189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C4-4028-B105-941EE36FC821}"/>
            </c:ext>
          </c:extLst>
        </c:ser>
        <c:ser>
          <c:idx val="3"/>
          <c:order val="3"/>
          <c:tx>
            <c:strRef>
              <c:f>'Non Participating W Seniority'!$B$191</c:f>
              <c:strCache>
                <c:ptCount val="1"/>
                <c:pt idx="0">
                  <c:v>VC 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Seniority'!$C$191:$V$191</c15:sqref>
                  </c15:fullRef>
                </c:ext>
              </c:extLst>
              <c:f>'Non Participating W Seniority'!$D$191:$V$191</c:f>
              <c:numCache>
                <c:formatCode>[$$-409]#,##0_);\([$$-409]#,##0\);[$$-409]#,##0_);@_)</c:formatCode>
                <c:ptCount val="19"/>
                <c:pt idx="0">
                  <c:v>400</c:v>
                </c:pt>
                <c:pt idx="1">
                  <c:v>988.23529411764719</c:v>
                </c:pt>
                <c:pt idx="2">
                  <c:v>2323.1720702983521</c:v>
                </c:pt>
                <c:pt idx="3">
                  <c:v>3970.811836467396</c:v>
                </c:pt>
                <c:pt idx="4">
                  <c:v>5426.4285075204261</c:v>
                </c:pt>
                <c:pt idx="5">
                  <c:v>6814.2618854028888</c:v>
                </c:pt>
                <c:pt idx="6">
                  <c:v>8147.2944332514799</c:v>
                </c:pt>
                <c:pt idx="7">
                  <c:v>9467.7635472306501</c:v>
                </c:pt>
                <c:pt idx="8">
                  <c:v>10759.255879860271</c:v>
                </c:pt>
                <c:pt idx="9">
                  <c:v>11998.801488139103</c:v>
                </c:pt>
                <c:pt idx="10">
                  <c:v>13210.080919972697</c:v>
                </c:pt>
                <c:pt idx="11">
                  <c:v>14390.606471355426</c:v>
                </c:pt>
                <c:pt idx="12">
                  <c:v>15571.132022738151</c:v>
                </c:pt>
                <c:pt idx="13">
                  <c:v>16751.657574120876</c:v>
                </c:pt>
                <c:pt idx="14">
                  <c:v>17932.183125503601</c:v>
                </c:pt>
                <c:pt idx="15">
                  <c:v>19112.708676886326</c:v>
                </c:pt>
                <c:pt idx="16">
                  <c:v>20284.258445745618</c:v>
                </c:pt>
                <c:pt idx="17">
                  <c:v>21411.161692731486</c:v>
                </c:pt>
                <c:pt idx="18">
                  <c:v>22538.064939717351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C4-4028-B105-941EE36FC821}"/>
            </c:ext>
          </c:extLst>
        </c:ser>
        <c:ser>
          <c:idx val="4"/>
          <c:order val="4"/>
          <c:tx>
            <c:strRef>
              <c:f>'Non Participating W Seniority'!$B$192</c:f>
              <c:strCache>
                <c:ptCount val="1"/>
                <c:pt idx="0">
                  <c:v>VC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Seniority'!$C$192:$V$192</c15:sqref>
                  </c15:fullRef>
                </c:ext>
              </c:extLst>
              <c:f>'Non Participating W Seniority'!$D$192:$V$192</c:f>
              <c:numCache>
                <c:formatCode>[$$-409]#,##0_);\([$$-409]#,##0\);[$$-409]#,##0_);@_)</c:formatCode>
                <c:ptCount val="19"/>
                <c:pt idx="0">
                  <c:v>10000</c:v>
                </c:pt>
                <c:pt idx="1">
                  <c:v>24705.882352941182</c:v>
                </c:pt>
                <c:pt idx="2">
                  <c:v>27624.858547699921</c:v>
                </c:pt>
                <c:pt idx="3">
                  <c:v>43670.857517699864</c:v>
                </c:pt>
                <c:pt idx="4">
                  <c:v>57846.786069569564</c:v>
                </c:pt>
                <c:pt idx="5">
                  <c:v>71362.588133398094</c:v>
                </c:pt>
                <c:pt idx="6">
                  <c:v>85104.054855070863</c:v>
                </c:pt>
                <c:pt idx="7">
                  <c:v>98897.256614401645</c:v>
                </c:pt>
                <c:pt idx="8">
                  <c:v>112387.77610175872</c:v>
                </c:pt>
                <c:pt idx="9">
                  <c:v>125335.67657431157</c:v>
                </c:pt>
                <c:pt idx="10">
                  <c:v>137988.31752845045</c:v>
                </c:pt>
                <c:pt idx="11">
                  <c:v>150319.71319676592</c:v>
                </c:pt>
                <c:pt idx="12">
                  <c:v>162651.10886508139</c:v>
                </c:pt>
                <c:pt idx="13">
                  <c:v>174982.50453339692</c:v>
                </c:pt>
                <c:pt idx="14">
                  <c:v>187313.90020171241</c:v>
                </c:pt>
                <c:pt idx="15">
                  <c:v>199645.29587002791</c:v>
                </c:pt>
                <c:pt idx="16">
                  <c:v>211882.93335953943</c:v>
                </c:pt>
                <c:pt idx="17">
                  <c:v>223654.2074350694</c:v>
                </c:pt>
                <c:pt idx="18">
                  <c:v>235425.48151059935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C4-4028-B105-941EE36FC821}"/>
            </c:ext>
          </c:extLst>
        </c:ser>
        <c:ser>
          <c:idx val="5"/>
          <c:order val="5"/>
          <c:tx>
            <c:strRef>
              <c:f>'Non Participating W Seniority'!$B$193</c:f>
              <c:strCache>
                <c:ptCount val="1"/>
                <c:pt idx="0">
                  <c:v>VC 5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Seniority'!$C$193:$V$193</c15:sqref>
                  </c15:fullRef>
                </c:ext>
              </c:extLst>
              <c:f>'Non Participating W Seniority'!$D$193:$V$193</c:f>
              <c:numCache>
                <c:formatCode>[$$-409]#,##0_);\([$$-409]#,##0\);[$$-409]#,##0_);@_)</c:formatCode>
                <c:ptCount val="19"/>
                <c:pt idx="0">
                  <c:v>26000</c:v>
                </c:pt>
                <c:pt idx="1">
                  <c:v>64235.294117647063</c:v>
                </c:pt>
                <c:pt idx="2">
                  <c:v>65000</c:v>
                </c:pt>
                <c:pt idx="3">
                  <c:v>65000</c:v>
                </c:pt>
                <c:pt idx="4">
                  <c:v>75488.990928292595</c:v>
                </c:pt>
                <c:pt idx="5">
                  <c:v>89680.548710464616</c:v>
                </c:pt>
                <c:pt idx="6">
                  <c:v>106349.16128393469</c:v>
                </c:pt>
                <c:pt idx="7">
                  <c:v>123585.6541986729</c:v>
                </c:pt>
                <c:pt idx="8">
                  <c:v>140443.90419872582</c:v>
                </c:pt>
                <c:pt idx="9">
                  <c:v>156624.07749350989</c:v>
                </c:pt>
                <c:pt idx="10">
                  <c:v>172435.28361983295</c:v>
                </c:pt>
                <c:pt idx="11">
                  <c:v>187845.04980569828</c:v>
                </c:pt>
                <c:pt idx="12">
                  <c:v>203254.81599156361</c:v>
                </c:pt>
                <c:pt idx="13">
                  <c:v>218664.58217742894</c:v>
                </c:pt>
                <c:pt idx="14">
                  <c:v>234074.34836329427</c:v>
                </c:pt>
                <c:pt idx="15">
                  <c:v>249484.11454915957</c:v>
                </c:pt>
                <c:pt idx="16">
                  <c:v>264776.7170617276</c:v>
                </c:pt>
                <c:pt idx="17">
                  <c:v>279486.534676268</c:v>
                </c:pt>
                <c:pt idx="18">
                  <c:v>294196.35229080846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C4-4028-B105-941EE36FC821}"/>
            </c:ext>
          </c:extLst>
        </c:ser>
        <c:ser>
          <c:idx val="6"/>
          <c:order val="6"/>
          <c:tx>
            <c:strRef>
              <c:f>'Non Participating W Seniority'!$B$194</c:f>
              <c:strCache>
                <c:ptCount val="1"/>
                <c:pt idx="0">
                  <c:v>VC 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Seniority'!$C$194:$V$194</c15:sqref>
                  </c15:fullRef>
                </c:ext>
              </c:extLst>
              <c:f>'Non Participating W Seniority'!$D$194:$V$194</c:f>
              <c:numCache>
                <c:formatCode>[$$-409]#,##0_);\([$$-409]#,##0\);[$$-409]#,##0_);@_)</c:formatCode>
                <c:ptCount val="19"/>
                <c:pt idx="0">
                  <c:v>20000</c:v>
                </c:pt>
                <c:pt idx="1">
                  <c:v>49411.76470588235</c:v>
                </c:pt>
                <c:pt idx="2">
                  <c:v>50000</c:v>
                </c:pt>
                <c:pt idx="3">
                  <c:v>50000</c:v>
                </c:pt>
                <c:pt idx="4">
                  <c:v>50000</c:v>
                </c:pt>
                <c:pt idx="5">
                  <c:v>50000</c:v>
                </c:pt>
                <c:pt idx="6">
                  <c:v>50000</c:v>
                </c:pt>
                <c:pt idx="7">
                  <c:v>50000</c:v>
                </c:pt>
                <c:pt idx="8">
                  <c:v>52151.402775383132</c:v>
                </c:pt>
                <c:pt idx="9">
                  <c:v>58159.628901579352</c:v>
                </c:pt>
                <c:pt idx="10">
                  <c:v>64030.84548276836</c:v>
                </c:pt>
                <c:pt idx="11">
                  <c:v>69752.994319476871</c:v>
                </c:pt>
                <c:pt idx="12">
                  <c:v>75475.143156185411</c:v>
                </c:pt>
                <c:pt idx="13">
                  <c:v>81197.291992893923</c:v>
                </c:pt>
                <c:pt idx="14">
                  <c:v>86919.440829602449</c:v>
                </c:pt>
                <c:pt idx="15">
                  <c:v>92641.58966631096</c:v>
                </c:pt>
                <c:pt idx="16">
                  <c:v>98320.231809356759</c:v>
                </c:pt>
                <c:pt idx="17">
                  <c:v>103782.46690987659</c:v>
                </c:pt>
                <c:pt idx="18">
                  <c:v>109244.7020103964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C4-4028-B105-941EE36FC821}"/>
            </c:ext>
          </c:extLst>
        </c:ser>
        <c:ser>
          <c:idx val="7"/>
          <c:order val="7"/>
          <c:tx>
            <c:strRef>
              <c:f>'Non Participating W Seniority'!$B$195</c:f>
              <c:strCache>
                <c:ptCount val="1"/>
                <c:pt idx="0">
                  <c:v>VC 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Seniority'!$C$195:$V$195</c15:sqref>
                  </c15:fullRef>
                </c:ext>
              </c:extLst>
              <c:f>'Non Participating W Seniority'!$D$195:$V$195</c:f>
              <c:numCache>
                <c:formatCode>[$$-409]#,##0_);\([$$-409]#,##0\);[$$-409]#,##0_);@_)</c:formatCode>
                <c:ptCount val="19"/>
                <c:pt idx="0">
                  <c:v>90000</c:v>
                </c:pt>
                <c:pt idx="1">
                  <c:v>90000</c:v>
                </c:pt>
                <c:pt idx="2">
                  <c:v>90000</c:v>
                </c:pt>
                <c:pt idx="3">
                  <c:v>90000</c:v>
                </c:pt>
                <c:pt idx="4">
                  <c:v>90000</c:v>
                </c:pt>
                <c:pt idx="5">
                  <c:v>90000</c:v>
                </c:pt>
                <c:pt idx="6">
                  <c:v>90000</c:v>
                </c:pt>
                <c:pt idx="7">
                  <c:v>90000</c:v>
                </c:pt>
                <c:pt idx="8">
                  <c:v>90000</c:v>
                </c:pt>
                <c:pt idx="9">
                  <c:v>90000</c:v>
                </c:pt>
                <c:pt idx="10">
                  <c:v>91788.522342789132</c:v>
                </c:pt>
                <c:pt idx="11">
                  <c:v>95522.974741608545</c:v>
                </c:pt>
                <c:pt idx="12">
                  <c:v>99257.427140427943</c:v>
                </c:pt>
                <c:pt idx="13">
                  <c:v>102991.87953924734</c:v>
                </c:pt>
                <c:pt idx="14">
                  <c:v>106726.33193806675</c:v>
                </c:pt>
                <c:pt idx="15">
                  <c:v>110460.78433688616</c:v>
                </c:pt>
                <c:pt idx="16">
                  <c:v>114636.17680380415</c:v>
                </c:pt>
                <c:pt idx="17">
                  <c:v>121004.8532929044</c:v>
                </c:pt>
                <c:pt idx="18">
                  <c:v>127373.52978200463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C4-4028-B105-941EE36FC821}"/>
            </c:ext>
          </c:extLst>
        </c:ser>
        <c:ser>
          <c:idx val="8"/>
          <c:order val="8"/>
          <c:tx>
            <c:strRef>
              <c:f>'Non Participating W Seniority'!$B$196</c:f>
              <c:strCache>
                <c:ptCount val="1"/>
                <c:pt idx="0">
                  <c:v>Other Investors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Seniority'!$C$196:$V$196</c15:sqref>
                  </c15:fullRef>
                </c:ext>
              </c:extLst>
              <c:f>'Non Participating W Seniority'!$D$196:$V$196</c:f>
              <c:numCache>
                <c:formatCode>[$$-409]#,##0_);\([$$-409]#,##0\);[$$-409]#,##0_);@_)</c:formatCode>
                <c:ptCount val="19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40447.130585697283</c:v>
                </c:pt>
                <c:pt idx="11">
                  <c:v>41380.743685402136</c:v>
                </c:pt>
                <c:pt idx="12">
                  <c:v>42314.356785106982</c:v>
                </c:pt>
                <c:pt idx="13">
                  <c:v>43247.969884811835</c:v>
                </c:pt>
                <c:pt idx="14">
                  <c:v>44181.582984516688</c:v>
                </c:pt>
                <c:pt idx="15">
                  <c:v>45115.196084221541</c:v>
                </c:pt>
                <c:pt idx="16">
                  <c:v>46323.311062545887</c:v>
                </c:pt>
                <c:pt idx="17">
                  <c:v>48896.828343798436</c:v>
                </c:pt>
                <c:pt idx="18">
                  <c:v>51470.345625050984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5C4-4028-B105-941EE36FC821}"/>
            </c:ext>
          </c:extLst>
        </c:ser>
        <c:ser>
          <c:idx val="9"/>
          <c:order val="9"/>
          <c:tx>
            <c:strRef>
              <c:f>'Non Participating W Seniority'!$B$197</c:f>
              <c:strCache>
                <c:ptCount val="1"/>
                <c:pt idx="0">
                  <c:v>Mgmt, Employees &amp; Other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Seniority'!$C$197:$V$197</c15:sqref>
                  </c15:fullRef>
                </c:ext>
              </c:extLst>
              <c:f>'Non Participating W Seniority'!$D$197:$V$197</c:f>
              <c:numCache>
                <c:formatCode>[$$-409]#,##0_);\([$$-409]#,##0\);[$$-409]#,##0_);@_)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C4-4028-B105-941EE36FC821}"/>
            </c:ext>
          </c:extLst>
        </c:ser>
        <c:ser>
          <c:idx val="10"/>
          <c:order val="10"/>
          <c:tx>
            <c:strRef>
              <c:f>'Non Participating W Seniority'!$B$198</c:f>
              <c:strCache>
                <c:ptCount val="1"/>
                <c:pt idx="0">
                  <c:v>Remaining Common Stock + Options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'Non Participating W Seniority'!$B$61:$V$61</c15:sqref>
                  </c15:fullRef>
                </c:ext>
              </c:extLst>
              <c:f>'Non Participating W Seniority'!$C$61:$V$61</c:f>
              <c:strCache>
                <c:ptCount val="20"/>
                <c:pt idx="0">
                  <c:v>$100,000 </c:v>
                </c:pt>
                <c:pt idx="1">
                  <c:v>$200,000 </c:v>
                </c:pt>
                <c:pt idx="2">
                  <c:v>$300,000 </c:v>
                </c:pt>
                <c:pt idx="3">
                  <c:v>$400,000 </c:v>
                </c:pt>
                <c:pt idx="4">
                  <c:v>$500,000 </c:v>
                </c:pt>
                <c:pt idx="5">
                  <c:v>$600,000 </c:v>
                </c:pt>
                <c:pt idx="6">
                  <c:v>$700,000 </c:v>
                </c:pt>
                <c:pt idx="7">
                  <c:v>$800,000 </c:v>
                </c:pt>
                <c:pt idx="8">
                  <c:v>$900,000 </c:v>
                </c:pt>
                <c:pt idx="9">
                  <c:v>$1,000,000 </c:v>
                </c:pt>
                <c:pt idx="10">
                  <c:v>$1,100,000 </c:v>
                </c:pt>
                <c:pt idx="11">
                  <c:v>$1,200,000 </c:v>
                </c:pt>
                <c:pt idx="12">
                  <c:v>$1,300,000 </c:v>
                </c:pt>
                <c:pt idx="13">
                  <c:v>$1,400,000 </c:v>
                </c:pt>
                <c:pt idx="14">
                  <c:v>$1,500,000 </c:v>
                </c:pt>
                <c:pt idx="15">
                  <c:v>$1,600,000 </c:v>
                </c:pt>
                <c:pt idx="16">
                  <c:v>$1,700,000 </c:v>
                </c:pt>
                <c:pt idx="17">
                  <c:v>$1,800,000 </c:v>
                </c:pt>
                <c:pt idx="18">
                  <c:v>$1,900,000 </c:v>
                </c:pt>
                <c:pt idx="19">
                  <c:v>$2,000,000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'Non Participating W Seniority'!$C$198:$V$198</c15:sqref>
                  </c15:fullRef>
                </c:ext>
              </c:extLst>
              <c:f>'Non Participating W Seniority'!$D$198:$V$198</c:f>
              <c:numCache>
                <c:formatCode>_([$$-409]* #,##0_);_([$$-409]* \(#,##0\);_([$$-409]* "-"_);_(@_)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61186.53232622605</c:v>
                </c:pt>
                <c:pt idx="3">
                  <c:v>104581.23610369134</c:v>
                </c:pt>
                <c:pt idx="4">
                  <c:v>142918.53261162573</c:v>
                </c:pt>
                <c:pt idx="5">
                  <c:v>179470.58698800061</c:v>
                </c:pt>
                <c:pt idx="6">
                  <c:v>214579.32478819921</c:v>
                </c:pt>
                <c:pt idx="7">
                  <c:v>249357.17321416343</c:v>
                </c:pt>
                <c:pt idx="8">
                  <c:v>283371.84581194783</c:v>
                </c:pt>
                <c:pt idx="9">
                  <c:v>316018.37182714924</c:v>
                </c:pt>
                <c:pt idx="10">
                  <c:v>347920.43756714446</c:v>
                </c:pt>
                <c:pt idx="11">
                  <c:v>379012.52314061584</c:v>
                </c:pt>
                <c:pt idx="12">
                  <c:v>410104.60871408717</c:v>
                </c:pt>
                <c:pt idx="13">
                  <c:v>441196.69428755855</c:v>
                </c:pt>
                <c:pt idx="14">
                  <c:v>472288.77986102988</c:v>
                </c:pt>
                <c:pt idx="15">
                  <c:v>503380.86543450126</c:v>
                </c:pt>
                <c:pt idx="16">
                  <c:v>534236.55138241546</c:v>
                </c:pt>
                <c:pt idx="17">
                  <c:v>563916.35979254963</c:v>
                </c:pt>
                <c:pt idx="18">
                  <c:v>593596.1682026838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C4-4028-B105-941EE36FC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692112"/>
        <c:axId val="1064692944"/>
      </c:lineChart>
      <c:catAx>
        <c:axId val="106469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Enterprise / Exit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944"/>
        <c:crosses val="autoZero"/>
        <c:auto val="1"/>
        <c:lblAlgn val="ctr"/>
        <c:lblOffset val="100"/>
        <c:noMultiLvlLbl val="0"/>
      </c:catAx>
      <c:valAx>
        <c:axId val="106469294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Return for each Series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$-409]#,##0_);\([$$-409]#,##0\);[$$-409]#,##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417268</xdr:colOff>
      <xdr:row>140</xdr:row>
      <xdr:rowOff>130089</xdr:rowOff>
    </xdr:from>
    <xdr:to>
      <xdr:col>37</xdr:col>
      <xdr:colOff>425796</xdr:colOff>
      <xdr:row>173</xdr:row>
      <xdr:rowOff>164385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EC68E6-22D5-43D0-8B57-5406B3C6C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417268</xdr:colOff>
      <xdr:row>180</xdr:row>
      <xdr:rowOff>130089</xdr:rowOff>
    </xdr:from>
    <xdr:to>
      <xdr:col>37</xdr:col>
      <xdr:colOff>425796</xdr:colOff>
      <xdr:row>213</xdr:row>
      <xdr:rowOff>164385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216B88-3E2B-482A-88A3-52968CBFD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175460</xdr:colOff>
      <xdr:row>1</xdr:row>
      <xdr:rowOff>20242</xdr:rowOff>
    </xdr:from>
    <xdr:to>
      <xdr:col>3</xdr:col>
      <xdr:colOff>284881</xdr:colOff>
      <xdr:row>4</xdr:row>
      <xdr:rowOff>133086</xdr:rowOff>
    </xdr:to>
    <xdr:pic>
      <xdr:nvPicPr>
        <xdr:cNvPr id="4" name="Picture 3" descr="People, Progress, and a Look Ahead | Scale Venture Partners">
          <a:extLst>
            <a:ext uri="{FF2B5EF4-FFF2-40B4-BE49-F238E27FC236}">
              <a16:creationId xmlns:a16="http://schemas.microsoft.com/office/drawing/2014/main" id="{DE109E79-16C8-47AA-81EC-BC5CCDEC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60" y="203122"/>
          <a:ext cx="3024071" cy="661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12D5-454C-4109-A069-66A517B3B96A}">
  <sheetPr>
    <tabColor theme="4" tint="0.79998168889431442"/>
    <pageSetUpPr autoPageBreaks="0"/>
  </sheetPr>
  <dimension ref="A8:Z219"/>
  <sheetViews>
    <sheetView showGridLines="0" tabSelected="1" topLeftCell="A167" zoomScale="69" zoomScaleNormal="100" workbookViewId="0">
      <selection activeCell="B206" sqref="B206"/>
    </sheetView>
  </sheetViews>
  <sheetFormatPr defaultColWidth="8.83984375" defaultRowHeight="14.4" x14ac:dyDescent="0.55000000000000004"/>
  <cols>
    <col min="1" max="1" width="2.41796875" customWidth="1"/>
    <col min="2" max="2" width="24.68359375" customWidth="1"/>
    <col min="3" max="22" width="13.15625" bestFit="1" customWidth="1"/>
  </cols>
  <sheetData>
    <row r="8" spans="1:13" x14ac:dyDescent="0.55000000000000004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10" spans="1:13" ht="43.2" x14ac:dyDescent="0.55000000000000004">
      <c r="B10" s="3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4" t="s">
        <v>11</v>
      </c>
      <c r="M10" s="5" t="s">
        <v>12</v>
      </c>
    </row>
    <row r="11" spans="1:13" x14ac:dyDescent="0.55000000000000004">
      <c r="B11" s="6" t="s">
        <v>13</v>
      </c>
      <c r="C11" s="7">
        <f t="shared" ref="C11:L21" si="0">IF(ISERROR(C24/$M24),"NA",C24/$M24)</f>
        <v>1.2345679012345678E-2</v>
      </c>
      <c r="D11" s="7">
        <f t="shared" si="0"/>
        <v>0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0.61728395061728392</v>
      </c>
      <c r="K11" s="7">
        <f t="shared" si="0"/>
        <v>0.37037037037037035</v>
      </c>
      <c r="L11" s="7">
        <f t="shared" si="0"/>
        <v>0</v>
      </c>
      <c r="M11" s="8">
        <f>SUM(C11:L11)</f>
        <v>0.99999999999999989</v>
      </c>
    </row>
    <row r="12" spans="1:13" x14ac:dyDescent="0.55000000000000004">
      <c r="B12" s="6" t="s">
        <v>14</v>
      </c>
      <c r="C12" s="7">
        <f t="shared" si="0"/>
        <v>1.9607843137254902E-2</v>
      </c>
      <c r="D12" s="7">
        <f t="shared" si="0"/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0.78431372549019607</v>
      </c>
      <c r="K12" s="7">
        <f t="shared" si="0"/>
        <v>0.19607843137254902</v>
      </c>
      <c r="L12" s="7">
        <f t="shared" si="0"/>
        <v>0</v>
      </c>
      <c r="M12" s="8">
        <f t="shared" ref="M12:M21" si="1">SUM(C12:L12)</f>
        <v>1</v>
      </c>
    </row>
    <row r="13" spans="1:13" x14ac:dyDescent="0.55000000000000004">
      <c r="B13" s="6" t="s">
        <v>15</v>
      </c>
      <c r="C13" s="7">
        <f t="shared" si="0"/>
        <v>1.9607843137254902E-2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0.98039215686274506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8">
        <f t="shared" si="1"/>
        <v>1</v>
      </c>
    </row>
    <row r="14" spans="1:13" x14ac:dyDescent="0.55000000000000004">
      <c r="B14" s="6" t="s">
        <v>16</v>
      </c>
      <c r="C14" s="7">
        <f t="shared" si="0"/>
        <v>3.8461538461538464E-2</v>
      </c>
      <c r="D14" s="7">
        <f t="shared" si="0"/>
        <v>0</v>
      </c>
      <c r="E14" s="7">
        <f t="shared" si="0"/>
        <v>0</v>
      </c>
      <c r="F14" s="7">
        <f t="shared" si="0"/>
        <v>0</v>
      </c>
      <c r="G14" s="7">
        <f t="shared" si="0"/>
        <v>0.19230769230769232</v>
      </c>
      <c r="H14" s="7">
        <f t="shared" si="0"/>
        <v>0.76923076923076927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8">
        <f t="shared" si="1"/>
        <v>1</v>
      </c>
    </row>
    <row r="15" spans="1:13" x14ac:dyDescent="0.55000000000000004">
      <c r="B15" s="6" t="s">
        <v>17</v>
      </c>
      <c r="C15" s="7">
        <f t="shared" si="0"/>
        <v>0.1</v>
      </c>
      <c r="D15" s="7">
        <f t="shared" si="0"/>
        <v>0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 t="shared" si="0"/>
        <v>0.9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8">
        <f t="shared" si="1"/>
        <v>1</v>
      </c>
    </row>
    <row r="16" spans="1:13" x14ac:dyDescent="0.55000000000000004">
      <c r="B16" s="6" t="s">
        <v>18</v>
      </c>
      <c r="C16" s="7">
        <f t="shared" si="0"/>
        <v>0.2</v>
      </c>
      <c r="D16" s="7">
        <f t="shared" si="0"/>
        <v>0</v>
      </c>
      <c r="E16" s="7">
        <f t="shared" si="0"/>
        <v>0</v>
      </c>
      <c r="F16" s="7">
        <f t="shared" si="0"/>
        <v>0</v>
      </c>
      <c r="G16" s="7">
        <f t="shared" si="0"/>
        <v>0.8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8">
        <f t="shared" si="1"/>
        <v>1</v>
      </c>
    </row>
    <row r="17" spans="2:13" x14ac:dyDescent="0.55000000000000004">
      <c r="B17" s="6" t="s">
        <v>19</v>
      </c>
      <c r="C17" s="7">
        <f t="shared" si="0"/>
        <v>0.90909090909090906</v>
      </c>
      <c r="D17" s="7">
        <f t="shared" si="0"/>
        <v>0</v>
      </c>
      <c r="E17" s="7">
        <f t="shared" si="0"/>
        <v>0</v>
      </c>
      <c r="F17" s="7">
        <f t="shared" si="0"/>
        <v>9.0909090909090912E-2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8">
        <f t="shared" si="1"/>
        <v>1</v>
      </c>
    </row>
    <row r="18" spans="2:13" x14ac:dyDescent="0.55000000000000004">
      <c r="B18" s="6" t="s">
        <v>20</v>
      </c>
      <c r="C18" s="7">
        <f t="shared" si="0"/>
        <v>0</v>
      </c>
      <c r="D18" s="7">
        <f t="shared" si="0"/>
        <v>0.5</v>
      </c>
      <c r="E18" s="7">
        <f t="shared" si="0"/>
        <v>0.5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8">
        <f t="shared" si="1"/>
        <v>1</v>
      </c>
    </row>
    <row r="19" spans="2:13" x14ac:dyDescent="0.55000000000000004">
      <c r="B19" s="6" t="s">
        <v>21</v>
      </c>
      <c r="C19" s="7">
        <f t="shared" si="0"/>
        <v>0</v>
      </c>
      <c r="D19" s="7">
        <f t="shared" si="0"/>
        <v>0.5</v>
      </c>
      <c r="E19" s="7">
        <f t="shared" si="0"/>
        <v>0.5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>
        <f t="shared" si="0"/>
        <v>0</v>
      </c>
      <c r="M19" s="8">
        <f t="shared" si="1"/>
        <v>1</v>
      </c>
    </row>
    <row r="20" spans="2:13" x14ac:dyDescent="0.55000000000000004">
      <c r="B20" s="6" t="s">
        <v>22</v>
      </c>
      <c r="C20" s="7">
        <f t="shared" si="0"/>
        <v>0</v>
      </c>
      <c r="D20" s="7">
        <f t="shared" si="0"/>
        <v>1</v>
      </c>
      <c r="E20" s="7">
        <f t="shared" si="0"/>
        <v>0</v>
      </c>
      <c r="F20" s="7">
        <f t="shared" si="0"/>
        <v>0</v>
      </c>
      <c r="G20" s="7">
        <f t="shared" si="0"/>
        <v>0</v>
      </c>
      <c r="H20" s="7">
        <f t="shared" si="0"/>
        <v>0</v>
      </c>
      <c r="I20" s="7">
        <f t="shared" si="0"/>
        <v>0</v>
      </c>
      <c r="J20" s="7">
        <f t="shared" si="0"/>
        <v>0</v>
      </c>
      <c r="K20" s="7">
        <f t="shared" si="0"/>
        <v>0</v>
      </c>
      <c r="L20" s="7">
        <f t="shared" si="0"/>
        <v>0</v>
      </c>
      <c r="M20" s="8">
        <f t="shared" si="1"/>
        <v>1</v>
      </c>
    </row>
    <row r="21" spans="2:13" x14ac:dyDescent="0.55000000000000004">
      <c r="B21" s="6" t="s">
        <v>23</v>
      </c>
      <c r="C21" s="7" t="str">
        <f t="shared" si="0"/>
        <v>NA</v>
      </c>
      <c r="D21" s="7" t="str">
        <f t="shared" si="0"/>
        <v>NA</v>
      </c>
      <c r="E21" s="7" t="str">
        <f t="shared" si="0"/>
        <v>NA</v>
      </c>
      <c r="F21" s="7" t="str">
        <f t="shared" si="0"/>
        <v>NA</v>
      </c>
      <c r="G21" s="7" t="str">
        <f t="shared" si="0"/>
        <v>NA</v>
      </c>
      <c r="H21" s="7" t="str">
        <f t="shared" si="0"/>
        <v>NA</v>
      </c>
      <c r="I21" s="7" t="str">
        <f t="shared" si="0"/>
        <v>NA</v>
      </c>
      <c r="J21" s="7" t="str">
        <f t="shared" si="0"/>
        <v>NA</v>
      </c>
      <c r="K21" s="7" t="str">
        <f t="shared" si="0"/>
        <v>NA</v>
      </c>
      <c r="L21" s="7" t="str">
        <f t="shared" si="0"/>
        <v>NA</v>
      </c>
      <c r="M21" s="8">
        <f t="shared" si="1"/>
        <v>0</v>
      </c>
    </row>
    <row r="23" spans="2:13" ht="43.2" x14ac:dyDescent="0.55000000000000004">
      <c r="B23" s="3" t="s">
        <v>24</v>
      </c>
      <c r="C23" s="4" t="str">
        <f t="shared" ref="C23:L23" si="2">C10</f>
        <v>Scale Venture Partners</v>
      </c>
      <c r="D23" s="4" t="str">
        <f t="shared" si="2"/>
        <v>VC 1</v>
      </c>
      <c r="E23" s="4" t="str">
        <f t="shared" si="2"/>
        <v>VC 2</v>
      </c>
      <c r="F23" s="4" t="str">
        <f t="shared" si="2"/>
        <v>VC 3</v>
      </c>
      <c r="G23" s="4" t="str">
        <f t="shared" si="2"/>
        <v>VC 4</v>
      </c>
      <c r="H23" s="4" t="str">
        <f t="shared" si="2"/>
        <v>VC 5</v>
      </c>
      <c r="I23" s="4" t="str">
        <f t="shared" si="2"/>
        <v>VC 6</v>
      </c>
      <c r="J23" s="4" t="str">
        <f t="shared" si="2"/>
        <v>VC 7</v>
      </c>
      <c r="K23" s="4" t="str">
        <f t="shared" si="2"/>
        <v>Other Investors</v>
      </c>
      <c r="L23" s="4" t="str">
        <f t="shared" si="2"/>
        <v>Mgmt, Employees &amp; Other</v>
      </c>
      <c r="M23" s="5" t="s">
        <v>12</v>
      </c>
    </row>
    <row r="24" spans="2:13" x14ac:dyDescent="0.55000000000000004">
      <c r="B24" s="9" t="str">
        <f t="shared" ref="B24:B34" si="3">B11</f>
        <v>Series E -1 Sr.</v>
      </c>
      <c r="C24" s="10">
        <v>1000</v>
      </c>
      <c r="D24" s="10"/>
      <c r="E24" s="10"/>
      <c r="F24" s="10"/>
      <c r="G24" s="10"/>
      <c r="H24" s="10"/>
      <c r="I24" s="10"/>
      <c r="J24" s="10">
        <v>50000</v>
      </c>
      <c r="K24" s="10">
        <v>30000</v>
      </c>
      <c r="L24" s="10"/>
      <c r="M24" s="11">
        <f t="shared" ref="M24:M34" si="4">SUM(C24:L24)</f>
        <v>81000</v>
      </c>
    </row>
    <row r="25" spans="2:13" x14ac:dyDescent="0.55000000000000004">
      <c r="B25" s="9" t="str">
        <f t="shared" si="3"/>
        <v>Series E Sr.</v>
      </c>
      <c r="C25" s="10">
        <v>1000</v>
      </c>
      <c r="D25" s="10"/>
      <c r="E25" s="10"/>
      <c r="F25" s="10"/>
      <c r="G25" s="10"/>
      <c r="H25" s="10"/>
      <c r="I25" s="10"/>
      <c r="J25" s="10">
        <v>40000</v>
      </c>
      <c r="K25" s="10">
        <v>10000</v>
      </c>
      <c r="L25" s="10"/>
      <c r="M25" s="11">
        <f t="shared" si="4"/>
        <v>51000</v>
      </c>
    </row>
    <row r="26" spans="2:13" x14ac:dyDescent="0.55000000000000004">
      <c r="B26" s="9" t="str">
        <f t="shared" si="3"/>
        <v>Series D-1</v>
      </c>
      <c r="C26" s="10">
        <v>1000</v>
      </c>
      <c r="D26" s="10"/>
      <c r="E26" s="10"/>
      <c r="F26" s="10"/>
      <c r="G26" s="10"/>
      <c r="H26" s="10"/>
      <c r="I26" s="10">
        <v>50000</v>
      </c>
      <c r="J26" s="10"/>
      <c r="K26" s="10"/>
      <c r="L26" s="10"/>
      <c r="M26" s="11">
        <f t="shared" si="4"/>
        <v>51000</v>
      </c>
    </row>
    <row r="27" spans="2:13" x14ac:dyDescent="0.55000000000000004">
      <c r="B27" s="9" t="str">
        <f t="shared" si="3"/>
        <v>Series D</v>
      </c>
      <c r="C27" s="10">
        <v>1000</v>
      </c>
      <c r="D27" s="10"/>
      <c r="E27" s="10"/>
      <c r="F27" s="10"/>
      <c r="G27" s="10">
        <v>5000</v>
      </c>
      <c r="H27" s="10">
        <v>20000</v>
      </c>
      <c r="I27" s="10"/>
      <c r="J27" s="10"/>
      <c r="K27" s="10"/>
      <c r="L27" s="10"/>
      <c r="M27" s="11">
        <f t="shared" si="4"/>
        <v>26000</v>
      </c>
    </row>
    <row r="28" spans="2:13" x14ac:dyDescent="0.55000000000000004">
      <c r="B28" s="9" t="str">
        <f t="shared" si="3"/>
        <v>Series C</v>
      </c>
      <c r="C28" s="10">
        <v>5000</v>
      </c>
      <c r="D28" s="10"/>
      <c r="E28" s="10"/>
      <c r="F28" s="10"/>
      <c r="G28" s="10"/>
      <c r="H28" s="10">
        <v>45000</v>
      </c>
      <c r="I28" s="10"/>
      <c r="J28" s="10"/>
      <c r="K28" s="10"/>
      <c r="L28" s="10"/>
      <c r="M28" s="11">
        <f>SUM(C28:L28)</f>
        <v>50000</v>
      </c>
    </row>
    <row r="29" spans="2:13" x14ac:dyDescent="0.55000000000000004">
      <c r="B29" s="9" t="str">
        <f t="shared" si="3"/>
        <v>Series B</v>
      </c>
      <c r="C29" s="10">
        <v>5000</v>
      </c>
      <c r="D29" s="10"/>
      <c r="E29" s="10"/>
      <c r="F29" s="10"/>
      <c r="G29" s="10">
        <v>20000</v>
      </c>
      <c r="H29" s="10"/>
      <c r="I29" s="10"/>
      <c r="J29" s="10"/>
      <c r="K29" s="10"/>
      <c r="L29" s="10"/>
      <c r="M29" s="11">
        <f t="shared" si="4"/>
        <v>25000</v>
      </c>
    </row>
    <row r="30" spans="2:13" x14ac:dyDescent="0.55000000000000004">
      <c r="B30" s="9" t="str">
        <f t="shared" si="3"/>
        <v>Series A</v>
      </c>
      <c r="C30" s="10">
        <v>10000</v>
      </c>
      <c r="D30" s="10"/>
      <c r="E30" s="10"/>
      <c r="F30" s="10">
        <v>1000</v>
      </c>
      <c r="G30" s="10"/>
      <c r="H30" s="10"/>
      <c r="I30" s="10"/>
      <c r="J30" s="10"/>
      <c r="K30" s="10"/>
      <c r="L30" s="10"/>
      <c r="M30" s="11">
        <f t="shared" si="4"/>
        <v>11000</v>
      </c>
    </row>
    <row r="31" spans="2:13" x14ac:dyDescent="0.55000000000000004">
      <c r="B31" s="9" t="str">
        <f t="shared" si="3"/>
        <v>Seed - 3</v>
      </c>
      <c r="C31" s="10"/>
      <c r="D31" s="10">
        <v>500</v>
      </c>
      <c r="E31" s="10">
        <v>500</v>
      </c>
      <c r="F31" s="10"/>
      <c r="G31" s="10"/>
      <c r="H31" s="10"/>
      <c r="I31" s="10"/>
      <c r="J31" s="10"/>
      <c r="K31" s="10"/>
      <c r="L31" s="10"/>
      <c r="M31" s="11">
        <f t="shared" si="4"/>
        <v>1000</v>
      </c>
    </row>
    <row r="32" spans="2:13" x14ac:dyDescent="0.55000000000000004">
      <c r="B32" s="9" t="str">
        <f t="shared" si="3"/>
        <v>Seed - 2</v>
      </c>
      <c r="C32" s="10"/>
      <c r="D32" s="10">
        <v>2500</v>
      </c>
      <c r="E32" s="10">
        <v>2500</v>
      </c>
      <c r="F32" s="10"/>
      <c r="G32" s="10"/>
      <c r="H32" s="10"/>
      <c r="I32" s="10"/>
      <c r="J32" s="10"/>
      <c r="K32" s="10"/>
      <c r="L32" s="10"/>
      <c r="M32" s="11">
        <f t="shared" si="4"/>
        <v>5000</v>
      </c>
    </row>
    <row r="33" spans="1:26" x14ac:dyDescent="0.55000000000000004">
      <c r="B33" s="9" t="str">
        <f t="shared" si="3"/>
        <v>Seed</v>
      </c>
      <c r="C33" s="10"/>
      <c r="D33" s="10">
        <v>1000</v>
      </c>
      <c r="E33" s="10"/>
      <c r="F33" s="10"/>
      <c r="G33" s="10"/>
      <c r="H33" s="10"/>
      <c r="I33" s="10"/>
      <c r="J33" s="10"/>
      <c r="K33" s="10"/>
      <c r="L33" s="10"/>
      <c r="M33" s="11">
        <f t="shared" si="4"/>
        <v>1000</v>
      </c>
    </row>
    <row r="34" spans="1:26" x14ac:dyDescent="0.55000000000000004">
      <c r="B34" s="9" t="str">
        <f t="shared" si="3"/>
        <v>Common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>
        <f t="shared" si="4"/>
        <v>0</v>
      </c>
    </row>
    <row r="35" spans="1:26" x14ac:dyDescent="0.55000000000000004">
      <c r="B35" s="12"/>
      <c r="C35" s="13"/>
      <c r="D35" s="13"/>
      <c r="E35" s="13"/>
      <c r="F35" s="13"/>
      <c r="G35" s="13"/>
      <c r="M35" s="14"/>
    </row>
    <row r="36" spans="1:26" x14ac:dyDescent="0.55000000000000004">
      <c r="B36" s="15" t="s">
        <v>12</v>
      </c>
      <c r="C36" s="16">
        <f>SUM(C24:C35)</f>
        <v>24000</v>
      </c>
      <c r="D36" s="16">
        <f t="shared" ref="D36:L36" si="5">SUM(D24:D35)</f>
        <v>4000</v>
      </c>
      <c r="E36" s="16">
        <f t="shared" si="5"/>
        <v>3000</v>
      </c>
      <c r="F36" s="16">
        <f t="shared" si="5"/>
        <v>1000</v>
      </c>
      <c r="G36" s="16">
        <f t="shared" si="5"/>
        <v>25000</v>
      </c>
      <c r="H36" s="16">
        <f t="shared" si="5"/>
        <v>65000</v>
      </c>
      <c r="I36" s="16">
        <f t="shared" si="5"/>
        <v>50000</v>
      </c>
      <c r="J36" s="16">
        <f t="shared" si="5"/>
        <v>90000</v>
      </c>
      <c r="K36" s="16">
        <f t="shared" si="5"/>
        <v>40000</v>
      </c>
      <c r="L36" s="16">
        <f t="shared" si="5"/>
        <v>0</v>
      </c>
      <c r="M36" s="17">
        <f>SUM(M24:M34)</f>
        <v>302000</v>
      </c>
    </row>
    <row r="38" spans="1:26" x14ac:dyDescent="0.55000000000000004">
      <c r="A38" s="1" t="s">
        <v>25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6" s="18" customFormat="1" ht="57.6" x14ac:dyDescent="0.55000000000000004">
      <c r="B39" s="19"/>
      <c r="C39" s="19" t="s">
        <v>26</v>
      </c>
      <c r="D39" s="19" t="s">
        <v>27</v>
      </c>
      <c r="E39" s="19" t="s">
        <v>28</v>
      </c>
      <c r="F39" s="19" t="s">
        <v>29</v>
      </c>
      <c r="G39" s="19" t="s">
        <v>30</v>
      </c>
      <c r="H39" s="19" t="s">
        <v>31</v>
      </c>
      <c r="I39" s="19" t="s">
        <v>32</v>
      </c>
      <c r="J39" s="19" t="s">
        <v>33</v>
      </c>
      <c r="K39" s="19" t="s">
        <v>34</v>
      </c>
      <c r="L39" s="19" t="s">
        <v>35</v>
      </c>
      <c r="M39" s="19" t="s">
        <v>36</v>
      </c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s="18" customFormat="1" x14ac:dyDescent="0.55000000000000004">
      <c r="C40" s="20"/>
      <c r="D40" s="20"/>
      <c r="F40" s="20"/>
      <c r="G40" s="20"/>
      <c r="I40" s="20"/>
      <c r="K40" s="20"/>
      <c r="L40" s="20"/>
      <c r="M40" s="2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55000000000000004">
      <c r="B41" s="21" t="str">
        <f t="shared" ref="B41:B50" si="6">B24</f>
        <v>Series E -1 Sr.</v>
      </c>
      <c r="C41" s="22">
        <v>3806.8829999999998</v>
      </c>
      <c r="D41" s="23">
        <v>21.277249655426765</v>
      </c>
      <c r="E41" s="24">
        <v>1</v>
      </c>
      <c r="F41" s="25">
        <v>1</v>
      </c>
      <c r="G41" s="26">
        <f>E41*D41/F41</f>
        <v>21.277249655426765</v>
      </c>
      <c r="H41" s="27">
        <f t="shared" ref="H41:H51" si="7">C41*F41</f>
        <v>3806.8829999999998</v>
      </c>
      <c r="I41" s="13">
        <f t="shared" ref="I41:I51" si="8">D41*C41*E41</f>
        <v>81000</v>
      </c>
      <c r="J41" s="28">
        <f t="shared" ref="J41:J50" si="9">I41/$I$53</f>
        <v>0.26821192052980131</v>
      </c>
      <c r="K41" s="13">
        <f t="shared" ref="K41:K44" si="10">SUMIF($G$41:$G$51,"&gt;"&amp;$G41,$I$41:$I$51)</f>
        <v>0</v>
      </c>
      <c r="L41" s="28">
        <f t="shared" ref="L41:L50" si="11">H41/SUMIF($G$41:$G$51,"&lt;="&amp;G41,$H$41:$H$51)</f>
        <v>4.5422400501243895E-2</v>
      </c>
      <c r="M41" s="29">
        <f t="shared" ref="M41:M50" si="12">I41/L41+K41</f>
        <v>1783261.1025870773</v>
      </c>
    </row>
    <row r="42" spans="1:26" x14ac:dyDescent="0.55000000000000004">
      <c r="B42" s="21" t="str">
        <f t="shared" si="6"/>
        <v>Series E Sr.</v>
      </c>
      <c r="C42" s="22">
        <v>3809.3229999999999</v>
      </c>
      <c r="D42" s="23">
        <v>13.388205725794322</v>
      </c>
      <c r="E42" s="24">
        <v>1</v>
      </c>
      <c r="F42" s="25">
        <v>1</v>
      </c>
      <c r="G42" s="26">
        <f t="shared" ref="G42:G51" si="13">E42*D42/F42</f>
        <v>13.388205725794322</v>
      </c>
      <c r="H42" s="27">
        <f t="shared" si="7"/>
        <v>3809.3229999999999</v>
      </c>
      <c r="I42" s="13">
        <f t="shared" si="8"/>
        <v>51000</v>
      </c>
      <c r="J42" s="28">
        <f t="shared" si="9"/>
        <v>0.16887417218543047</v>
      </c>
      <c r="K42" s="13">
        <f t="shared" si="10"/>
        <v>81000</v>
      </c>
      <c r="L42" s="28">
        <f t="shared" si="11"/>
        <v>4.7614268084947405E-2</v>
      </c>
      <c r="M42" s="29">
        <f t="shared" si="12"/>
        <v>1152107.507291978</v>
      </c>
    </row>
    <row r="43" spans="1:26" x14ac:dyDescent="0.55000000000000004">
      <c r="B43" s="21" t="str">
        <f t="shared" si="6"/>
        <v>Series D-1</v>
      </c>
      <c r="C43" s="22">
        <v>4669.4960000000001</v>
      </c>
      <c r="D43" s="23">
        <v>10.921949606552827</v>
      </c>
      <c r="E43" s="24">
        <v>1</v>
      </c>
      <c r="F43" s="25">
        <v>1</v>
      </c>
      <c r="G43" s="26">
        <f t="shared" si="13"/>
        <v>10.921949606552827</v>
      </c>
      <c r="H43" s="27">
        <f t="shared" si="7"/>
        <v>4669.4960000000001</v>
      </c>
      <c r="I43" s="13">
        <f t="shared" si="8"/>
        <v>51000</v>
      </c>
      <c r="J43" s="28">
        <f t="shared" si="9"/>
        <v>0.16887417218543047</v>
      </c>
      <c r="K43" s="13">
        <f t="shared" si="10"/>
        <v>132000</v>
      </c>
      <c r="L43" s="28">
        <f t="shared" si="11"/>
        <v>6.1283906487201383E-2</v>
      </c>
      <c r="M43" s="29">
        <f t="shared" si="12"/>
        <v>964192.38007699314</v>
      </c>
    </row>
    <row r="44" spans="1:26" x14ac:dyDescent="0.55000000000000004">
      <c r="B44" s="21" t="str">
        <f t="shared" si="6"/>
        <v>Series D</v>
      </c>
      <c r="C44" s="22">
        <v>3471.7629999999999</v>
      </c>
      <c r="D44" s="23">
        <v>7.4889904639227964</v>
      </c>
      <c r="E44" s="24">
        <v>1</v>
      </c>
      <c r="F44" s="25">
        <v>1</v>
      </c>
      <c r="G44" s="26">
        <f t="shared" si="13"/>
        <v>7.4889904639227964</v>
      </c>
      <c r="H44" s="27">
        <f t="shared" si="7"/>
        <v>3471.7629999999999</v>
      </c>
      <c r="I44" s="13">
        <f t="shared" si="8"/>
        <v>26000</v>
      </c>
      <c r="J44" s="28">
        <f t="shared" si="9"/>
        <v>8.6092715231788075E-2</v>
      </c>
      <c r="K44" s="13">
        <f t="shared" si="10"/>
        <v>183000</v>
      </c>
      <c r="L44" s="28">
        <f t="shared" si="11"/>
        <v>4.8539158213700792E-2</v>
      </c>
      <c r="M44" s="29">
        <f t="shared" si="12"/>
        <v>718649.99799813528</v>
      </c>
    </row>
    <row r="45" spans="1:26" x14ac:dyDescent="0.55000000000000004">
      <c r="B45" s="21" t="str">
        <f t="shared" si="6"/>
        <v>Series C</v>
      </c>
      <c r="C45" s="22">
        <v>10730.904</v>
      </c>
      <c r="D45" s="23">
        <v>4.6594396893309264</v>
      </c>
      <c r="E45" s="24">
        <v>1</v>
      </c>
      <c r="F45" s="25">
        <v>1</v>
      </c>
      <c r="G45" s="26">
        <f t="shared" si="13"/>
        <v>4.6594396893309264</v>
      </c>
      <c r="H45" s="27">
        <f t="shared" si="7"/>
        <v>10730.904</v>
      </c>
      <c r="I45" s="13">
        <f t="shared" si="8"/>
        <v>50000</v>
      </c>
      <c r="J45" s="28">
        <f t="shared" si="9"/>
        <v>0.16556291390728478</v>
      </c>
      <c r="K45" s="13">
        <f>SUMIF($G$41:$G$51,"&gt;"&amp;$G45,$I$41:$I$51)</f>
        <v>209000</v>
      </c>
      <c r="L45" s="28">
        <f t="shared" si="11"/>
        <v>0.15768397535746687</v>
      </c>
      <c r="M45" s="29">
        <f t="shared" si="12"/>
        <v>526089.92550860578</v>
      </c>
    </row>
    <row r="46" spans="1:26" x14ac:dyDescent="0.55000000000000004">
      <c r="B46" s="21" t="str">
        <f t="shared" si="6"/>
        <v>Series B</v>
      </c>
      <c r="C46" s="22">
        <v>11497.424999999999</v>
      </c>
      <c r="D46" s="23">
        <v>2.1743999199820832</v>
      </c>
      <c r="E46" s="24">
        <v>1</v>
      </c>
      <c r="F46" s="25">
        <v>1</v>
      </c>
      <c r="G46" s="26">
        <f t="shared" si="13"/>
        <v>2.1743999199820832</v>
      </c>
      <c r="H46" s="27">
        <f t="shared" si="7"/>
        <v>11497.424999999999</v>
      </c>
      <c r="I46" s="13">
        <f t="shared" si="8"/>
        <v>25000</v>
      </c>
      <c r="J46" s="28">
        <f t="shared" si="9"/>
        <v>8.2781456953642391E-2</v>
      </c>
      <c r="K46" s="13">
        <f t="shared" ref="K46:K50" si="14">SUMIF($G$41:$G$51,"&gt;"&amp;$G46,$I$41:$I$51)</f>
        <v>259000</v>
      </c>
      <c r="L46" s="28">
        <f t="shared" si="11"/>
        <v>0.2005749871249993</v>
      </c>
      <c r="M46" s="29">
        <f t="shared" si="12"/>
        <v>383641.66324198677</v>
      </c>
    </row>
    <row r="47" spans="1:26" x14ac:dyDescent="0.55000000000000004">
      <c r="B47" s="21" t="str">
        <f t="shared" si="6"/>
        <v>Series A</v>
      </c>
      <c r="C47" s="22">
        <v>10389.120000000001</v>
      </c>
      <c r="D47" s="23">
        <v>1.0587999753588369</v>
      </c>
      <c r="E47" s="24">
        <v>1</v>
      </c>
      <c r="F47" s="25">
        <v>1</v>
      </c>
      <c r="G47" s="26">
        <f t="shared" si="13"/>
        <v>1.0587999753588369</v>
      </c>
      <c r="H47" s="27">
        <f t="shared" si="7"/>
        <v>10389.120000000001</v>
      </c>
      <c r="I47" s="13">
        <f t="shared" si="8"/>
        <v>11000</v>
      </c>
      <c r="J47" s="28">
        <f t="shared" si="9"/>
        <v>3.6423841059602648E-2</v>
      </c>
      <c r="K47" s="13">
        <f t="shared" si="14"/>
        <v>284000</v>
      </c>
      <c r="L47" s="28">
        <f t="shared" si="11"/>
        <v>0.2267134144662219</v>
      </c>
      <c r="M47" s="29">
        <f t="shared" si="12"/>
        <v>332519.40510842111</v>
      </c>
    </row>
    <row r="48" spans="1:26" x14ac:dyDescent="0.55000000000000004">
      <c r="B48" s="21" t="str">
        <f t="shared" si="6"/>
        <v>Seed - 3</v>
      </c>
      <c r="C48" s="22">
        <v>1000</v>
      </c>
      <c r="D48" s="23">
        <v>1</v>
      </c>
      <c r="E48" s="24">
        <v>1</v>
      </c>
      <c r="F48" s="25">
        <v>1</v>
      </c>
      <c r="G48" s="26">
        <f t="shared" si="13"/>
        <v>1</v>
      </c>
      <c r="H48" s="27">
        <f t="shared" si="7"/>
        <v>1000</v>
      </c>
      <c r="I48" s="13">
        <f t="shared" si="8"/>
        <v>1000</v>
      </c>
      <c r="J48" s="28">
        <f t="shared" si="9"/>
        <v>3.3112582781456954E-3</v>
      </c>
      <c r="K48" s="13">
        <f t="shared" si="14"/>
        <v>295000</v>
      </c>
      <c r="L48" s="28">
        <f t="shared" si="11"/>
        <v>2.8220062986051783E-2</v>
      </c>
      <c r="M48" s="29">
        <f t="shared" si="12"/>
        <v>330435.78200000001</v>
      </c>
    </row>
    <row r="49" spans="1:22" x14ac:dyDescent="0.55000000000000004">
      <c r="B49" s="21" t="str">
        <f t="shared" si="6"/>
        <v>Seed - 2</v>
      </c>
      <c r="C49" s="22">
        <v>5815.63</v>
      </c>
      <c r="D49" s="23">
        <v>0.85975208188966623</v>
      </c>
      <c r="E49" s="24">
        <v>1</v>
      </c>
      <c r="F49" s="25">
        <v>1</v>
      </c>
      <c r="G49" s="26">
        <f t="shared" si="13"/>
        <v>0.85975208188966623</v>
      </c>
      <c r="H49" s="27">
        <f t="shared" si="7"/>
        <v>5815.63</v>
      </c>
      <c r="I49" s="13">
        <f t="shared" si="8"/>
        <v>5000</v>
      </c>
      <c r="J49" s="28">
        <f t="shared" si="9"/>
        <v>1.6556291390728478E-2</v>
      </c>
      <c r="K49" s="13">
        <f t="shared" si="14"/>
        <v>296000</v>
      </c>
      <c r="L49" s="28">
        <f t="shared" si="11"/>
        <v>0.16888334349427581</v>
      </c>
      <c r="M49" s="29">
        <f t="shared" si="12"/>
        <v>325606.23526599869</v>
      </c>
    </row>
    <row r="50" spans="1:22" x14ac:dyDescent="0.55000000000000004">
      <c r="B50" s="21" t="str">
        <f t="shared" si="6"/>
        <v>Seed</v>
      </c>
      <c r="C50" s="22">
        <v>3745.2979999999998</v>
      </c>
      <c r="D50" s="23">
        <v>0.26700145088588412</v>
      </c>
      <c r="E50" s="24">
        <v>1</v>
      </c>
      <c r="F50" s="25">
        <v>1</v>
      </c>
      <c r="G50" s="26">
        <f t="shared" si="13"/>
        <v>0.26700145088588412</v>
      </c>
      <c r="H50" s="27">
        <f t="shared" si="7"/>
        <v>3745.2979999999998</v>
      </c>
      <c r="I50" s="13">
        <f t="shared" si="8"/>
        <v>1000</v>
      </c>
      <c r="J50" s="28">
        <f t="shared" si="9"/>
        <v>3.3112582781456954E-3</v>
      </c>
      <c r="K50" s="13">
        <f t="shared" si="14"/>
        <v>301000</v>
      </c>
      <c r="L50" s="28">
        <f t="shared" si="11"/>
        <v>0.13086226795720721</v>
      </c>
      <c r="M50" s="29">
        <f t="shared" si="12"/>
        <v>308641.62210857455</v>
      </c>
    </row>
    <row r="51" spans="1:22" x14ac:dyDescent="0.55000000000000004">
      <c r="B51" s="21" t="s">
        <v>37</v>
      </c>
      <c r="C51" s="22">
        <v>24874.853999999999</v>
      </c>
      <c r="D51" s="23">
        <v>0</v>
      </c>
      <c r="F51" s="25">
        <v>1</v>
      </c>
      <c r="G51" s="26">
        <f t="shared" si="13"/>
        <v>0</v>
      </c>
      <c r="H51" s="27">
        <f t="shared" si="7"/>
        <v>24874.853999999999</v>
      </c>
      <c r="I51" s="13">
        <f t="shared" si="8"/>
        <v>0</v>
      </c>
      <c r="K51" s="13"/>
      <c r="L51" s="28"/>
      <c r="M51" s="29"/>
    </row>
    <row r="53" spans="1:22" x14ac:dyDescent="0.55000000000000004">
      <c r="B53" s="30" t="s">
        <v>12</v>
      </c>
      <c r="C53" s="31">
        <f>SUM(C41:C52)</f>
        <v>83810.695999999996</v>
      </c>
      <c r="D53" s="32"/>
      <c r="E53" s="32"/>
      <c r="F53" s="32"/>
      <c r="G53" s="32"/>
      <c r="H53" s="31">
        <f>SUM(H41:H52)</f>
        <v>83810.695999999996</v>
      </c>
      <c r="I53" s="33">
        <f>SUM(I41:I52)</f>
        <v>302000</v>
      </c>
      <c r="J53" s="32"/>
      <c r="K53" s="32"/>
      <c r="L53" s="32"/>
      <c r="M53" s="32"/>
    </row>
    <row r="55" spans="1:22" x14ac:dyDescent="0.55000000000000004">
      <c r="A55" s="1" t="s">
        <v>38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7" spans="1:22" x14ac:dyDescent="0.55000000000000004">
      <c r="B57" s="34" t="s">
        <v>39</v>
      </c>
      <c r="C57" s="7">
        <v>0</v>
      </c>
    </row>
    <row r="58" spans="1:22" x14ac:dyDescent="0.55000000000000004">
      <c r="B58" s="34" t="s">
        <v>40</v>
      </c>
      <c r="C58" s="10">
        <v>100000</v>
      </c>
    </row>
    <row r="59" spans="1:22" x14ac:dyDescent="0.55000000000000004">
      <c r="B59" s="34" t="s">
        <v>41</v>
      </c>
      <c r="C59" s="10">
        <v>100000</v>
      </c>
    </row>
    <row r="61" spans="1:22" x14ac:dyDescent="0.55000000000000004">
      <c r="B61" s="19" t="s">
        <v>42</v>
      </c>
      <c r="C61" s="35">
        <f>C58</f>
        <v>100000</v>
      </c>
      <c r="D61" s="35">
        <f>C61+$C$59</f>
        <v>200000</v>
      </c>
      <c r="E61" s="35">
        <f t="shared" ref="E61:V61" si="15">D61+$C$59</f>
        <v>300000</v>
      </c>
      <c r="F61" s="35">
        <f t="shared" si="15"/>
        <v>400000</v>
      </c>
      <c r="G61" s="35">
        <f t="shared" si="15"/>
        <v>500000</v>
      </c>
      <c r="H61" s="35">
        <f t="shared" si="15"/>
        <v>600000</v>
      </c>
      <c r="I61" s="35">
        <f t="shared" si="15"/>
        <v>700000</v>
      </c>
      <c r="J61" s="35">
        <f t="shared" si="15"/>
        <v>800000</v>
      </c>
      <c r="K61" s="35">
        <f t="shared" si="15"/>
        <v>900000</v>
      </c>
      <c r="L61" s="35">
        <f t="shared" si="15"/>
        <v>1000000</v>
      </c>
      <c r="M61" s="35">
        <f t="shared" si="15"/>
        <v>1100000</v>
      </c>
      <c r="N61" s="35">
        <f t="shared" si="15"/>
        <v>1200000</v>
      </c>
      <c r="O61" s="35">
        <f t="shared" si="15"/>
        <v>1300000</v>
      </c>
      <c r="P61" s="35">
        <f t="shared" si="15"/>
        <v>1400000</v>
      </c>
      <c r="Q61" s="35">
        <f t="shared" si="15"/>
        <v>1500000</v>
      </c>
      <c r="R61" s="35">
        <f t="shared" si="15"/>
        <v>1600000</v>
      </c>
      <c r="S61" s="35">
        <f t="shared" si="15"/>
        <v>1700000</v>
      </c>
      <c r="T61" s="35">
        <f t="shared" si="15"/>
        <v>1800000</v>
      </c>
      <c r="U61" s="35">
        <f t="shared" si="15"/>
        <v>1900000</v>
      </c>
      <c r="V61" s="35">
        <f t="shared" si="15"/>
        <v>2000000</v>
      </c>
    </row>
    <row r="63" spans="1:22" x14ac:dyDescent="0.55000000000000004">
      <c r="B63" s="36" t="s">
        <v>43</v>
      </c>
      <c r="C63" s="37">
        <v>0</v>
      </c>
      <c r="D63" s="13">
        <f>C63</f>
        <v>0</v>
      </c>
      <c r="E63" s="13">
        <f t="shared" ref="E63:T64" si="16">D63</f>
        <v>0</v>
      </c>
      <c r="F63" s="13">
        <f t="shared" si="16"/>
        <v>0</v>
      </c>
      <c r="G63" s="13">
        <f t="shared" si="16"/>
        <v>0</v>
      </c>
      <c r="H63" s="13">
        <f t="shared" si="16"/>
        <v>0</v>
      </c>
      <c r="I63" s="13">
        <f t="shared" si="16"/>
        <v>0</v>
      </c>
      <c r="J63" s="13">
        <f t="shared" si="16"/>
        <v>0</v>
      </c>
      <c r="K63" s="13">
        <f t="shared" si="16"/>
        <v>0</v>
      </c>
      <c r="L63" s="13">
        <f t="shared" si="16"/>
        <v>0</v>
      </c>
      <c r="M63" s="13">
        <f t="shared" si="16"/>
        <v>0</v>
      </c>
      <c r="N63" s="13">
        <f t="shared" si="16"/>
        <v>0</v>
      </c>
      <c r="O63" s="13">
        <f t="shared" si="16"/>
        <v>0</v>
      </c>
      <c r="P63" s="13">
        <f t="shared" si="16"/>
        <v>0</v>
      </c>
      <c r="Q63" s="13">
        <f t="shared" si="16"/>
        <v>0</v>
      </c>
      <c r="R63" s="13">
        <f t="shared" si="16"/>
        <v>0</v>
      </c>
      <c r="S63" s="13">
        <f t="shared" si="16"/>
        <v>0</v>
      </c>
      <c r="T63" s="13">
        <f t="shared" si="16"/>
        <v>0</v>
      </c>
      <c r="U63" s="13">
        <f t="shared" ref="U63:V64" si="17">T63</f>
        <v>0</v>
      </c>
      <c r="V63" s="13">
        <f t="shared" si="17"/>
        <v>0</v>
      </c>
    </row>
    <row r="64" spans="1:22" x14ac:dyDescent="0.55000000000000004">
      <c r="B64" s="36" t="s">
        <v>44</v>
      </c>
      <c r="C64" s="37">
        <v>0</v>
      </c>
      <c r="D64" s="13">
        <f>C64</f>
        <v>0</v>
      </c>
      <c r="E64" s="13">
        <f t="shared" si="16"/>
        <v>0</v>
      </c>
      <c r="F64" s="13">
        <f t="shared" si="16"/>
        <v>0</v>
      </c>
      <c r="G64" s="13">
        <f t="shared" si="16"/>
        <v>0</v>
      </c>
      <c r="H64" s="13">
        <f t="shared" si="16"/>
        <v>0</v>
      </c>
      <c r="I64" s="13">
        <f t="shared" si="16"/>
        <v>0</v>
      </c>
      <c r="J64" s="13">
        <f t="shared" si="16"/>
        <v>0</v>
      </c>
      <c r="K64" s="13">
        <f t="shared" si="16"/>
        <v>0</v>
      </c>
      <c r="L64" s="13">
        <f t="shared" si="16"/>
        <v>0</v>
      </c>
      <c r="M64" s="13">
        <f t="shared" si="16"/>
        <v>0</v>
      </c>
      <c r="N64" s="13">
        <f t="shared" si="16"/>
        <v>0</v>
      </c>
      <c r="O64" s="13">
        <f t="shared" si="16"/>
        <v>0</v>
      </c>
      <c r="P64" s="13">
        <f t="shared" si="16"/>
        <v>0</v>
      </c>
      <c r="Q64" s="13">
        <f t="shared" si="16"/>
        <v>0</v>
      </c>
      <c r="R64" s="13">
        <f t="shared" si="16"/>
        <v>0</v>
      </c>
      <c r="S64" s="13">
        <f t="shared" si="16"/>
        <v>0</v>
      </c>
      <c r="T64" s="13">
        <f t="shared" si="16"/>
        <v>0</v>
      </c>
      <c r="U64" s="13">
        <f t="shared" si="17"/>
        <v>0</v>
      </c>
      <c r="V64" s="13">
        <f t="shared" si="17"/>
        <v>0</v>
      </c>
    </row>
    <row r="65" spans="1:22" x14ac:dyDescent="0.55000000000000004">
      <c r="B65" s="30" t="s">
        <v>45</v>
      </c>
      <c r="C65" s="31">
        <f>C61-C63+C64</f>
        <v>100000</v>
      </c>
      <c r="D65" s="31">
        <f t="shared" ref="D65:V65" si="18">D61-D63+D64</f>
        <v>200000</v>
      </c>
      <c r="E65" s="31">
        <f t="shared" si="18"/>
        <v>300000</v>
      </c>
      <c r="F65" s="31">
        <f t="shared" si="18"/>
        <v>400000</v>
      </c>
      <c r="G65" s="31">
        <f t="shared" si="18"/>
        <v>500000</v>
      </c>
      <c r="H65" s="31">
        <f t="shared" si="18"/>
        <v>600000</v>
      </c>
      <c r="I65" s="31">
        <f t="shared" si="18"/>
        <v>700000</v>
      </c>
      <c r="J65" s="31">
        <f t="shared" si="18"/>
        <v>800000</v>
      </c>
      <c r="K65" s="31">
        <f t="shared" si="18"/>
        <v>900000</v>
      </c>
      <c r="L65" s="31">
        <f t="shared" si="18"/>
        <v>1000000</v>
      </c>
      <c r="M65" s="31">
        <f t="shared" si="18"/>
        <v>1100000</v>
      </c>
      <c r="N65" s="31">
        <f t="shared" si="18"/>
        <v>1200000</v>
      </c>
      <c r="O65" s="31">
        <f t="shared" si="18"/>
        <v>1300000</v>
      </c>
      <c r="P65" s="31">
        <f t="shared" si="18"/>
        <v>1400000</v>
      </c>
      <c r="Q65" s="31">
        <f t="shared" si="18"/>
        <v>1500000</v>
      </c>
      <c r="R65" s="31">
        <f t="shared" si="18"/>
        <v>1600000</v>
      </c>
      <c r="S65" s="31">
        <f t="shared" si="18"/>
        <v>1700000</v>
      </c>
      <c r="T65" s="31">
        <f t="shared" si="18"/>
        <v>1800000</v>
      </c>
      <c r="U65" s="31">
        <f t="shared" si="18"/>
        <v>1900000</v>
      </c>
      <c r="V65" s="31">
        <f t="shared" si="18"/>
        <v>2000000</v>
      </c>
    </row>
    <row r="67" spans="1:22" x14ac:dyDescent="0.55000000000000004">
      <c r="B67" s="36" t="s">
        <v>46</v>
      </c>
      <c r="C67" s="13">
        <f>$C$57*C61</f>
        <v>0</v>
      </c>
      <c r="D67" s="13">
        <f t="shared" ref="D67:V67" si="19">$C$57*D61</f>
        <v>0</v>
      </c>
      <c r="E67" s="13">
        <f t="shared" si="19"/>
        <v>0</v>
      </c>
      <c r="F67" s="13">
        <f t="shared" si="19"/>
        <v>0</v>
      </c>
      <c r="G67" s="13">
        <f t="shared" si="19"/>
        <v>0</v>
      </c>
      <c r="H67" s="13">
        <f t="shared" si="19"/>
        <v>0</v>
      </c>
      <c r="I67" s="13">
        <f t="shared" si="19"/>
        <v>0</v>
      </c>
      <c r="J67" s="13">
        <f t="shared" si="19"/>
        <v>0</v>
      </c>
      <c r="K67" s="13">
        <f t="shared" si="19"/>
        <v>0</v>
      </c>
      <c r="L67" s="13">
        <f t="shared" si="19"/>
        <v>0</v>
      </c>
      <c r="M67" s="13">
        <f t="shared" si="19"/>
        <v>0</v>
      </c>
      <c r="N67" s="13">
        <f t="shared" si="19"/>
        <v>0</v>
      </c>
      <c r="O67" s="13">
        <f t="shared" si="19"/>
        <v>0</v>
      </c>
      <c r="P67" s="13">
        <f t="shared" si="19"/>
        <v>0</v>
      </c>
      <c r="Q67" s="13">
        <f t="shared" si="19"/>
        <v>0</v>
      </c>
      <c r="R67" s="13">
        <f t="shared" si="19"/>
        <v>0</v>
      </c>
      <c r="S67" s="13">
        <f t="shared" si="19"/>
        <v>0</v>
      </c>
      <c r="T67" s="13">
        <f t="shared" si="19"/>
        <v>0</v>
      </c>
      <c r="U67" s="13">
        <f t="shared" si="19"/>
        <v>0</v>
      </c>
      <c r="V67" s="13">
        <f t="shared" si="19"/>
        <v>0</v>
      </c>
    </row>
    <row r="68" spans="1:22" x14ac:dyDescent="0.55000000000000004">
      <c r="B68" s="30" t="s">
        <v>47</v>
      </c>
      <c r="C68" s="31">
        <f>C65-C67</f>
        <v>100000</v>
      </c>
      <c r="D68" s="31">
        <f t="shared" ref="D68:V68" si="20">D65-D67</f>
        <v>200000</v>
      </c>
      <c r="E68" s="31">
        <f t="shared" si="20"/>
        <v>300000</v>
      </c>
      <c r="F68" s="31">
        <f t="shared" si="20"/>
        <v>400000</v>
      </c>
      <c r="G68" s="31">
        <f t="shared" si="20"/>
        <v>500000</v>
      </c>
      <c r="H68" s="31">
        <f t="shared" si="20"/>
        <v>600000</v>
      </c>
      <c r="I68" s="31">
        <f t="shared" si="20"/>
        <v>700000</v>
      </c>
      <c r="J68" s="31">
        <f t="shared" si="20"/>
        <v>800000</v>
      </c>
      <c r="K68" s="31">
        <f t="shared" si="20"/>
        <v>900000</v>
      </c>
      <c r="L68" s="31">
        <f t="shared" si="20"/>
        <v>1000000</v>
      </c>
      <c r="M68" s="31">
        <f t="shared" si="20"/>
        <v>1100000</v>
      </c>
      <c r="N68" s="31">
        <f t="shared" si="20"/>
        <v>1200000</v>
      </c>
      <c r="O68" s="31">
        <f t="shared" si="20"/>
        <v>1300000</v>
      </c>
      <c r="P68" s="31">
        <f t="shared" si="20"/>
        <v>1400000</v>
      </c>
      <c r="Q68" s="31">
        <f t="shared" si="20"/>
        <v>1500000</v>
      </c>
      <c r="R68" s="31">
        <f t="shared" si="20"/>
        <v>1600000</v>
      </c>
      <c r="S68" s="31">
        <f t="shared" si="20"/>
        <v>1700000</v>
      </c>
      <c r="T68" s="31">
        <f t="shared" si="20"/>
        <v>1800000</v>
      </c>
      <c r="U68" s="31">
        <f t="shared" si="20"/>
        <v>1900000</v>
      </c>
      <c r="V68" s="31">
        <f t="shared" si="20"/>
        <v>2000000</v>
      </c>
    </row>
    <row r="70" spans="1:22" x14ac:dyDescent="0.55000000000000004">
      <c r="A70" s="1" t="s">
        <v>48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2" spans="1:22" x14ac:dyDescent="0.55000000000000004">
      <c r="A72" s="38" t="s">
        <v>49</v>
      </c>
      <c r="B72" s="39" t="s">
        <v>50</v>
      </c>
    </row>
    <row r="73" spans="1:22" x14ac:dyDescent="0.55000000000000004">
      <c r="B73" s="19" t="s">
        <v>42</v>
      </c>
      <c r="C73" s="35">
        <f>C$61</f>
        <v>100000</v>
      </c>
      <c r="D73" s="35">
        <f t="shared" ref="D73:V73" si="21">D$61</f>
        <v>200000</v>
      </c>
      <c r="E73" s="35">
        <f t="shared" si="21"/>
        <v>300000</v>
      </c>
      <c r="F73" s="35">
        <f t="shared" si="21"/>
        <v>400000</v>
      </c>
      <c r="G73" s="35">
        <f t="shared" si="21"/>
        <v>500000</v>
      </c>
      <c r="H73" s="35">
        <f t="shared" si="21"/>
        <v>600000</v>
      </c>
      <c r="I73" s="35">
        <f t="shared" si="21"/>
        <v>700000</v>
      </c>
      <c r="J73" s="35">
        <f t="shared" si="21"/>
        <v>800000</v>
      </c>
      <c r="K73" s="35">
        <f t="shared" si="21"/>
        <v>900000</v>
      </c>
      <c r="L73" s="35">
        <f t="shared" si="21"/>
        <v>1000000</v>
      </c>
      <c r="M73" s="35">
        <f t="shared" si="21"/>
        <v>1100000</v>
      </c>
      <c r="N73" s="35">
        <f t="shared" si="21"/>
        <v>1200000</v>
      </c>
      <c r="O73" s="35">
        <f t="shared" si="21"/>
        <v>1300000</v>
      </c>
      <c r="P73" s="35">
        <f t="shared" si="21"/>
        <v>1400000</v>
      </c>
      <c r="Q73" s="35">
        <f t="shared" si="21"/>
        <v>1500000</v>
      </c>
      <c r="R73" s="35">
        <f t="shared" si="21"/>
        <v>1600000</v>
      </c>
      <c r="S73" s="35">
        <f t="shared" si="21"/>
        <v>1700000</v>
      </c>
      <c r="T73" s="35">
        <f t="shared" si="21"/>
        <v>1800000</v>
      </c>
      <c r="U73" s="35">
        <f t="shared" si="21"/>
        <v>1900000</v>
      </c>
      <c r="V73" s="35">
        <f t="shared" si="21"/>
        <v>2000000</v>
      </c>
    </row>
    <row r="74" spans="1:22" x14ac:dyDescent="0.55000000000000004">
      <c r="B74" s="21" t="str">
        <f>B41</f>
        <v>Series E -1 Sr.</v>
      </c>
      <c r="C74" s="40">
        <f t="shared" ref="C74:V74" si="22">IF(C$68&gt;$M41,0,IF(C$68&lt;$I41,C$68,$I41))</f>
        <v>81000</v>
      </c>
      <c r="D74" s="40">
        <f t="shared" si="22"/>
        <v>81000</v>
      </c>
      <c r="E74" s="40">
        <f t="shared" si="22"/>
        <v>81000</v>
      </c>
      <c r="F74" s="40">
        <f t="shared" si="22"/>
        <v>81000</v>
      </c>
      <c r="G74" s="40">
        <f t="shared" si="22"/>
        <v>81000</v>
      </c>
      <c r="H74" s="40">
        <f t="shared" si="22"/>
        <v>81000</v>
      </c>
      <c r="I74" s="40">
        <f t="shared" si="22"/>
        <v>81000</v>
      </c>
      <c r="J74" s="40">
        <f t="shared" si="22"/>
        <v>81000</v>
      </c>
      <c r="K74" s="40">
        <f t="shared" si="22"/>
        <v>81000</v>
      </c>
      <c r="L74" s="40">
        <f t="shared" si="22"/>
        <v>81000</v>
      </c>
      <c r="M74" s="40">
        <f t="shared" si="22"/>
        <v>81000</v>
      </c>
      <c r="N74" s="40">
        <f t="shared" si="22"/>
        <v>81000</v>
      </c>
      <c r="O74" s="40">
        <f t="shared" si="22"/>
        <v>81000</v>
      </c>
      <c r="P74" s="40">
        <f t="shared" si="22"/>
        <v>81000</v>
      </c>
      <c r="Q74" s="40">
        <f t="shared" si="22"/>
        <v>81000</v>
      </c>
      <c r="R74" s="40">
        <f t="shared" si="22"/>
        <v>81000</v>
      </c>
      <c r="S74" s="40">
        <f t="shared" si="22"/>
        <v>81000</v>
      </c>
      <c r="T74" s="40">
        <f t="shared" si="22"/>
        <v>0</v>
      </c>
      <c r="U74" s="40">
        <f t="shared" si="22"/>
        <v>0</v>
      </c>
      <c r="V74" s="40">
        <f t="shared" si="22"/>
        <v>0</v>
      </c>
    </row>
    <row r="75" spans="1:22" x14ac:dyDescent="0.55000000000000004">
      <c r="B75" s="30" t="s">
        <v>47</v>
      </c>
      <c r="C75" s="31">
        <f>C68-C74</f>
        <v>19000</v>
      </c>
      <c r="D75" s="31">
        <f t="shared" ref="D75:V75" si="23">D68-D74</f>
        <v>119000</v>
      </c>
      <c r="E75" s="31">
        <f t="shared" si="23"/>
        <v>219000</v>
      </c>
      <c r="F75" s="31">
        <f t="shared" si="23"/>
        <v>319000</v>
      </c>
      <c r="G75" s="31">
        <f t="shared" si="23"/>
        <v>419000</v>
      </c>
      <c r="H75" s="31">
        <f t="shared" si="23"/>
        <v>519000</v>
      </c>
      <c r="I75" s="31">
        <f t="shared" si="23"/>
        <v>619000</v>
      </c>
      <c r="J75" s="31">
        <f t="shared" si="23"/>
        <v>719000</v>
      </c>
      <c r="K75" s="31">
        <f t="shared" si="23"/>
        <v>819000</v>
      </c>
      <c r="L75" s="31">
        <f t="shared" si="23"/>
        <v>919000</v>
      </c>
      <c r="M75" s="31">
        <f t="shared" si="23"/>
        <v>1019000</v>
      </c>
      <c r="N75" s="31">
        <f t="shared" si="23"/>
        <v>1119000</v>
      </c>
      <c r="O75" s="31">
        <f t="shared" si="23"/>
        <v>1219000</v>
      </c>
      <c r="P75" s="31">
        <f t="shared" si="23"/>
        <v>1319000</v>
      </c>
      <c r="Q75" s="31">
        <f t="shared" si="23"/>
        <v>1419000</v>
      </c>
      <c r="R75" s="31">
        <f t="shared" si="23"/>
        <v>1519000</v>
      </c>
      <c r="S75" s="31">
        <f t="shared" si="23"/>
        <v>1619000</v>
      </c>
      <c r="T75" s="31">
        <f t="shared" si="23"/>
        <v>1800000</v>
      </c>
      <c r="U75" s="31">
        <f t="shared" si="23"/>
        <v>1900000</v>
      </c>
      <c r="V75" s="31">
        <f t="shared" si="23"/>
        <v>2000000</v>
      </c>
    </row>
    <row r="76" spans="1:22" x14ac:dyDescent="0.55000000000000004">
      <c r="B76" s="18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</row>
    <row r="77" spans="1:22" x14ac:dyDescent="0.55000000000000004">
      <c r="A77" s="38" t="s">
        <v>49</v>
      </c>
      <c r="B77" s="39" t="s">
        <v>51</v>
      </c>
    </row>
    <row r="78" spans="1:22" x14ac:dyDescent="0.55000000000000004">
      <c r="B78" s="19" t="s">
        <v>42</v>
      </c>
      <c r="C78" s="35">
        <f>C$61</f>
        <v>100000</v>
      </c>
      <c r="D78" s="35">
        <f t="shared" ref="D78:V78" si="24">D$61</f>
        <v>200000</v>
      </c>
      <c r="E78" s="35">
        <f t="shared" si="24"/>
        <v>300000</v>
      </c>
      <c r="F78" s="35">
        <f t="shared" si="24"/>
        <v>400000</v>
      </c>
      <c r="G78" s="35">
        <f t="shared" si="24"/>
        <v>500000</v>
      </c>
      <c r="H78" s="35">
        <f t="shared" si="24"/>
        <v>600000</v>
      </c>
      <c r="I78" s="35">
        <f t="shared" si="24"/>
        <v>700000</v>
      </c>
      <c r="J78" s="35">
        <f t="shared" si="24"/>
        <v>800000</v>
      </c>
      <c r="K78" s="35">
        <f t="shared" si="24"/>
        <v>900000</v>
      </c>
      <c r="L78" s="35">
        <f t="shared" si="24"/>
        <v>1000000</v>
      </c>
      <c r="M78" s="35">
        <f t="shared" si="24"/>
        <v>1100000</v>
      </c>
      <c r="N78" s="35">
        <f t="shared" si="24"/>
        <v>1200000</v>
      </c>
      <c r="O78" s="35">
        <f t="shared" si="24"/>
        <v>1300000</v>
      </c>
      <c r="P78" s="35">
        <f t="shared" si="24"/>
        <v>1400000</v>
      </c>
      <c r="Q78" s="35">
        <f t="shared" si="24"/>
        <v>1500000</v>
      </c>
      <c r="R78" s="35">
        <f t="shared" si="24"/>
        <v>1600000</v>
      </c>
      <c r="S78" s="35">
        <f t="shared" si="24"/>
        <v>1700000</v>
      </c>
      <c r="T78" s="35">
        <f t="shared" si="24"/>
        <v>1800000</v>
      </c>
      <c r="U78" s="35">
        <f t="shared" si="24"/>
        <v>1900000</v>
      </c>
      <c r="V78" s="35">
        <f t="shared" si="24"/>
        <v>2000000</v>
      </c>
    </row>
    <row r="79" spans="1:22" x14ac:dyDescent="0.55000000000000004">
      <c r="B79" s="21" t="str">
        <f>B42</f>
        <v>Series E Sr.</v>
      </c>
      <c r="C79" s="40">
        <f t="shared" ref="C79:V79" si="25">IF(C$68&gt;$M42,0,IF(C$75&lt;$I42,C$75,$I42))</f>
        <v>19000</v>
      </c>
      <c r="D79" s="40">
        <f t="shared" si="25"/>
        <v>51000</v>
      </c>
      <c r="E79" s="40">
        <f t="shared" si="25"/>
        <v>51000</v>
      </c>
      <c r="F79" s="40">
        <f t="shared" si="25"/>
        <v>51000</v>
      </c>
      <c r="G79" s="40">
        <f t="shared" si="25"/>
        <v>51000</v>
      </c>
      <c r="H79" s="40">
        <f t="shared" si="25"/>
        <v>51000</v>
      </c>
      <c r="I79" s="40">
        <f t="shared" si="25"/>
        <v>51000</v>
      </c>
      <c r="J79" s="40">
        <f t="shared" si="25"/>
        <v>51000</v>
      </c>
      <c r="K79" s="40">
        <f t="shared" si="25"/>
        <v>51000</v>
      </c>
      <c r="L79" s="40">
        <f t="shared" si="25"/>
        <v>51000</v>
      </c>
      <c r="M79" s="40">
        <f t="shared" si="25"/>
        <v>51000</v>
      </c>
      <c r="N79" s="40">
        <f t="shared" si="25"/>
        <v>0</v>
      </c>
      <c r="O79" s="40">
        <f t="shared" si="25"/>
        <v>0</v>
      </c>
      <c r="P79" s="40">
        <f t="shared" si="25"/>
        <v>0</v>
      </c>
      <c r="Q79" s="40">
        <f t="shared" si="25"/>
        <v>0</v>
      </c>
      <c r="R79" s="40">
        <f t="shared" si="25"/>
        <v>0</v>
      </c>
      <c r="S79" s="40">
        <f t="shared" si="25"/>
        <v>0</v>
      </c>
      <c r="T79" s="40">
        <f t="shared" si="25"/>
        <v>0</v>
      </c>
      <c r="U79" s="40">
        <f t="shared" si="25"/>
        <v>0</v>
      </c>
      <c r="V79" s="40">
        <f t="shared" si="25"/>
        <v>0</v>
      </c>
    </row>
    <row r="80" spans="1:22" x14ac:dyDescent="0.55000000000000004">
      <c r="B80" s="30" t="s">
        <v>47</v>
      </c>
      <c r="C80" s="31">
        <f>C75-C79</f>
        <v>0</v>
      </c>
      <c r="D80" s="31">
        <f t="shared" ref="D80:V80" si="26">D75-D79</f>
        <v>68000</v>
      </c>
      <c r="E80" s="31">
        <f t="shared" si="26"/>
        <v>168000</v>
      </c>
      <c r="F80" s="31">
        <f t="shared" si="26"/>
        <v>268000</v>
      </c>
      <c r="G80" s="31">
        <f t="shared" si="26"/>
        <v>368000</v>
      </c>
      <c r="H80" s="31">
        <f t="shared" si="26"/>
        <v>468000</v>
      </c>
      <c r="I80" s="31">
        <f t="shared" si="26"/>
        <v>568000</v>
      </c>
      <c r="J80" s="31">
        <f t="shared" si="26"/>
        <v>668000</v>
      </c>
      <c r="K80" s="31">
        <f t="shared" si="26"/>
        <v>768000</v>
      </c>
      <c r="L80" s="31">
        <f t="shared" si="26"/>
        <v>868000</v>
      </c>
      <c r="M80" s="31">
        <f t="shared" si="26"/>
        <v>968000</v>
      </c>
      <c r="N80" s="31">
        <f t="shared" si="26"/>
        <v>1119000</v>
      </c>
      <c r="O80" s="31">
        <f t="shared" si="26"/>
        <v>1219000</v>
      </c>
      <c r="P80" s="31">
        <f t="shared" si="26"/>
        <v>1319000</v>
      </c>
      <c r="Q80" s="31">
        <f t="shared" si="26"/>
        <v>1419000</v>
      </c>
      <c r="R80" s="31">
        <f t="shared" si="26"/>
        <v>1519000</v>
      </c>
      <c r="S80" s="31">
        <f t="shared" si="26"/>
        <v>1619000</v>
      </c>
      <c r="T80" s="31">
        <f t="shared" si="26"/>
        <v>1800000</v>
      </c>
      <c r="U80" s="31">
        <f t="shared" si="26"/>
        <v>1900000</v>
      </c>
      <c r="V80" s="31">
        <f t="shared" si="26"/>
        <v>2000000</v>
      </c>
    </row>
    <row r="81" spans="1:22" x14ac:dyDescent="0.55000000000000004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1:22" x14ac:dyDescent="0.55000000000000004">
      <c r="A82" s="1" t="s">
        <v>70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4" spans="1:22" x14ac:dyDescent="0.55000000000000004">
      <c r="A84" s="38" t="s">
        <v>49</v>
      </c>
      <c r="B84" s="39" t="s">
        <v>52</v>
      </c>
    </row>
    <row r="85" spans="1:22" x14ac:dyDescent="0.55000000000000004">
      <c r="B85" s="19" t="s">
        <v>42</v>
      </c>
      <c r="C85" s="35">
        <f>C$61</f>
        <v>100000</v>
      </c>
      <c r="D85" s="35">
        <f t="shared" ref="D85:V85" si="27">D$61</f>
        <v>200000</v>
      </c>
      <c r="E85" s="35">
        <f t="shared" si="27"/>
        <v>300000</v>
      </c>
      <c r="F85" s="35">
        <f t="shared" si="27"/>
        <v>400000</v>
      </c>
      <c r="G85" s="35">
        <f t="shared" si="27"/>
        <v>500000</v>
      </c>
      <c r="H85" s="35">
        <f t="shared" si="27"/>
        <v>600000</v>
      </c>
      <c r="I85" s="35">
        <f t="shared" si="27"/>
        <v>700000</v>
      </c>
      <c r="J85" s="35">
        <f t="shared" si="27"/>
        <v>800000</v>
      </c>
      <c r="K85" s="35">
        <f t="shared" si="27"/>
        <v>900000</v>
      </c>
      <c r="L85" s="35">
        <f t="shared" si="27"/>
        <v>1000000</v>
      </c>
      <c r="M85" s="35">
        <f t="shared" si="27"/>
        <v>1100000</v>
      </c>
      <c r="N85" s="35">
        <f t="shared" si="27"/>
        <v>1200000</v>
      </c>
      <c r="O85" s="35">
        <f t="shared" si="27"/>
        <v>1300000</v>
      </c>
      <c r="P85" s="35">
        <f t="shared" si="27"/>
        <v>1400000</v>
      </c>
      <c r="Q85" s="35">
        <f t="shared" si="27"/>
        <v>1500000</v>
      </c>
      <c r="R85" s="35">
        <f t="shared" si="27"/>
        <v>1600000</v>
      </c>
      <c r="S85" s="35">
        <f t="shared" si="27"/>
        <v>1700000</v>
      </c>
      <c r="T85" s="35">
        <f t="shared" si="27"/>
        <v>1800000</v>
      </c>
      <c r="U85" s="35">
        <f t="shared" si="27"/>
        <v>1900000</v>
      </c>
      <c r="V85" s="35">
        <f t="shared" si="27"/>
        <v>2000000</v>
      </c>
    </row>
    <row r="86" spans="1:22" x14ac:dyDescent="0.55000000000000004">
      <c r="B86" s="39"/>
    </row>
    <row r="87" spans="1:22" x14ac:dyDescent="0.55000000000000004">
      <c r="B87" t="str">
        <f t="shared" ref="B87:B94" si="28">B43</f>
        <v>Series D-1</v>
      </c>
      <c r="C87" s="40">
        <f t="shared" ref="C87:V87" si="29">IF(C$80&lt;SUM($I$43:$I$50),C$80*($I43/SUM($I$43:$I$50)),IF(C$68&gt;$M43,0,$I43))</f>
        <v>0</v>
      </c>
      <c r="D87" s="40">
        <f t="shared" si="29"/>
        <v>20400</v>
      </c>
      <c r="E87" s="40">
        <f t="shared" si="29"/>
        <v>50400</v>
      </c>
      <c r="F87" s="40">
        <f t="shared" si="29"/>
        <v>51000</v>
      </c>
      <c r="G87" s="40">
        <f t="shared" si="29"/>
        <v>51000</v>
      </c>
      <c r="H87" s="40">
        <f t="shared" si="29"/>
        <v>51000</v>
      </c>
      <c r="I87" s="40">
        <f t="shared" si="29"/>
        <v>51000</v>
      </c>
      <c r="J87" s="40">
        <f t="shared" si="29"/>
        <v>51000</v>
      </c>
      <c r="K87" s="40">
        <f t="shared" si="29"/>
        <v>51000</v>
      </c>
      <c r="L87" s="40">
        <f t="shared" si="29"/>
        <v>0</v>
      </c>
      <c r="M87" s="40">
        <f t="shared" si="29"/>
        <v>0</v>
      </c>
      <c r="N87" s="40">
        <f t="shared" si="29"/>
        <v>0</v>
      </c>
      <c r="O87" s="40">
        <f t="shared" si="29"/>
        <v>0</v>
      </c>
      <c r="P87" s="40">
        <f t="shared" si="29"/>
        <v>0</v>
      </c>
      <c r="Q87" s="40">
        <f t="shared" si="29"/>
        <v>0</v>
      </c>
      <c r="R87" s="40">
        <f t="shared" si="29"/>
        <v>0</v>
      </c>
      <c r="S87" s="40">
        <f t="shared" si="29"/>
        <v>0</v>
      </c>
      <c r="T87" s="40">
        <f t="shared" si="29"/>
        <v>0</v>
      </c>
      <c r="U87" s="40">
        <f t="shared" si="29"/>
        <v>0</v>
      </c>
      <c r="V87" s="40">
        <f t="shared" si="29"/>
        <v>0</v>
      </c>
    </row>
    <row r="88" spans="1:22" x14ac:dyDescent="0.55000000000000004">
      <c r="B88" t="str">
        <f t="shared" si="28"/>
        <v>Series D</v>
      </c>
      <c r="C88" s="40">
        <f t="shared" ref="C88:V94" si="30">IF(C$80&lt;SUM($I$43:$I$50),C$80*($I44/SUM($I$43:$I$50)),IF(C$68&gt;$M44,0,$I44))</f>
        <v>0</v>
      </c>
      <c r="D88" s="40">
        <f t="shared" si="30"/>
        <v>10400</v>
      </c>
      <c r="E88" s="40">
        <f t="shared" si="30"/>
        <v>25694.117647058825</v>
      </c>
      <c r="F88" s="40">
        <f t="shared" si="30"/>
        <v>26000</v>
      </c>
      <c r="G88" s="40">
        <f t="shared" si="30"/>
        <v>26000</v>
      </c>
      <c r="H88" s="40">
        <f t="shared" si="30"/>
        <v>26000</v>
      </c>
      <c r="I88" s="40">
        <f t="shared" si="30"/>
        <v>26000</v>
      </c>
      <c r="J88" s="40">
        <f t="shared" si="30"/>
        <v>0</v>
      </c>
      <c r="K88" s="40">
        <f t="shared" si="30"/>
        <v>0</v>
      </c>
      <c r="L88" s="40">
        <f t="shared" si="30"/>
        <v>0</v>
      </c>
      <c r="M88" s="40">
        <f t="shared" si="30"/>
        <v>0</v>
      </c>
      <c r="N88" s="40">
        <f t="shared" si="30"/>
        <v>0</v>
      </c>
      <c r="O88" s="40">
        <f t="shared" si="30"/>
        <v>0</v>
      </c>
      <c r="P88" s="40">
        <f t="shared" si="30"/>
        <v>0</v>
      </c>
      <c r="Q88" s="40">
        <f t="shared" si="30"/>
        <v>0</v>
      </c>
      <c r="R88" s="40">
        <f t="shared" si="30"/>
        <v>0</v>
      </c>
      <c r="S88" s="40">
        <f t="shared" si="30"/>
        <v>0</v>
      </c>
      <c r="T88" s="40">
        <f t="shared" si="30"/>
        <v>0</v>
      </c>
      <c r="U88" s="40">
        <f t="shared" si="30"/>
        <v>0</v>
      </c>
      <c r="V88" s="40">
        <f t="shared" si="30"/>
        <v>0</v>
      </c>
    </row>
    <row r="89" spans="1:22" x14ac:dyDescent="0.55000000000000004">
      <c r="B89" t="str">
        <f t="shared" si="28"/>
        <v>Series C</v>
      </c>
      <c r="C89" s="40">
        <f t="shared" si="30"/>
        <v>0</v>
      </c>
      <c r="D89" s="40">
        <f t="shared" si="30"/>
        <v>20000</v>
      </c>
      <c r="E89" s="40">
        <f t="shared" si="30"/>
        <v>49411.764705882357</v>
      </c>
      <c r="F89" s="40">
        <f t="shared" si="30"/>
        <v>50000</v>
      </c>
      <c r="G89" s="40">
        <f t="shared" si="30"/>
        <v>50000</v>
      </c>
      <c r="H89" s="40">
        <f t="shared" si="30"/>
        <v>0</v>
      </c>
      <c r="I89" s="40">
        <f t="shared" si="30"/>
        <v>0</v>
      </c>
      <c r="J89" s="40">
        <f t="shared" si="30"/>
        <v>0</v>
      </c>
      <c r="K89" s="40">
        <f t="shared" si="30"/>
        <v>0</v>
      </c>
      <c r="L89" s="40">
        <f t="shared" si="30"/>
        <v>0</v>
      </c>
      <c r="M89" s="40">
        <f t="shared" si="30"/>
        <v>0</v>
      </c>
      <c r="N89" s="40">
        <f t="shared" si="30"/>
        <v>0</v>
      </c>
      <c r="O89" s="40">
        <f t="shared" si="30"/>
        <v>0</v>
      </c>
      <c r="P89" s="40">
        <f t="shared" si="30"/>
        <v>0</v>
      </c>
      <c r="Q89" s="40">
        <f t="shared" si="30"/>
        <v>0</v>
      </c>
      <c r="R89" s="40">
        <f t="shared" si="30"/>
        <v>0</v>
      </c>
      <c r="S89" s="40">
        <f t="shared" si="30"/>
        <v>0</v>
      </c>
      <c r="T89" s="40">
        <f t="shared" si="30"/>
        <v>0</v>
      </c>
      <c r="U89" s="40">
        <f t="shared" si="30"/>
        <v>0</v>
      </c>
      <c r="V89" s="40">
        <f t="shared" si="30"/>
        <v>0</v>
      </c>
    </row>
    <row r="90" spans="1:22" x14ac:dyDescent="0.55000000000000004">
      <c r="B90" t="str">
        <f t="shared" si="28"/>
        <v>Series B</v>
      </c>
      <c r="C90" s="40">
        <f t="shared" si="30"/>
        <v>0</v>
      </c>
      <c r="D90" s="40">
        <f t="shared" si="30"/>
        <v>10000</v>
      </c>
      <c r="E90" s="40">
        <f t="shared" si="30"/>
        <v>24705.882352941178</v>
      </c>
      <c r="F90" s="40">
        <f t="shared" si="30"/>
        <v>0</v>
      </c>
      <c r="G90" s="40">
        <f t="shared" si="30"/>
        <v>0</v>
      </c>
      <c r="H90" s="40">
        <f t="shared" si="30"/>
        <v>0</v>
      </c>
      <c r="I90" s="40">
        <f t="shared" si="30"/>
        <v>0</v>
      </c>
      <c r="J90" s="40">
        <f t="shared" si="30"/>
        <v>0</v>
      </c>
      <c r="K90" s="40">
        <f t="shared" si="30"/>
        <v>0</v>
      </c>
      <c r="L90" s="40">
        <f t="shared" si="30"/>
        <v>0</v>
      </c>
      <c r="M90" s="40">
        <f t="shared" si="30"/>
        <v>0</v>
      </c>
      <c r="N90" s="40">
        <f t="shared" si="30"/>
        <v>0</v>
      </c>
      <c r="O90" s="40">
        <f t="shared" si="30"/>
        <v>0</v>
      </c>
      <c r="P90" s="40">
        <f t="shared" si="30"/>
        <v>0</v>
      </c>
      <c r="Q90" s="40">
        <f t="shared" si="30"/>
        <v>0</v>
      </c>
      <c r="R90" s="40">
        <f t="shared" si="30"/>
        <v>0</v>
      </c>
      <c r="S90" s="40">
        <f t="shared" si="30"/>
        <v>0</v>
      </c>
      <c r="T90" s="40">
        <f t="shared" si="30"/>
        <v>0</v>
      </c>
      <c r="U90" s="40">
        <f t="shared" si="30"/>
        <v>0</v>
      </c>
      <c r="V90" s="40">
        <f t="shared" si="30"/>
        <v>0</v>
      </c>
    </row>
    <row r="91" spans="1:22" x14ac:dyDescent="0.55000000000000004">
      <c r="B91" t="str">
        <f t="shared" si="28"/>
        <v>Series A</v>
      </c>
      <c r="C91" s="40">
        <f t="shared" si="30"/>
        <v>0</v>
      </c>
      <c r="D91" s="40">
        <f t="shared" si="30"/>
        <v>4400</v>
      </c>
      <c r="E91" s="40">
        <f t="shared" si="30"/>
        <v>10870.588235294119</v>
      </c>
      <c r="F91" s="40">
        <f t="shared" si="30"/>
        <v>0</v>
      </c>
      <c r="G91" s="40">
        <f t="shared" si="30"/>
        <v>0</v>
      </c>
      <c r="H91" s="40">
        <f t="shared" si="30"/>
        <v>0</v>
      </c>
      <c r="I91" s="40">
        <f t="shared" si="30"/>
        <v>0</v>
      </c>
      <c r="J91" s="40">
        <f t="shared" si="30"/>
        <v>0</v>
      </c>
      <c r="K91" s="40">
        <f t="shared" si="30"/>
        <v>0</v>
      </c>
      <c r="L91" s="40">
        <f t="shared" si="30"/>
        <v>0</v>
      </c>
      <c r="M91" s="40">
        <f t="shared" si="30"/>
        <v>0</v>
      </c>
      <c r="N91" s="40">
        <f t="shared" si="30"/>
        <v>0</v>
      </c>
      <c r="O91" s="40">
        <f t="shared" si="30"/>
        <v>0</v>
      </c>
      <c r="P91" s="40">
        <f t="shared" si="30"/>
        <v>0</v>
      </c>
      <c r="Q91" s="40">
        <f t="shared" si="30"/>
        <v>0</v>
      </c>
      <c r="R91" s="40">
        <f t="shared" si="30"/>
        <v>0</v>
      </c>
      <c r="S91" s="40">
        <f t="shared" si="30"/>
        <v>0</v>
      </c>
      <c r="T91" s="40">
        <f t="shared" si="30"/>
        <v>0</v>
      </c>
      <c r="U91" s="40">
        <f t="shared" si="30"/>
        <v>0</v>
      </c>
      <c r="V91" s="40">
        <f t="shared" si="30"/>
        <v>0</v>
      </c>
    </row>
    <row r="92" spans="1:22" x14ac:dyDescent="0.55000000000000004">
      <c r="B92" t="str">
        <f t="shared" si="28"/>
        <v>Seed - 3</v>
      </c>
      <c r="C92" s="40">
        <f t="shared" si="30"/>
        <v>0</v>
      </c>
      <c r="D92" s="40">
        <f t="shared" si="30"/>
        <v>400</v>
      </c>
      <c r="E92" s="40">
        <f t="shared" si="30"/>
        <v>988.23529411764707</v>
      </c>
      <c r="F92" s="40">
        <f t="shared" si="30"/>
        <v>0</v>
      </c>
      <c r="G92" s="40">
        <f t="shared" si="30"/>
        <v>0</v>
      </c>
      <c r="H92" s="40">
        <f t="shared" si="30"/>
        <v>0</v>
      </c>
      <c r="I92" s="40">
        <f t="shared" si="30"/>
        <v>0</v>
      </c>
      <c r="J92" s="40">
        <f t="shared" si="30"/>
        <v>0</v>
      </c>
      <c r="K92" s="40">
        <f t="shared" si="30"/>
        <v>0</v>
      </c>
      <c r="L92" s="40">
        <f t="shared" si="30"/>
        <v>0</v>
      </c>
      <c r="M92" s="40">
        <f t="shared" si="30"/>
        <v>0</v>
      </c>
      <c r="N92" s="40">
        <f t="shared" si="30"/>
        <v>0</v>
      </c>
      <c r="O92" s="40">
        <f t="shared" si="30"/>
        <v>0</v>
      </c>
      <c r="P92" s="40">
        <f t="shared" si="30"/>
        <v>0</v>
      </c>
      <c r="Q92" s="40">
        <f t="shared" si="30"/>
        <v>0</v>
      </c>
      <c r="R92" s="40">
        <f t="shared" si="30"/>
        <v>0</v>
      </c>
      <c r="S92" s="40">
        <f t="shared" si="30"/>
        <v>0</v>
      </c>
      <c r="T92" s="40">
        <f t="shared" si="30"/>
        <v>0</v>
      </c>
      <c r="U92" s="40">
        <f t="shared" si="30"/>
        <v>0</v>
      </c>
      <c r="V92" s="40">
        <f t="shared" si="30"/>
        <v>0</v>
      </c>
    </row>
    <row r="93" spans="1:22" x14ac:dyDescent="0.55000000000000004">
      <c r="B93" t="str">
        <f t="shared" si="28"/>
        <v>Seed - 2</v>
      </c>
      <c r="C93" s="40">
        <f t="shared" si="30"/>
        <v>0</v>
      </c>
      <c r="D93" s="40">
        <f t="shared" si="30"/>
        <v>2000</v>
      </c>
      <c r="E93" s="40">
        <f t="shared" si="30"/>
        <v>4941.1764705882351</v>
      </c>
      <c r="F93" s="40">
        <f t="shared" si="30"/>
        <v>0</v>
      </c>
      <c r="G93" s="40">
        <f t="shared" si="30"/>
        <v>0</v>
      </c>
      <c r="H93" s="40">
        <f t="shared" si="30"/>
        <v>0</v>
      </c>
      <c r="I93" s="40">
        <f t="shared" si="30"/>
        <v>0</v>
      </c>
      <c r="J93" s="40">
        <f t="shared" si="30"/>
        <v>0</v>
      </c>
      <c r="K93" s="40">
        <f t="shared" si="30"/>
        <v>0</v>
      </c>
      <c r="L93" s="40">
        <f t="shared" si="30"/>
        <v>0</v>
      </c>
      <c r="M93" s="40">
        <f t="shared" si="30"/>
        <v>0</v>
      </c>
      <c r="N93" s="40">
        <f t="shared" si="30"/>
        <v>0</v>
      </c>
      <c r="O93" s="40">
        <f t="shared" si="30"/>
        <v>0</v>
      </c>
      <c r="P93" s="40">
        <f t="shared" si="30"/>
        <v>0</v>
      </c>
      <c r="Q93" s="40">
        <f t="shared" si="30"/>
        <v>0</v>
      </c>
      <c r="R93" s="40">
        <f t="shared" si="30"/>
        <v>0</v>
      </c>
      <c r="S93" s="40">
        <f t="shared" si="30"/>
        <v>0</v>
      </c>
      <c r="T93" s="40">
        <f t="shared" si="30"/>
        <v>0</v>
      </c>
      <c r="U93" s="40">
        <f t="shared" si="30"/>
        <v>0</v>
      </c>
      <c r="V93" s="40">
        <f t="shared" si="30"/>
        <v>0</v>
      </c>
    </row>
    <row r="94" spans="1:22" x14ac:dyDescent="0.55000000000000004">
      <c r="B94" t="str">
        <f t="shared" si="28"/>
        <v>Seed</v>
      </c>
      <c r="C94" s="40">
        <f t="shared" si="30"/>
        <v>0</v>
      </c>
      <c r="D94" s="40">
        <f t="shared" si="30"/>
        <v>400</v>
      </c>
      <c r="E94" s="40">
        <f t="shared" si="30"/>
        <v>988.23529411764707</v>
      </c>
      <c r="F94" s="40">
        <f t="shared" si="30"/>
        <v>0</v>
      </c>
      <c r="G94" s="40">
        <f t="shared" si="30"/>
        <v>0</v>
      </c>
      <c r="H94" s="40">
        <f t="shared" si="30"/>
        <v>0</v>
      </c>
      <c r="I94" s="40">
        <f t="shared" si="30"/>
        <v>0</v>
      </c>
      <c r="J94" s="40">
        <f t="shared" si="30"/>
        <v>0</v>
      </c>
      <c r="K94" s="40">
        <f t="shared" si="30"/>
        <v>0</v>
      </c>
      <c r="L94" s="40">
        <f t="shared" si="30"/>
        <v>0</v>
      </c>
      <c r="M94" s="40">
        <f t="shared" si="30"/>
        <v>0</v>
      </c>
      <c r="N94" s="40">
        <f t="shared" si="30"/>
        <v>0</v>
      </c>
      <c r="O94" s="40">
        <f t="shared" si="30"/>
        <v>0</v>
      </c>
      <c r="P94" s="40">
        <f t="shared" si="30"/>
        <v>0</v>
      </c>
      <c r="Q94" s="40">
        <f t="shared" si="30"/>
        <v>0</v>
      </c>
      <c r="R94" s="40">
        <f t="shared" si="30"/>
        <v>0</v>
      </c>
      <c r="S94" s="40">
        <f t="shared" si="30"/>
        <v>0</v>
      </c>
      <c r="T94" s="40">
        <f t="shared" si="30"/>
        <v>0</v>
      </c>
      <c r="U94" s="40">
        <f t="shared" si="30"/>
        <v>0</v>
      </c>
      <c r="V94" s="40">
        <f t="shared" si="30"/>
        <v>0</v>
      </c>
    </row>
    <row r="96" spans="1:22" x14ac:dyDescent="0.55000000000000004">
      <c r="B96" s="30" t="s">
        <v>53</v>
      </c>
      <c r="C96" s="31">
        <f t="shared" ref="C96:V96" si="31">SUM(C87:C95)</f>
        <v>0</v>
      </c>
      <c r="D96" s="31">
        <f t="shared" si="31"/>
        <v>68000</v>
      </c>
      <c r="E96" s="31">
        <f t="shared" si="31"/>
        <v>168000</v>
      </c>
      <c r="F96" s="31">
        <f t="shared" si="31"/>
        <v>127000</v>
      </c>
      <c r="G96" s="31">
        <f t="shared" si="31"/>
        <v>127000</v>
      </c>
      <c r="H96" s="31">
        <f t="shared" si="31"/>
        <v>77000</v>
      </c>
      <c r="I96" s="31">
        <f t="shared" si="31"/>
        <v>77000</v>
      </c>
      <c r="J96" s="31">
        <f t="shared" si="31"/>
        <v>51000</v>
      </c>
      <c r="K96" s="31">
        <f t="shared" si="31"/>
        <v>51000</v>
      </c>
      <c r="L96" s="31">
        <f t="shared" si="31"/>
        <v>0</v>
      </c>
      <c r="M96" s="31">
        <f t="shared" si="31"/>
        <v>0</v>
      </c>
      <c r="N96" s="31">
        <f t="shared" si="31"/>
        <v>0</v>
      </c>
      <c r="O96" s="31">
        <f t="shared" si="31"/>
        <v>0</v>
      </c>
      <c r="P96" s="31">
        <f t="shared" si="31"/>
        <v>0</v>
      </c>
      <c r="Q96" s="31">
        <f t="shared" si="31"/>
        <v>0</v>
      </c>
      <c r="R96" s="31">
        <f t="shared" si="31"/>
        <v>0</v>
      </c>
      <c r="S96" s="31">
        <f t="shared" si="31"/>
        <v>0</v>
      </c>
      <c r="T96" s="31">
        <f t="shared" si="31"/>
        <v>0</v>
      </c>
      <c r="U96" s="31">
        <f t="shared" si="31"/>
        <v>0</v>
      </c>
      <c r="V96" s="31">
        <f t="shared" si="31"/>
        <v>0</v>
      </c>
    </row>
    <row r="97" spans="1:22" x14ac:dyDescent="0.55000000000000004">
      <c r="B97" s="18" t="s">
        <v>54</v>
      </c>
      <c r="C97" s="42">
        <f>C80-C96</f>
        <v>0</v>
      </c>
      <c r="D97" s="42">
        <f t="shared" ref="D97:V97" si="32">D80-D96</f>
        <v>0</v>
      </c>
      <c r="E97" s="42">
        <f t="shared" si="32"/>
        <v>0</v>
      </c>
      <c r="F97" s="42">
        <f t="shared" si="32"/>
        <v>141000</v>
      </c>
      <c r="G97" s="42">
        <f t="shared" si="32"/>
        <v>241000</v>
      </c>
      <c r="H97" s="42">
        <f t="shared" si="32"/>
        <v>391000</v>
      </c>
      <c r="I97" s="42">
        <f t="shared" si="32"/>
        <v>491000</v>
      </c>
      <c r="J97" s="42">
        <f t="shared" si="32"/>
        <v>617000</v>
      </c>
      <c r="K97" s="42">
        <f t="shared" si="32"/>
        <v>717000</v>
      </c>
      <c r="L97" s="42">
        <f t="shared" si="32"/>
        <v>868000</v>
      </c>
      <c r="M97" s="42">
        <f t="shared" si="32"/>
        <v>968000</v>
      </c>
      <c r="N97" s="42">
        <f t="shared" si="32"/>
        <v>1119000</v>
      </c>
      <c r="O97" s="42">
        <f t="shared" si="32"/>
        <v>1219000</v>
      </c>
      <c r="P97" s="42">
        <f t="shared" si="32"/>
        <v>1319000</v>
      </c>
      <c r="Q97" s="42">
        <f t="shared" si="32"/>
        <v>1419000</v>
      </c>
      <c r="R97" s="42">
        <f t="shared" si="32"/>
        <v>1519000</v>
      </c>
      <c r="S97" s="42">
        <f t="shared" si="32"/>
        <v>1619000</v>
      </c>
      <c r="T97" s="42">
        <f t="shared" si="32"/>
        <v>1800000</v>
      </c>
      <c r="U97" s="42">
        <f t="shared" si="32"/>
        <v>1900000</v>
      </c>
      <c r="V97" s="42">
        <f t="shared" si="32"/>
        <v>2000000</v>
      </c>
    </row>
    <row r="100" spans="1:22" x14ac:dyDescent="0.55000000000000004">
      <c r="A100" s="38" t="s">
        <v>49</v>
      </c>
      <c r="B100" s="39" t="s">
        <v>55</v>
      </c>
    </row>
    <row r="101" spans="1:22" x14ac:dyDescent="0.55000000000000004">
      <c r="B101" s="19" t="s">
        <v>42</v>
      </c>
      <c r="C101" s="35">
        <f>C$61</f>
        <v>100000</v>
      </c>
      <c r="D101" s="35">
        <f t="shared" ref="D101:V101" si="33">D$61</f>
        <v>200000</v>
      </c>
      <c r="E101" s="35">
        <f t="shared" si="33"/>
        <v>300000</v>
      </c>
      <c r="F101" s="35">
        <f t="shared" si="33"/>
        <v>400000</v>
      </c>
      <c r="G101" s="35">
        <f t="shared" si="33"/>
        <v>500000</v>
      </c>
      <c r="H101" s="35">
        <f t="shared" si="33"/>
        <v>600000</v>
      </c>
      <c r="I101" s="35">
        <f t="shared" si="33"/>
        <v>700000</v>
      </c>
      <c r="J101" s="35">
        <f t="shared" si="33"/>
        <v>800000</v>
      </c>
      <c r="K101" s="35">
        <f t="shared" si="33"/>
        <v>900000</v>
      </c>
      <c r="L101" s="35">
        <f t="shared" si="33"/>
        <v>1000000</v>
      </c>
      <c r="M101" s="35">
        <f t="shared" si="33"/>
        <v>1100000</v>
      </c>
      <c r="N101" s="35">
        <f t="shared" si="33"/>
        <v>1200000</v>
      </c>
      <c r="O101" s="35">
        <f t="shared" si="33"/>
        <v>1300000</v>
      </c>
      <c r="P101" s="35">
        <f t="shared" si="33"/>
        <v>1400000</v>
      </c>
      <c r="Q101" s="35">
        <f t="shared" si="33"/>
        <v>1500000</v>
      </c>
      <c r="R101" s="35">
        <f t="shared" si="33"/>
        <v>1600000</v>
      </c>
      <c r="S101" s="35">
        <f t="shared" si="33"/>
        <v>1700000</v>
      </c>
      <c r="T101" s="35">
        <f t="shared" si="33"/>
        <v>1800000</v>
      </c>
      <c r="U101" s="35">
        <f t="shared" si="33"/>
        <v>1900000</v>
      </c>
      <c r="V101" s="35">
        <f t="shared" si="33"/>
        <v>2000000</v>
      </c>
    </row>
    <row r="103" spans="1:22" x14ac:dyDescent="0.55000000000000004">
      <c r="B103" t="str">
        <f t="shared" ref="B103:B113" si="34">B41</f>
        <v>Series E -1 Sr.</v>
      </c>
      <c r="C103" s="40">
        <f t="shared" ref="C103:V113" si="35">IF(C$68&gt;$M41,$H41,0)</f>
        <v>0</v>
      </c>
      <c r="D103" s="40">
        <f t="shared" si="35"/>
        <v>0</v>
      </c>
      <c r="E103" s="40">
        <f t="shared" si="35"/>
        <v>0</v>
      </c>
      <c r="F103" s="40">
        <f t="shared" si="35"/>
        <v>0</v>
      </c>
      <c r="G103" s="40">
        <f t="shared" si="35"/>
        <v>0</v>
      </c>
      <c r="H103" s="40">
        <f t="shared" si="35"/>
        <v>0</v>
      </c>
      <c r="I103" s="40">
        <f t="shared" si="35"/>
        <v>0</v>
      </c>
      <c r="J103" s="40">
        <f t="shared" si="35"/>
        <v>0</v>
      </c>
      <c r="K103" s="40">
        <f t="shared" si="35"/>
        <v>0</v>
      </c>
      <c r="L103" s="40">
        <f t="shared" si="35"/>
        <v>0</v>
      </c>
      <c r="M103" s="40">
        <f t="shared" si="35"/>
        <v>0</v>
      </c>
      <c r="N103" s="40">
        <f t="shared" si="35"/>
        <v>0</v>
      </c>
      <c r="O103" s="40">
        <f t="shared" si="35"/>
        <v>0</v>
      </c>
      <c r="P103" s="40">
        <f t="shared" si="35"/>
        <v>0</v>
      </c>
      <c r="Q103" s="40">
        <f t="shared" si="35"/>
        <v>0</v>
      </c>
      <c r="R103" s="40">
        <f t="shared" si="35"/>
        <v>0</v>
      </c>
      <c r="S103" s="40">
        <f t="shared" si="35"/>
        <v>0</v>
      </c>
      <c r="T103" s="40">
        <f t="shared" si="35"/>
        <v>3806.8829999999998</v>
      </c>
      <c r="U103" s="40">
        <f t="shared" si="35"/>
        <v>3806.8829999999998</v>
      </c>
      <c r="V103" s="40">
        <f t="shared" si="35"/>
        <v>3806.8829999999998</v>
      </c>
    </row>
    <row r="104" spans="1:22" x14ac:dyDescent="0.55000000000000004">
      <c r="B104" t="str">
        <f t="shared" si="34"/>
        <v>Series E Sr.</v>
      </c>
      <c r="C104" s="40">
        <f t="shared" si="35"/>
        <v>0</v>
      </c>
      <c r="D104" s="40">
        <f t="shared" si="35"/>
        <v>0</v>
      </c>
      <c r="E104" s="40">
        <f t="shared" si="35"/>
        <v>0</v>
      </c>
      <c r="F104" s="40">
        <f t="shared" si="35"/>
        <v>0</v>
      </c>
      <c r="G104" s="40">
        <f t="shared" si="35"/>
        <v>0</v>
      </c>
      <c r="H104" s="40">
        <f t="shared" si="35"/>
        <v>0</v>
      </c>
      <c r="I104" s="40">
        <f t="shared" si="35"/>
        <v>0</v>
      </c>
      <c r="J104" s="40">
        <f t="shared" si="35"/>
        <v>0</v>
      </c>
      <c r="K104" s="40">
        <f t="shared" si="35"/>
        <v>0</v>
      </c>
      <c r="L104" s="40">
        <f t="shared" si="35"/>
        <v>0</v>
      </c>
      <c r="M104" s="40">
        <f t="shared" si="35"/>
        <v>0</v>
      </c>
      <c r="N104" s="40">
        <f t="shared" si="35"/>
        <v>3809.3229999999999</v>
      </c>
      <c r="O104" s="40">
        <f t="shared" si="35"/>
        <v>3809.3229999999999</v>
      </c>
      <c r="P104" s="40">
        <f t="shared" si="35"/>
        <v>3809.3229999999999</v>
      </c>
      <c r="Q104" s="40">
        <f t="shared" si="35"/>
        <v>3809.3229999999999</v>
      </c>
      <c r="R104" s="40">
        <f t="shared" si="35"/>
        <v>3809.3229999999999</v>
      </c>
      <c r="S104" s="40">
        <f t="shared" si="35"/>
        <v>3809.3229999999999</v>
      </c>
      <c r="T104" s="40">
        <f t="shared" si="35"/>
        <v>3809.3229999999999</v>
      </c>
      <c r="U104" s="40">
        <f t="shared" si="35"/>
        <v>3809.3229999999999</v>
      </c>
      <c r="V104" s="40">
        <f t="shared" si="35"/>
        <v>3809.3229999999999</v>
      </c>
    </row>
    <row r="105" spans="1:22" x14ac:dyDescent="0.55000000000000004">
      <c r="B105" t="str">
        <f t="shared" si="34"/>
        <v>Series D-1</v>
      </c>
      <c r="C105" s="40">
        <f t="shared" si="35"/>
        <v>0</v>
      </c>
      <c r="D105" s="40">
        <f t="shared" si="35"/>
        <v>0</v>
      </c>
      <c r="E105" s="40">
        <f t="shared" si="35"/>
        <v>0</v>
      </c>
      <c r="F105" s="40">
        <f t="shared" si="35"/>
        <v>0</v>
      </c>
      <c r="G105" s="40">
        <f t="shared" si="35"/>
        <v>0</v>
      </c>
      <c r="H105" s="40">
        <f t="shared" si="35"/>
        <v>0</v>
      </c>
      <c r="I105" s="40">
        <f t="shared" si="35"/>
        <v>0</v>
      </c>
      <c r="J105" s="40">
        <f t="shared" si="35"/>
        <v>0</v>
      </c>
      <c r="K105" s="40">
        <f t="shared" si="35"/>
        <v>0</v>
      </c>
      <c r="L105" s="40">
        <f t="shared" si="35"/>
        <v>4669.4960000000001</v>
      </c>
      <c r="M105" s="40">
        <f t="shared" si="35"/>
        <v>4669.4960000000001</v>
      </c>
      <c r="N105" s="40">
        <f t="shared" si="35"/>
        <v>4669.4960000000001</v>
      </c>
      <c r="O105" s="40">
        <f t="shared" si="35"/>
        <v>4669.4960000000001</v>
      </c>
      <c r="P105" s="40">
        <f t="shared" si="35"/>
        <v>4669.4960000000001</v>
      </c>
      <c r="Q105" s="40">
        <f t="shared" si="35"/>
        <v>4669.4960000000001</v>
      </c>
      <c r="R105" s="40">
        <f t="shared" si="35"/>
        <v>4669.4960000000001</v>
      </c>
      <c r="S105" s="40">
        <f t="shared" si="35"/>
        <v>4669.4960000000001</v>
      </c>
      <c r="T105" s="40">
        <f t="shared" si="35"/>
        <v>4669.4960000000001</v>
      </c>
      <c r="U105" s="40">
        <f t="shared" si="35"/>
        <v>4669.4960000000001</v>
      </c>
      <c r="V105" s="40">
        <f t="shared" si="35"/>
        <v>4669.4960000000001</v>
      </c>
    </row>
    <row r="106" spans="1:22" x14ac:dyDescent="0.55000000000000004">
      <c r="B106" t="str">
        <f t="shared" si="34"/>
        <v>Series D</v>
      </c>
      <c r="C106" s="40">
        <f t="shared" si="35"/>
        <v>0</v>
      </c>
      <c r="D106" s="40">
        <f t="shared" si="35"/>
        <v>0</v>
      </c>
      <c r="E106" s="40">
        <f t="shared" si="35"/>
        <v>0</v>
      </c>
      <c r="F106" s="40">
        <f t="shared" si="35"/>
        <v>0</v>
      </c>
      <c r="G106" s="40">
        <f t="shared" si="35"/>
        <v>0</v>
      </c>
      <c r="H106" s="40">
        <f t="shared" si="35"/>
        <v>0</v>
      </c>
      <c r="I106" s="40">
        <f t="shared" si="35"/>
        <v>0</v>
      </c>
      <c r="J106" s="40">
        <f t="shared" si="35"/>
        <v>3471.7629999999999</v>
      </c>
      <c r="K106" s="40">
        <f t="shared" si="35"/>
        <v>3471.7629999999999</v>
      </c>
      <c r="L106" s="40">
        <f t="shared" si="35"/>
        <v>3471.7629999999999</v>
      </c>
      <c r="M106" s="40">
        <f t="shared" si="35"/>
        <v>3471.7629999999999</v>
      </c>
      <c r="N106" s="40">
        <f t="shared" si="35"/>
        <v>3471.7629999999999</v>
      </c>
      <c r="O106" s="40">
        <f t="shared" si="35"/>
        <v>3471.7629999999999</v>
      </c>
      <c r="P106" s="40">
        <f t="shared" si="35"/>
        <v>3471.7629999999999</v>
      </c>
      <c r="Q106" s="40">
        <f t="shared" si="35"/>
        <v>3471.7629999999999</v>
      </c>
      <c r="R106" s="40">
        <f t="shared" si="35"/>
        <v>3471.7629999999999</v>
      </c>
      <c r="S106" s="40">
        <f t="shared" si="35"/>
        <v>3471.7629999999999</v>
      </c>
      <c r="T106" s="40">
        <f t="shared" si="35"/>
        <v>3471.7629999999999</v>
      </c>
      <c r="U106" s="40">
        <f t="shared" si="35"/>
        <v>3471.7629999999999</v>
      </c>
      <c r="V106" s="40">
        <f t="shared" si="35"/>
        <v>3471.7629999999999</v>
      </c>
    </row>
    <row r="107" spans="1:22" x14ac:dyDescent="0.55000000000000004">
      <c r="B107" t="str">
        <f t="shared" si="34"/>
        <v>Series C</v>
      </c>
      <c r="C107" s="40">
        <f t="shared" si="35"/>
        <v>0</v>
      </c>
      <c r="D107" s="40">
        <f t="shared" si="35"/>
        <v>0</v>
      </c>
      <c r="E107" s="40">
        <f t="shared" si="35"/>
        <v>0</v>
      </c>
      <c r="F107" s="40">
        <f t="shared" si="35"/>
        <v>0</v>
      </c>
      <c r="G107" s="40">
        <f t="shared" si="35"/>
        <v>0</v>
      </c>
      <c r="H107" s="40">
        <f t="shared" si="35"/>
        <v>10730.904</v>
      </c>
      <c r="I107" s="40">
        <f t="shared" si="35"/>
        <v>10730.904</v>
      </c>
      <c r="J107" s="40">
        <f t="shared" si="35"/>
        <v>10730.904</v>
      </c>
      <c r="K107" s="40">
        <f t="shared" si="35"/>
        <v>10730.904</v>
      </c>
      <c r="L107" s="40">
        <f t="shared" si="35"/>
        <v>10730.904</v>
      </c>
      <c r="M107" s="40">
        <f t="shared" si="35"/>
        <v>10730.904</v>
      </c>
      <c r="N107" s="40">
        <f t="shared" si="35"/>
        <v>10730.904</v>
      </c>
      <c r="O107" s="40">
        <f t="shared" si="35"/>
        <v>10730.904</v>
      </c>
      <c r="P107" s="40">
        <f t="shared" si="35"/>
        <v>10730.904</v>
      </c>
      <c r="Q107" s="40">
        <f t="shared" si="35"/>
        <v>10730.904</v>
      </c>
      <c r="R107" s="40">
        <f t="shared" si="35"/>
        <v>10730.904</v>
      </c>
      <c r="S107" s="40">
        <f t="shared" si="35"/>
        <v>10730.904</v>
      </c>
      <c r="T107" s="40">
        <f t="shared" si="35"/>
        <v>10730.904</v>
      </c>
      <c r="U107" s="40">
        <f t="shared" si="35"/>
        <v>10730.904</v>
      </c>
      <c r="V107" s="40">
        <f t="shared" si="35"/>
        <v>10730.904</v>
      </c>
    </row>
    <row r="108" spans="1:22" x14ac:dyDescent="0.55000000000000004">
      <c r="B108" t="str">
        <f t="shared" si="34"/>
        <v>Series B</v>
      </c>
      <c r="C108" s="40">
        <f t="shared" si="35"/>
        <v>0</v>
      </c>
      <c r="D108" s="40">
        <f t="shared" si="35"/>
        <v>0</v>
      </c>
      <c r="E108" s="40">
        <f t="shared" si="35"/>
        <v>0</v>
      </c>
      <c r="F108" s="40">
        <f t="shared" si="35"/>
        <v>11497.424999999999</v>
      </c>
      <c r="G108" s="40">
        <f t="shared" si="35"/>
        <v>11497.424999999999</v>
      </c>
      <c r="H108" s="40">
        <f t="shared" si="35"/>
        <v>11497.424999999999</v>
      </c>
      <c r="I108" s="40">
        <f t="shared" si="35"/>
        <v>11497.424999999999</v>
      </c>
      <c r="J108" s="40">
        <f t="shared" si="35"/>
        <v>11497.424999999999</v>
      </c>
      <c r="K108" s="40">
        <f t="shared" si="35"/>
        <v>11497.424999999999</v>
      </c>
      <c r="L108" s="40">
        <f t="shared" si="35"/>
        <v>11497.424999999999</v>
      </c>
      <c r="M108" s="40">
        <f t="shared" si="35"/>
        <v>11497.424999999999</v>
      </c>
      <c r="N108" s="40">
        <f t="shared" si="35"/>
        <v>11497.424999999999</v>
      </c>
      <c r="O108" s="40">
        <f t="shared" si="35"/>
        <v>11497.424999999999</v>
      </c>
      <c r="P108" s="40">
        <f t="shared" si="35"/>
        <v>11497.424999999999</v>
      </c>
      <c r="Q108" s="40">
        <f t="shared" si="35"/>
        <v>11497.424999999999</v>
      </c>
      <c r="R108" s="40">
        <f t="shared" si="35"/>
        <v>11497.424999999999</v>
      </c>
      <c r="S108" s="40">
        <f t="shared" si="35"/>
        <v>11497.424999999999</v>
      </c>
      <c r="T108" s="40">
        <f t="shared" si="35"/>
        <v>11497.424999999999</v>
      </c>
      <c r="U108" s="40">
        <f t="shared" si="35"/>
        <v>11497.424999999999</v>
      </c>
      <c r="V108" s="40">
        <f t="shared" si="35"/>
        <v>11497.424999999999</v>
      </c>
    </row>
    <row r="109" spans="1:22" x14ac:dyDescent="0.55000000000000004">
      <c r="B109" t="str">
        <f t="shared" si="34"/>
        <v>Series A</v>
      </c>
      <c r="C109" s="40">
        <f t="shared" si="35"/>
        <v>0</v>
      </c>
      <c r="D109" s="40">
        <f t="shared" si="35"/>
        <v>0</v>
      </c>
      <c r="E109" s="40">
        <f t="shared" si="35"/>
        <v>0</v>
      </c>
      <c r="F109" s="40">
        <f t="shared" si="35"/>
        <v>10389.120000000001</v>
      </c>
      <c r="G109" s="40">
        <f t="shared" si="35"/>
        <v>10389.120000000001</v>
      </c>
      <c r="H109" s="40">
        <f t="shared" si="35"/>
        <v>10389.120000000001</v>
      </c>
      <c r="I109" s="40">
        <f t="shared" si="35"/>
        <v>10389.120000000001</v>
      </c>
      <c r="J109" s="40">
        <f t="shared" si="35"/>
        <v>10389.120000000001</v>
      </c>
      <c r="K109" s="40">
        <f t="shared" si="35"/>
        <v>10389.120000000001</v>
      </c>
      <c r="L109" s="40">
        <f t="shared" si="35"/>
        <v>10389.120000000001</v>
      </c>
      <c r="M109" s="40">
        <f t="shared" si="35"/>
        <v>10389.120000000001</v>
      </c>
      <c r="N109" s="40">
        <f t="shared" si="35"/>
        <v>10389.120000000001</v>
      </c>
      <c r="O109" s="40">
        <f t="shared" si="35"/>
        <v>10389.120000000001</v>
      </c>
      <c r="P109" s="40">
        <f t="shared" si="35"/>
        <v>10389.120000000001</v>
      </c>
      <c r="Q109" s="40">
        <f t="shared" si="35"/>
        <v>10389.120000000001</v>
      </c>
      <c r="R109" s="40">
        <f t="shared" si="35"/>
        <v>10389.120000000001</v>
      </c>
      <c r="S109" s="40">
        <f t="shared" si="35"/>
        <v>10389.120000000001</v>
      </c>
      <c r="T109" s="40">
        <f t="shared" si="35"/>
        <v>10389.120000000001</v>
      </c>
      <c r="U109" s="40">
        <f t="shared" si="35"/>
        <v>10389.120000000001</v>
      </c>
      <c r="V109" s="40">
        <f t="shared" si="35"/>
        <v>10389.120000000001</v>
      </c>
    </row>
    <row r="110" spans="1:22" x14ac:dyDescent="0.55000000000000004">
      <c r="B110" t="str">
        <f t="shared" si="34"/>
        <v>Seed - 3</v>
      </c>
      <c r="C110" s="40">
        <f t="shared" si="35"/>
        <v>0</v>
      </c>
      <c r="D110" s="40">
        <f t="shared" si="35"/>
        <v>0</v>
      </c>
      <c r="E110" s="40">
        <f t="shared" si="35"/>
        <v>0</v>
      </c>
      <c r="F110" s="40">
        <f t="shared" si="35"/>
        <v>1000</v>
      </c>
      <c r="G110" s="40">
        <f t="shared" si="35"/>
        <v>1000</v>
      </c>
      <c r="H110" s="40">
        <f t="shared" si="35"/>
        <v>1000</v>
      </c>
      <c r="I110" s="40">
        <f t="shared" si="35"/>
        <v>1000</v>
      </c>
      <c r="J110" s="40">
        <f t="shared" si="35"/>
        <v>1000</v>
      </c>
      <c r="K110" s="40">
        <f t="shared" si="35"/>
        <v>1000</v>
      </c>
      <c r="L110" s="40">
        <f t="shared" si="35"/>
        <v>1000</v>
      </c>
      <c r="M110" s="40">
        <f t="shared" si="35"/>
        <v>1000</v>
      </c>
      <c r="N110" s="40">
        <f t="shared" si="35"/>
        <v>1000</v>
      </c>
      <c r="O110" s="40">
        <f t="shared" si="35"/>
        <v>1000</v>
      </c>
      <c r="P110" s="40">
        <f t="shared" si="35"/>
        <v>1000</v>
      </c>
      <c r="Q110" s="40">
        <f t="shared" si="35"/>
        <v>1000</v>
      </c>
      <c r="R110" s="40">
        <f t="shared" si="35"/>
        <v>1000</v>
      </c>
      <c r="S110" s="40">
        <f t="shared" si="35"/>
        <v>1000</v>
      </c>
      <c r="T110" s="40">
        <f t="shared" si="35"/>
        <v>1000</v>
      </c>
      <c r="U110" s="40">
        <f t="shared" si="35"/>
        <v>1000</v>
      </c>
      <c r="V110" s="40">
        <f t="shared" si="35"/>
        <v>1000</v>
      </c>
    </row>
    <row r="111" spans="1:22" x14ac:dyDescent="0.55000000000000004">
      <c r="B111" t="str">
        <f t="shared" si="34"/>
        <v>Seed - 2</v>
      </c>
      <c r="C111" s="40">
        <f t="shared" si="35"/>
        <v>0</v>
      </c>
      <c r="D111" s="40">
        <f t="shared" si="35"/>
        <v>0</v>
      </c>
      <c r="E111" s="40">
        <f t="shared" si="35"/>
        <v>0</v>
      </c>
      <c r="F111" s="40">
        <f t="shared" si="35"/>
        <v>5815.63</v>
      </c>
      <c r="G111" s="40">
        <f t="shared" si="35"/>
        <v>5815.63</v>
      </c>
      <c r="H111" s="40">
        <f t="shared" si="35"/>
        <v>5815.63</v>
      </c>
      <c r="I111" s="40">
        <f t="shared" si="35"/>
        <v>5815.63</v>
      </c>
      <c r="J111" s="40">
        <f t="shared" si="35"/>
        <v>5815.63</v>
      </c>
      <c r="K111" s="40">
        <f t="shared" si="35"/>
        <v>5815.63</v>
      </c>
      <c r="L111" s="40">
        <f t="shared" si="35"/>
        <v>5815.63</v>
      </c>
      <c r="M111" s="40">
        <f t="shared" si="35"/>
        <v>5815.63</v>
      </c>
      <c r="N111" s="40">
        <f t="shared" si="35"/>
        <v>5815.63</v>
      </c>
      <c r="O111" s="40">
        <f t="shared" si="35"/>
        <v>5815.63</v>
      </c>
      <c r="P111" s="40">
        <f t="shared" si="35"/>
        <v>5815.63</v>
      </c>
      <c r="Q111" s="40">
        <f t="shared" si="35"/>
        <v>5815.63</v>
      </c>
      <c r="R111" s="40">
        <f t="shared" si="35"/>
        <v>5815.63</v>
      </c>
      <c r="S111" s="40">
        <f t="shared" si="35"/>
        <v>5815.63</v>
      </c>
      <c r="T111" s="40">
        <f t="shared" si="35"/>
        <v>5815.63</v>
      </c>
      <c r="U111" s="40">
        <f t="shared" si="35"/>
        <v>5815.63</v>
      </c>
      <c r="V111" s="40">
        <f t="shared" si="35"/>
        <v>5815.63</v>
      </c>
    </row>
    <row r="112" spans="1:22" x14ac:dyDescent="0.55000000000000004">
      <c r="B112" t="str">
        <f t="shared" si="34"/>
        <v>Seed</v>
      </c>
      <c r="C112" s="40">
        <f t="shared" si="35"/>
        <v>0</v>
      </c>
      <c r="D112" s="40">
        <f t="shared" si="35"/>
        <v>0</v>
      </c>
      <c r="E112" s="40">
        <f t="shared" si="35"/>
        <v>0</v>
      </c>
      <c r="F112" s="40">
        <f t="shared" si="35"/>
        <v>3745.2979999999998</v>
      </c>
      <c r="G112" s="40">
        <f t="shared" si="35"/>
        <v>3745.2979999999998</v>
      </c>
      <c r="H112" s="40">
        <f t="shared" si="35"/>
        <v>3745.2979999999998</v>
      </c>
      <c r="I112" s="40">
        <f t="shared" si="35"/>
        <v>3745.2979999999998</v>
      </c>
      <c r="J112" s="40">
        <f t="shared" si="35"/>
        <v>3745.2979999999998</v>
      </c>
      <c r="K112" s="40">
        <f t="shared" si="35"/>
        <v>3745.2979999999998</v>
      </c>
      <c r="L112" s="40">
        <f t="shared" si="35"/>
        <v>3745.2979999999998</v>
      </c>
      <c r="M112" s="40">
        <f t="shared" si="35"/>
        <v>3745.2979999999998</v>
      </c>
      <c r="N112" s="40">
        <f t="shared" si="35"/>
        <v>3745.2979999999998</v>
      </c>
      <c r="O112" s="40">
        <f t="shared" si="35"/>
        <v>3745.2979999999998</v>
      </c>
      <c r="P112" s="40">
        <f t="shared" si="35"/>
        <v>3745.2979999999998</v>
      </c>
      <c r="Q112" s="40">
        <f t="shared" si="35"/>
        <v>3745.2979999999998</v>
      </c>
      <c r="R112" s="40">
        <f t="shared" si="35"/>
        <v>3745.2979999999998</v>
      </c>
      <c r="S112" s="40">
        <f t="shared" si="35"/>
        <v>3745.2979999999998</v>
      </c>
      <c r="T112" s="40">
        <f t="shared" si="35"/>
        <v>3745.2979999999998</v>
      </c>
      <c r="U112" s="40">
        <f t="shared" si="35"/>
        <v>3745.2979999999998</v>
      </c>
      <c r="V112" s="40">
        <f t="shared" si="35"/>
        <v>3745.2979999999998</v>
      </c>
    </row>
    <row r="113" spans="1:22" x14ac:dyDescent="0.55000000000000004">
      <c r="B113" t="str">
        <f t="shared" si="34"/>
        <v>Common Stock + Options</v>
      </c>
      <c r="C113" s="40">
        <f t="shared" si="35"/>
        <v>24874.853999999999</v>
      </c>
      <c r="D113" s="40">
        <f t="shared" si="35"/>
        <v>24874.853999999999</v>
      </c>
      <c r="E113" s="40">
        <f t="shared" si="35"/>
        <v>24874.853999999999</v>
      </c>
      <c r="F113" s="40">
        <f t="shared" si="35"/>
        <v>24874.853999999999</v>
      </c>
      <c r="G113" s="40">
        <f t="shared" si="35"/>
        <v>24874.853999999999</v>
      </c>
      <c r="H113" s="40">
        <f t="shared" si="35"/>
        <v>24874.853999999999</v>
      </c>
      <c r="I113" s="40">
        <f t="shared" si="35"/>
        <v>24874.853999999999</v>
      </c>
      <c r="J113" s="40">
        <f t="shared" si="35"/>
        <v>24874.853999999999</v>
      </c>
      <c r="K113" s="40">
        <f t="shared" si="35"/>
        <v>24874.853999999999</v>
      </c>
      <c r="L113" s="40">
        <f t="shared" si="35"/>
        <v>24874.853999999999</v>
      </c>
      <c r="M113" s="40">
        <f t="shared" si="35"/>
        <v>24874.853999999999</v>
      </c>
      <c r="N113" s="40">
        <f t="shared" si="35"/>
        <v>24874.853999999999</v>
      </c>
      <c r="O113" s="40">
        <f t="shared" si="35"/>
        <v>24874.853999999999</v>
      </c>
      <c r="P113" s="40">
        <f t="shared" si="35"/>
        <v>24874.853999999999</v>
      </c>
      <c r="Q113" s="40">
        <f t="shared" si="35"/>
        <v>24874.853999999999</v>
      </c>
      <c r="R113" s="40">
        <f t="shared" si="35"/>
        <v>24874.853999999999</v>
      </c>
      <c r="S113" s="40">
        <f t="shared" si="35"/>
        <v>24874.853999999999</v>
      </c>
      <c r="T113" s="40">
        <f t="shared" si="35"/>
        <v>24874.853999999999</v>
      </c>
      <c r="U113" s="40">
        <f t="shared" si="35"/>
        <v>24874.853999999999</v>
      </c>
      <c r="V113" s="40">
        <f t="shared" si="35"/>
        <v>24874.853999999999</v>
      </c>
    </row>
    <row r="115" spans="1:22" x14ac:dyDescent="0.55000000000000004">
      <c r="B115" s="30" t="s">
        <v>56</v>
      </c>
      <c r="C115" s="31">
        <f>SUM(C103:C114)</f>
        <v>24874.853999999999</v>
      </c>
      <c r="D115" s="31">
        <f t="shared" ref="D115:V115" si="36">SUM(D103:D114)</f>
        <v>24874.853999999999</v>
      </c>
      <c r="E115" s="31">
        <f t="shared" si="36"/>
        <v>24874.853999999999</v>
      </c>
      <c r="F115" s="31">
        <f t="shared" si="36"/>
        <v>57322.326999999997</v>
      </c>
      <c r="G115" s="31">
        <f t="shared" si="36"/>
        <v>57322.326999999997</v>
      </c>
      <c r="H115" s="31">
        <f t="shared" si="36"/>
        <v>68053.231</v>
      </c>
      <c r="I115" s="31">
        <f t="shared" si="36"/>
        <v>68053.231</v>
      </c>
      <c r="J115" s="31">
        <f t="shared" si="36"/>
        <v>71524.994000000006</v>
      </c>
      <c r="K115" s="31">
        <f t="shared" si="36"/>
        <v>71524.994000000006</v>
      </c>
      <c r="L115" s="31">
        <f t="shared" si="36"/>
        <v>76194.489999999991</v>
      </c>
      <c r="M115" s="31">
        <f t="shared" si="36"/>
        <v>76194.489999999991</v>
      </c>
      <c r="N115" s="31">
        <f t="shared" si="36"/>
        <v>80003.812999999995</v>
      </c>
      <c r="O115" s="31">
        <f t="shared" si="36"/>
        <v>80003.812999999995</v>
      </c>
      <c r="P115" s="31">
        <f t="shared" si="36"/>
        <v>80003.812999999995</v>
      </c>
      <c r="Q115" s="31">
        <f t="shared" si="36"/>
        <v>80003.812999999995</v>
      </c>
      <c r="R115" s="31">
        <f t="shared" si="36"/>
        <v>80003.812999999995</v>
      </c>
      <c r="S115" s="31">
        <f t="shared" si="36"/>
        <v>80003.812999999995</v>
      </c>
      <c r="T115" s="31">
        <f t="shared" si="36"/>
        <v>83810.695999999996</v>
      </c>
      <c r="U115" s="31">
        <f t="shared" si="36"/>
        <v>83810.695999999996</v>
      </c>
      <c r="V115" s="31">
        <f t="shared" si="36"/>
        <v>83810.695999999996</v>
      </c>
    </row>
    <row r="117" spans="1:22" x14ac:dyDescent="0.55000000000000004">
      <c r="A117" s="38" t="s">
        <v>49</v>
      </c>
      <c r="B117" s="39" t="s">
        <v>71</v>
      </c>
    </row>
    <row r="118" spans="1:22" x14ac:dyDescent="0.55000000000000004">
      <c r="B118" s="19" t="s">
        <v>42</v>
      </c>
      <c r="C118" s="35">
        <f>C$61</f>
        <v>100000</v>
      </c>
      <c r="D118" s="35">
        <f t="shared" ref="D118:V118" si="37">D$61</f>
        <v>200000</v>
      </c>
      <c r="E118" s="35">
        <f t="shared" si="37"/>
        <v>300000</v>
      </c>
      <c r="F118" s="35">
        <f t="shared" si="37"/>
        <v>400000</v>
      </c>
      <c r="G118" s="35">
        <f t="shared" si="37"/>
        <v>500000</v>
      </c>
      <c r="H118" s="35">
        <f t="shared" si="37"/>
        <v>600000</v>
      </c>
      <c r="I118" s="35">
        <f t="shared" si="37"/>
        <v>700000</v>
      </c>
      <c r="J118" s="35">
        <f t="shared" si="37"/>
        <v>800000</v>
      </c>
      <c r="K118" s="35">
        <f t="shared" si="37"/>
        <v>900000</v>
      </c>
      <c r="L118" s="35">
        <f t="shared" si="37"/>
        <v>1000000</v>
      </c>
      <c r="M118" s="35">
        <f t="shared" si="37"/>
        <v>1100000</v>
      </c>
      <c r="N118" s="35">
        <f t="shared" si="37"/>
        <v>1200000</v>
      </c>
      <c r="O118" s="35">
        <f t="shared" si="37"/>
        <v>1300000</v>
      </c>
      <c r="P118" s="35">
        <f t="shared" si="37"/>
        <v>1400000</v>
      </c>
      <c r="Q118" s="35">
        <f t="shared" si="37"/>
        <v>1500000</v>
      </c>
      <c r="R118" s="35">
        <f t="shared" si="37"/>
        <v>1600000</v>
      </c>
      <c r="S118" s="35">
        <f t="shared" si="37"/>
        <v>1700000</v>
      </c>
      <c r="T118" s="35">
        <f t="shared" si="37"/>
        <v>1800000</v>
      </c>
      <c r="U118" s="35">
        <f t="shared" si="37"/>
        <v>1900000</v>
      </c>
      <c r="V118" s="35">
        <f t="shared" si="37"/>
        <v>2000000</v>
      </c>
    </row>
    <row r="120" spans="1:22" x14ac:dyDescent="0.55000000000000004">
      <c r="B120" t="str">
        <f t="shared" ref="B120:B130" si="38">B41</f>
        <v>Series E -1 Sr.</v>
      </c>
      <c r="C120" s="28">
        <f t="shared" ref="C120:V130" si="39">C103/C$115</f>
        <v>0</v>
      </c>
      <c r="D120" s="28">
        <f t="shared" si="39"/>
        <v>0</v>
      </c>
      <c r="E120" s="28">
        <f t="shared" si="39"/>
        <v>0</v>
      </c>
      <c r="F120" s="28">
        <f t="shared" si="39"/>
        <v>0</v>
      </c>
      <c r="G120" s="28">
        <f t="shared" si="39"/>
        <v>0</v>
      </c>
      <c r="H120" s="28">
        <f t="shared" si="39"/>
        <v>0</v>
      </c>
      <c r="I120" s="28">
        <f t="shared" si="39"/>
        <v>0</v>
      </c>
      <c r="J120" s="28">
        <f t="shared" si="39"/>
        <v>0</v>
      </c>
      <c r="K120" s="28">
        <f t="shared" si="39"/>
        <v>0</v>
      </c>
      <c r="L120" s="28">
        <f t="shared" si="39"/>
        <v>0</v>
      </c>
      <c r="M120" s="28">
        <f t="shared" si="39"/>
        <v>0</v>
      </c>
      <c r="N120" s="28">
        <f t="shared" si="39"/>
        <v>0</v>
      </c>
      <c r="O120" s="28">
        <f t="shared" si="39"/>
        <v>0</v>
      </c>
      <c r="P120" s="28">
        <f t="shared" si="39"/>
        <v>0</v>
      </c>
      <c r="Q120" s="28">
        <f t="shared" si="39"/>
        <v>0</v>
      </c>
      <c r="R120" s="28">
        <f t="shared" si="39"/>
        <v>0</v>
      </c>
      <c r="S120" s="28">
        <f t="shared" si="39"/>
        <v>0</v>
      </c>
      <c r="T120" s="28">
        <f t="shared" si="39"/>
        <v>4.5422400501243895E-2</v>
      </c>
      <c r="U120" s="28">
        <f t="shared" si="39"/>
        <v>4.5422400501243895E-2</v>
      </c>
      <c r="V120" s="28">
        <f t="shared" si="39"/>
        <v>4.5422400501243895E-2</v>
      </c>
    </row>
    <row r="121" spans="1:22" x14ac:dyDescent="0.55000000000000004">
      <c r="B121" t="str">
        <f t="shared" si="38"/>
        <v>Series E Sr.</v>
      </c>
      <c r="C121" s="28">
        <f t="shared" si="39"/>
        <v>0</v>
      </c>
      <c r="D121" s="28">
        <f t="shared" si="39"/>
        <v>0</v>
      </c>
      <c r="E121" s="28">
        <f t="shared" si="39"/>
        <v>0</v>
      </c>
      <c r="F121" s="28">
        <f t="shared" si="39"/>
        <v>0</v>
      </c>
      <c r="G121" s="28">
        <f t="shared" si="39"/>
        <v>0</v>
      </c>
      <c r="H121" s="28">
        <f t="shared" si="39"/>
        <v>0</v>
      </c>
      <c r="I121" s="28">
        <f t="shared" si="39"/>
        <v>0</v>
      </c>
      <c r="J121" s="28">
        <f t="shared" si="39"/>
        <v>0</v>
      </c>
      <c r="K121" s="28">
        <f t="shared" si="39"/>
        <v>0</v>
      </c>
      <c r="L121" s="28">
        <f t="shared" si="39"/>
        <v>0</v>
      </c>
      <c r="M121" s="28">
        <f t="shared" si="39"/>
        <v>0</v>
      </c>
      <c r="N121" s="28">
        <f t="shared" si="39"/>
        <v>4.7614268084947405E-2</v>
      </c>
      <c r="O121" s="28">
        <f t="shared" si="39"/>
        <v>4.7614268084947405E-2</v>
      </c>
      <c r="P121" s="28">
        <f t="shared" si="39"/>
        <v>4.7614268084947405E-2</v>
      </c>
      <c r="Q121" s="28">
        <f t="shared" si="39"/>
        <v>4.7614268084947405E-2</v>
      </c>
      <c r="R121" s="28">
        <f t="shared" si="39"/>
        <v>4.7614268084947405E-2</v>
      </c>
      <c r="S121" s="28">
        <f t="shared" si="39"/>
        <v>4.7614268084947405E-2</v>
      </c>
      <c r="T121" s="28">
        <f t="shared" si="39"/>
        <v>4.5451513730419328E-2</v>
      </c>
      <c r="U121" s="28">
        <f t="shared" si="39"/>
        <v>4.5451513730419328E-2</v>
      </c>
      <c r="V121" s="28">
        <f t="shared" si="39"/>
        <v>4.5451513730419328E-2</v>
      </c>
    </row>
    <row r="122" spans="1:22" x14ac:dyDescent="0.55000000000000004">
      <c r="B122" t="str">
        <f t="shared" si="38"/>
        <v>Series D-1</v>
      </c>
      <c r="C122" s="28">
        <f t="shared" si="39"/>
        <v>0</v>
      </c>
      <c r="D122" s="28">
        <f t="shared" si="39"/>
        <v>0</v>
      </c>
      <c r="E122" s="28">
        <f t="shared" si="39"/>
        <v>0</v>
      </c>
      <c r="F122" s="28">
        <f t="shared" si="39"/>
        <v>0</v>
      </c>
      <c r="G122" s="28">
        <f t="shared" si="39"/>
        <v>0</v>
      </c>
      <c r="H122" s="28">
        <f t="shared" si="39"/>
        <v>0</v>
      </c>
      <c r="I122" s="28">
        <f t="shared" si="39"/>
        <v>0</v>
      </c>
      <c r="J122" s="28">
        <f t="shared" si="39"/>
        <v>0</v>
      </c>
      <c r="K122" s="28">
        <f t="shared" si="39"/>
        <v>0</v>
      </c>
      <c r="L122" s="28">
        <f t="shared" si="39"/>
        <v>6.1283906487201383E-2</v>
      </c>
      <c r="M122" s="28">
        <f t="shared" si="39"/>
        <v>6.1283906487201383E-2</v>
      </c>
      <c r="N122" s="28">
        <f t="shared" si="39"/>
        <v>5.8365918134426924E-2</v>
      </c>
      <c r="O122" s="28">
        <f t="shared" si="39"/>
        <v>5.8365918134426924E-2</v>
      </c>
      <c r="P122" s="28">
        <f t="shared" si="39"/>
        <v>5.8365918134426924E-2</v>
      </c>
      <c r="Q122" s="28">
        <f t="shared" si="39"/>
        <v>5.8365918134426924E-2</v>
      </c>
      <c r="R122" s="28">
        <f t="shared" si="39"/>
        <v>5.8365918134426924E-2</v>
      </c>
      <c r="S122" s="28">
        <f t="shared" si="39"/>
        <v>5.8365918134426924E-2</v>
      </c>
      <c r="T122" s="28">
        <f t="shared" si="39"/>
        <v>5.5714798025302166E-2</v>
      </c>
      <c r="U122" s="28">
        <f t="shared" si="39"/>
        <v>5.5714798025302166E-2</v>
      </c>
      <c r="V122" s="28">
        <f t="shared" si="39"/>
        <v>5.5714798025302166E-2</v>
      </c>
    </row>
    <row r="123" spans="1:22" x14ac:dyDescent="0.55000000000000004">
      <c r="B123" t="str">
        <f t="shared" si="38"/>
        <v>Series D</v>
      </c>
      <c r="C123" s="28">
        <f t="shared" si="39"/>
        <v>0</v>
      </c>
      <c r="D123" s="28">
        <f t="shared" si="39"/>
        <v>0</v>
      </c>
      <c r="E123" s="28">
        <f t="shared" si="39"/>
        <v>0</v>
      </c>
      <c r="F123" s="28">
        <f t="shared" si="39"/>
        <v>0</v>
      </c>
      <c r="G123" s="28">
        <f t="shared" si="39"/>
        <v>0</v>
      </c>
      <c r="H123" s="28">
        <f t="shared" si="39"/>
        <v>0</v>
      </c>
      <c r="I123" s="28">
        <f t="shared" si="39"/>
        <v>0</v>
      </c>
      <c r="J123" s="28">
        <f t="shared" si="39"/>
        <v>4.8539158213700792E-2</v>
      </c>
      <c r="K123" s="28">
        <f t="shared" si="39"/>
        <v>4.8539158213700792E-2</v>
      </c>
      <c r="L123" s="28">
        <f t="shared" si="39"/>
        <v>4.5564488980764886E-2</v>
      </c>
      <c r="M123" s="28">
        <f t="shared" si="39"/>
        <v>4.5564488980764886E-2</v>
      </c>
      <c r="N123" s="28">
        <f t="shared" si="39"/>
        <v>4.3394969187281113E-2</v>
      </c>
      <c r="O123" s="28">
        <f t="shared" si="39"/>
        <v>4.3394969187281113E-2</v>
      </c>
      <c r="P123" s="28">
        <f t="shared" si="39"/>
        <v>4.3394969187281113E-2</v>
      </c>
      <c r="Q123" s="28">
        <f t="shared" si="39"/>
        <v>4.3394969187281113E-2</v>
      </c>
      <c r="R123" s="28">
        <f t="shared" si="39"/>
        <v>4.3394969187281113E-2</v>
      </c>
      <c r="S123" s="28">
        <f t="shared" si="39"/>
        <v>4.3394969187281113E-2</v>
      </c>
      <c r="T123" s="28">
        <f t="shared" si="39"/>
        <v>4.1423865517117291E-2</v>
      </c>
      <c r="U123" s="28">
        <f t="shared" si="39"/>
        <v>4.1423865517117291E-2</v>
      </c>
      <c r="V123" s="28">
        <f t="shared" si="39"/>
        <v>4.1423865517117291E-2</v>
      </c>
    </row>
    <row r="124" spans="1:22" x14ac:dyDescent="0.55000000000000004">
      <c r="B124" t="str">
        <f t="shared" si="38"/>
        <v>Series C</v>
      </c>
      <c r="C124" s="28">
        <f t="shared" si="39"/>
        <v>0</v>
      </c>
      <c r="D124" s="28">
        <f t="shared" si="39"/>
        <v>0</v>
      </c>
      <c r="E124" s="28">
        <f t="shared" si="39"/>
        <v>0</v>
      </c>
      <c r="F124" s="28">
        <f t="shared" si="39"/>
        <v>0</v>
      </c>
      <c r="G124" s="28">
        <f t="shared" si="39"/>
        <v>0</v>
      </c>
      <c r="H124" s="28">
        <f t="shared" si="39"/>
        <v>0.15768397535746687</v>
      </c>
      <c r="I124" s="28">
        <f t="shared" si="39"/>
        <v>0.15768397535746687</v>
      </c>
      <c r="J124" s="28">
        <f t="shared" si="39"/>
        <v>0.15003012792982548</v>
      </c>
      <c r="K124" s="28">
        <f t="shared" si="39"/>
        <v>0.15003012792982548</v>
      </c>
      <c r="L124" s="28">
        <f t="shared" si="39"/>
        <v>0.14083569559951123</v>
      </c>
      <c r="M124" s="28">
        <f t="shared" si="39"/>
        <v>0.14083569559951123</v>
      </c>
      <c r="N124" s="28">
        <f t="shared" si="39"/>
        <v>0.13412990703330605</v>
      </c>
      <c r="O124" s="28">
        <f t="shared" si="39"/>
        <v>0.13412990703330605</v>
      </c>
      <c r="P124" s="28">
        <f t="shared" si="39"/>
        <v>0.13412990703330605</v>
      </c>
      <c r="Q124" s="28">
        <f t="shared" si="39"/>
        <v>0.13412990703330605</v>
      </c>
      <c r="R124" s="28">
        <f t="shared" si="39"/>
        <v>0.13412990703330605</v>
      </c>
      <c r="S124" s="28">
        <f t="shared" si="39"/>
        <v>0.13412990703330605</v>
      </c>
      <c r="T124" s="28">
        <f t="shared" si="39"/>
        <v>0.1280374046768446</v>
      </c>
      <c r="U124" s="28">
        <f t="shared" si="39"/>
        <v>0.1280374046768446</v>
      </c>
      <c r="V124" s="28">
        <f t="shared" si="39"/>
        <v>0.1280374046768446</v>
      </c>
    </row>
    <row r="125" spans="1:22" x14ac:dyDescent="0.55000000000000004">
      <c r="B125" t="str">
        <f t="shared" si="38"/>
        <v>Series B</v>
      </c>
      <c r="C125" s="28">
        <f t="shared" si="39"/>
        <v>0</v>
      </c>
      <c r="D125" s="28">
        <f t="shared" si="39"/>
        <v>0</v>
      </c>
      <c r="E125" s="28">
        <f t="shared" si="39"/>
        <v>0</v>
      </c>
      <c r="F125" s="28">
        <f t="shared" si="39"/>
        <v>0.2005749871249993</v>
      </c>
      <c r="G125" s="28">
        <f t="shared" si="39"/>
        <v>0.2005749871249993</v>
      </c>
      <c r="H125" s="28">
        <f t="shared" si="39"/>
        <v>0.16894752579785666</v>
      </c>
      <c r="I125" s="28">
        <f t="shared" si="39"/>
        <v>0.16894752579785666</v>
      </c>
      <c r="J125" s="28">
        <f t="shared" si="39"/>
        <v>0.16074695511334119</v>
      </c>
      <c r="K125" s="28">
        <f t="shared" si="39"/>
        <v>0.16074695511334119</v>
      </c>
      <c r="L125" s="28">
        <f t="shared" si="39"/>
        <v>0.15089575374807288</v>
      </c>
      <c r="M125" s="28">
        <f t="shared" si="39"/>
        <v>0.15089575374807288</v>
      </c>
      <c r="N125" s="28">
        <f t="shared" si="39"/>
        <v>0.14371096287623192</v>
      </c>
      <c r="O125" s="28">
        <f t="shared" si="39"/>
        <v>0.14371096287623192</v>
      </c>
      <c r="P125" s="28">
        <f t="shared" si="39"/>
        <v>0.14371096287623192</v>
      </c>
      <c r="Q125" s="28">
        <f t="shared" si="39"/>
        <v>0.14371096287623192</v>
      </c>
      <c r="R125" s="28">
        <f t="shared" si="39"/>
        <v>0.14371096287623192</v>
      </c>
      <c r="S125" s="28">
        <f t="shared" si="39"/>
        <v>0.14371096287623192</v>
      </c>
      <c r="T125" s="28">
        <f t="shared" si="39"/>
        <v>0.13718326596404831</v>
      </c>
      <c r="U125" s="28">
        <f t="shared" si="39"/>
        <v>0.13718326596404831</v>
      </c>
      <c r="V125" s="28">
        <f t="shared" si="39"/>
        <v>0.13718326596404831</v>
      </c>
    </row>
    <row r="126" spans="1:22" x14ac:dyDescent="0.55000000000000004">
      <c r="B126" t="str">
        <f t="shared" si="38"/>
        <v>Series A</v>
      </c>
      <c r="C126" s="28">
        <f t="shared" si="39"/>
        <v>0</v>
      </c>
      <c r="D126" s="28">
        <f t="shared" si="39"/>
        <v>0</v>
      </c>
      <c r="E126" s="28">
        <f t="shared" si="39"/>
        <v>0</v>
      </c>
      <c r="F126" s="28">
        <f t="shared" si="39"/>
        <v>0.18124037427859482</v>
      </c>
      <c r="G126" s="28">
        <f t="shared" si="39"/>
        <v>0.18124037427859482</v>
      </c>
      <c r="H126" s="28">
        <f t="shared" si="39"/>
        <v>0.15266167156707081</v>
      </c>
      <c r="I126" s="28">
        <f t="shared" si="39"/>
        <v>0.15266167156707081</v>
      </c>
      <c r="J126" s="28">
        <f t="shared" si="39"/>
        <v>0.14525160253770872</v>
      </c>
      <c r="K126" s="28">
        <f t="shared" si="39"/>
        <v>0.14525160253770872</v>
      </c>
      <c r="L126" s="28">
        <f t="shared" si="39"/>
        <v>0.13635001691067164</v>
      </c>
      <c r="M126" s="28">
        <f t="shared" si="39"/>
        <v>0.13635001691067164</v>
      </c>
      <c r="N126" s="28">
        <f t="shared" si="39"/>
        <v>0.12985781065209981</v>
      </c>
      <c r="O126" s="28">
        <f t="shared" si="39"/>
        <v>0.12985781065209981</v>
      </c>
      <c r="P126" s="28">
        <f t="shared" si="39"/>
        <v>0.12985781065209981</v>
      </c>
      <c r="Q126" s="28">
        <f t="shared" si="39"/>
        <v>0.12985781065209981</v>
      </c>
      <c r="R126" s="28">
        <f t="shared" si="39"/>
        <v>0.12985781065209981</v>
      </c>
      <c r="S126" s="28">
        <f t="shared" si="39"/>
        <v>0.12985781065209981</v>
      </c>
      <c r="T126" s="28">
        <f t="shared" si="39"/>
        <v>0.12395935716844543</v>
      </c>
      <c r="U126" s="28">
        <f t="shared" si="39"/>
        <v>0.12395935716844543</v>
      </c>
      <c r="V126" s="28">
        <f t="shared" si="39"/>
        <v>0.12395935716844543</v>
      </c>
    </row>
    <row r="127" spans="1:22" x14ac:dyDescent="0.55000000000000004">
      <c r="B127" t="str">
        <f t="shared" si="38"/>
        <v>Seed - 3</v>
      </c>
      <c r="C127" s="28">
        <f t="shared" si="39"/>
        <v>0</v>
      </c>
      <c r="D127" s="28">
        <f t="shared" si="39"/>
        <v>0</v>
      </c>
      <c r="E127" s="28">
        <f t="shared" si="39"/>
        <v>0</v>
      </c>
      <c r="F127" s="28">
        <f t="shared" si="39"/>
        <v>1.7445209438200233E-2</v>
      </c>
      <c r="G127" s="28">
        <f t="shared" si="39"/>
        <v>1.7445209438200233E-2</v>
      </c>
      <c r="H127" s="28">
        <f t="shared" si="39"/>
        <v>1.4694379463041219E-2</v>
      </c>
      <c r="I127" s="28">
        <f t="shared" si="39"/>
        <v>1.4694379463041219E-2</v>
      </c>
      <c r="J127" s="28">
        <f t="shared" si="39"/>
        <v>1.3981126653432504E-2</v>
      </c>
      <c r="K127" s="28">
        <f t="shared" si="39"/>
        <v>1.3981126653432504E-2</v>
      </c>
      <c r="L127" s="28">
        <f t="shared" si="39"/>
        <v>1.312430859501783E-2</v>
      </c>
      <c r="M127" s="28">
        <f t="shared" si="39"/>
        <v>1.312430859501783E-2</v>
      </c>
      <c r="N127" s="28">
        <f t="shared" si="39"/>
        <v>1.249940424714507E-2</v>
      </c>
      <c r="O127" s="28">
        <f t="shared" si="39"/>
        <v>1.249940424714507E-2</v>
      </c>
      <c r="P127" s="28">
        <f t="shared" si="39"/>
        <v>1.249940424714507E-2</v>
      </c>
      <c r="Q127" s="28">
        <f t="shared" si="39"/>
        <v>1.249940424714507E-2</v>
      </c>
      <c r="R127" s="28">
        <f t="shared" si="39"/>
        <v>1.249940424714507E-2</v>
      </c>
      <c r="S127" s="28">
        <f t="shared" si="39"/>
        <v>1.249940424714507E-2</v>
      </c>
      <c r="T127" s="28">
        <f t="shared" si="39"/>
        <v>1.1931651301404299E-2</v>
      </c>
      <c r="U127" s="28">
        <f t="shared" si="39"/>
        <v>1.1931651301404299E-2</v>
      </c>
      <c r="V127" s="28">
        <f t="shared" si="39"/>
        <v>1.1931651301404299E-2</v>
      </c>
    </row>
    <row r="128" spans="1:22" x14ac:dyDescent="0.55000000000000004">
      <c r="B128" t="str">
        <f t="shared" si="38"/>
        <v>Seed - 2</v>
      </c>
      <c r="C128" s="28">
        <f t="shared" si="39"/>
        <v>0</v>
      </c>
      <c r="D128" s="28">
        <f t="shared" si="39"/>
        <v>0</v>
      </c>
      <c r="E128" s="28">
        <f t="shared" si="39"/>
        <v>0</v>
      </c>
      <c r="F128" s="28">
        <f t="shared" si="39"/>
        <v>0.10145488336508042</v>
      </c>
      <c r="G128" s="28">
        <f t="shared" si="39"/>
        <v>0.10145488336508042</v>
      </c>
      <c r="H128" s="28">
        <f t="shared" si="39"/>
        <v>8.5457074036646402E-2</v>
      </c>
      <c r="I128" s="28">
        <f t="shared" si="39"/>
        <v>8.5457074036646402E-2</v>
      </c>
      <c r="J128" s="28">
        <f t="shared" si="39"/>
        <v>8.1309059599501673E-2</v>
      </c>
      <c r="K128" s="28">
        <f t="shared" si="39"/>
        <v>8.1309059599501673E-2</v>
      </c>
      <c r="L128" s="28">
        <f t="shared" si="39"/>
        <v>7.6326122794443549E-2</v>
      </c>
      <c r="M128" s="28">
        <f t="shared" si="39"/>
        <v>7.6326122794443549E-2</v>
      </c>
      <c r="N128" s="28">
        <f t="shared" si="39"/>
        <v>7.2691910321824288E-2</v>
      </c>
      <c r="O128" s="28">
        <f t="shared" si="39"/>
        <v>7.2691910321824288E-2</v>
      </c>
      <c r="P128" s="28">
        <f t="shared" si="39"/>
        <v>7.2691910321824288E-2</v>
      </c>
      <c r="Q128" s="28">
        <f t="shared" si="39"/>
        <v>7.2691910321824288E-2</v>
      </c>
      <c r="R128" s="28">
        <f t="shared" si="39"/>
        <v>7.2691910321824288E-2</v>
      </c>
      <c r="S128" s="28">
        <f t="shared" si="39"/>
        <v>7.2691910321824288E-2</v>
      </c>
      <c r="T128" s="28">
        <f t="shared" si="39"/>
        <v>6.9390069257985881E-2</v>
      </c>
      <c r="U128" s="28">
        <f t="shared" si="39"/>
        <v>6.9390069257985881E-2</v>
      </c>
      <c r="V128" s="28">
        <f t="shared" si="39"/>
        <v>6.9390069257985881E-2</v>
      </c>
    </row>
    <row r="129" spans="1:22" x14ac:dyDescent="0.55000000000000004">
      <c r="B129" t="str">
        <f t="shared" si="38"/>
        <v>Seed</v>
      </c>
      <c r="C129" s="28">
        <f t="shared" si="39"/>
        <v>0</v>
      </c>
      <c r="D129" s="28">
        <f t="shared" si="39"/>
        <v>0</v>
      </c>
      <c r="E129" s="28">
        <f t="shared" si="39"/>
        <v>0</v>
      </c>
      <c r="F129" s="28">
        <f t="shared" si="39"/>
        <v>6.5337508018472448E-2</v>
      </c>
      <c r="G129" s="28">
        <f t="shared" si="39"/>
        <v>6.5337508018472448E-2</v>
      </c>
      <c r="H129" s="28">
        <f t="shared" si="39"/>
        <v>5.5034830014169346E-2</v>
      </c>
      <c r="I129" s="28">
        <f t="shared" si="39"/>
        <v>5.5034830014169346E-2</v>
      </c>
      <c r="J129" s="28">
        <f t="shared" si="39"/>
        <v>5.2363485692847447E-2</v>
      </c>
      <c r="K129" s="28">
        <f t="shared" si="39"/>
        <v>5.2363485692847447E-2</v>
      </c>
      <c r="L129" s="28">
        <f t="shared" si="39"/>
        <v>4.9154446732303084E-2</v>
      </c>
      <c r="M129" s="28">
        <f t="shared" si="39"/>
        <v>4.9154446732303084E-2</v>
      </c>
      <c r="N129" s="28">
        <f t="shared" si="39"/>
        <v>4.6813993728023938E-2</v>
      </c>
      <c r="O129" s="28">
        <f t="shared" si="39"/>
        <v>4.6813993728023938E-2</v>
      </c>
      <c r="P129" s="28">
        <f t="shared" si="39"/>
        <v>4.6813993728023938E-2</v>
      </c>
      <c r="Q129" s="28">
        <f t="shared" si="39"/>
        <v>4.6813993728023938E-2</v>
      </c>
      <c r="R129" s="28">
        <f t="shared" si="39"/>
        <v>4.6813993728023938E-2</v>
      </c>
      <c r="S129" s="28">
        <f t="shared" si="39"/>
        <v>4.6813993728023938E-2</v>
      </c>
      <c r="T129" s="28">
        <f t="shared" si="39"/>
        <v>4.4687589755846913E-2</v>
      </c>
      <c r="U129" s="28">
        <f t="shared" si="39"/>
        <v>4.4687589755846913E-2</v>
      </c>
      <c r="V129" s="28">
        <f t="shared" si="39"/>
        <v>4.4687589755846913E-2</v>
      </c>
    </row>
    <row r="130" spans="1:22" x14ac:dyDescent="0.55000000000000004">
      <c r="B130" t="str">
        <f t="shared" si="38"/>
        <v>Common Stock + Options</v>
      </c>
      <c r="C130" s="28">
        <f t="shared" si="39"/>
        <v>1</v>
      </c>
      <c r="D130" s="28">
        <f t="shared" si="39"/>
        <v>1</v>
      </c>
      <c r="E130" s="28">
        <f t="shared" si="39"/>
        <v>1</v>
      </c>
      <c r="F130" s="28">
        <f t="shared" si="39"/>
        <v>0.43394703777465282</v>
      </c>
      <c r="G130" s="28">
        <f t="shared" si="39"/>
        <v>0.43394703777465282</v>
      </c>
      <c r="H130" s="28">
        <f t="shared" si="39"/>
        <v>0.36552054376374871</v>
      </c>
      <c r="I130" s="28">
        <f t="shared" si="39"/>
        <v>0.36552054376374871</v>
      </c>
      <c r="J130" s="28">
        <f t="shared" si="39"/>
        <v>0.34777848425964214</v>
      </c>
      <c r="K130" s="28">
        <f t="shared" si="39"/>
        <v>0.34777848425964214</v>
      </c>
      <c r="L130" s="28">
        <f t="shared" si="39"/>
        <v>0.32646526015201366</v>
      </c>
      <c r="M130" s="28">
        <f t="shared" si="39"/>
        <v>0.32646526015201366</v>
      </c>
      <c r="N130" s="28">
        <f t="shared" si="39"/>
        <v>0.31092085573471356</v>
      </c>
      <c r="O130" s="28">
        <f t="shared" si="39"/>
        <v>0.31092085573471356</v>
      </c>
      <c r="P130" s="28">
        <f t="shared" si="39"/>
        <v>0.31092085573471356</v>
      </c>
      <c r="Q130" s="28">
        <f t="shared" si="39"/>
        <v>0.31092085573471356</v>
      </c>
      <c r="R130" s="28">
        <f t="shared" si="39"/>
        <v>0.31092085573471356</v>
      </c>
      <c r="S130" s="28">
        <f t="shared" si="39"/>
        <v>0.31092085573471356</v>
      </c>
      <c r="T130" s="28">
        <f t="shared" si="39"/>
        <v>0.2967980841013419</v>
      </c>
      <c r="U130" s="28">
        <f t="shared" si="39"/>
        <v>0.2967980841013419</v>
      </c>
      <c r="V130" s="28">
        <f t="shared" si="39"/>
        <v>0.2967980841013419</v>
      </c>
    </row>
    <row r="132" spans="1:22" x14ac:dyDescent="0.55000000000000004">
      <c r="B132" s="30" t="s">
        <v>56</v>
      </c>
      <c r="C132" s="43">
        <f>SUM(C120:C131)</f>
        <v>1</v>
      </c>
      <c r="D132" s="43">
        <f t="shared" ref="D132:V132" si="40">SUM(D120:D131)</f>
        <v>1</v>
      </c>
      <c r="E132" s="43">
        <f t="shared" si="40"/>
        <v>1</v>
      </c>
      <c r="F132" s="43">
        <f t="shared" si="40"/>
        <v>1</v>
      </c>
      <c r="G132" s="43">
        <f t="shared" si="40"/>
        <v>1</v>
      </c>
      <c r="H132" s="43">
        <f t="shared" si="40"/>
        <v>1</v>
      </c>
      <c r="I132" s="43">
        <f t="shared" si="40"/>
        <v>1</v>
      </c>
      <c r="J132" s="43">
        <f t="shared" si="40"/>
        <v>1</v>
      </c>
      <c r="K132" s="43">
        <f t="shared" si="40"/>
        <v>1</v>
      </c>
      <c r="L132" s="43">
        <f t="shared" si="40"/>
        <v>1</v>
      </c>
      <c r="M132" s="43">
        <f t="shared" si="40"/>
        <v>1</v>
      </c>
      <c r="N132" s="43">
        <f t="shared" si="40"/>
        <v>1</v>
      </c>
      <c r="O132" s="43">
        <f t="shared" si="40"/>
        <v>1</v>
      </c>
      <c r="P132" s="43">
        <f t="shared" si="40"/>
        <v>1</v>
      </c>
      <c r="Q132" s="43">
        <f t="shared" si="40"/>
        <v>1</v>
      </c>
      <c r="R132" s="43">
        <f t="shared" si="40"/>
        <v>1</v>
      </c>
      <c r="S132" s="43">
        <f t="shared" si="40"/>
        <v>1</v>
      </c>
      <c r="T132" s="43">
        <f t="shared" si="40"/>
        <v>0.99999999999999989</v>
      </c>
      <c r="U132" s="43">
        <f t="shared" si="40"/>
        <v>0.99999999999999989</v>
      </c>
      <c r="V132" s="43">
        <f t="shared" si="40"/>
        <v>0.99999999999999989</v>
      </c>
    </row>
    <row r="134" spans="1:22" x14ac:dyDescent="0.55000000000000004">
      <c r="A134" s="38" t="s">
        <v>49</v>
      </c>
      <c r="B134" s="39" t="s">
        <v>57</v>
      </c>
    </row>
    <row r="135" spans="1:22" x14ac:dyDescent="0.55000000000000004">
      <c r="B135" s="19" t="s">
        <v>42</v>
      </c>
      <c r="C135" s="35">
        <f>C$61</f>
        <v>100000</v>
      </c>
      <c r="D135" s="35">
        <f t="shared" ref="D135:V135" si="41">D$61</f>
        <v>200000</v>
      </c>
      <c r="E135" s="35">
        <f t="shared" si="41"/>
        <v>300000</v>
      </c>
      <c r="F135" s="35">
        <f t="shared" si="41"/>
        <v>400000</v>
      </c>
      <c r="G135" s="35">
        <f t="shared" si="41"/>
        <v>500000</v>
      </c>
      <c r="H135" s="35">
        <f t="shared" si="41"/>
        <v>600000</v>
      </c>
      <c r="I135" s="35">
        <f t="shared" si="41"/>
        <v>700000</v>
      </c>
      <c r="J135" s="35">
        <f t="shared" si="41"/>
        <v>800000</v>
      </c>
      <c r="K135" s="35">
        <f t="shared" si="41"/>
        <v>900000</v>
      </c>
      <c r="L135" s="35">
        <f t="shared" si="41"/>
        <v>1000000</v>
      </c>
      <c r="M135" s="35">
        <f t="shared" si="41"/>
        <v>1100000</v>
      </c>
      <c r="N135" s="35">
        <f t="shared" si="41"/>
        <v>1200000</v>
      </c>
      <c r="O135" s="35">
        <f t="shared" si="41"/>
        <v>1300000</v>
      </c>
      <c r="P135" s="35">
        <f t="shared" si="41"/>
        <v>1400000</v>
      </c>
      <c r="Q135" s="35">
        <f t="shared" si="41"/>
        <v>1500000</v>
      </c>
      <c r="R135" s="35">
        <f t="shared" si="41"/>
        <v>1600000</v>
      </c>
      <c r="S135" s="35">
        <f t="shared" si="41"/>
        <v>1700000</v>
      </c>
      <c r="T135" s="35">
        <f t="shared" si="41"/>
        <v>1800000</v>
      </c>
      <c r="U135" s="35">
        <f t="shared" si="41"/>
        <v>1900000</v>
      </c>
      <c r="V135" s="35">
        <f t="shared" si="41"/>
        <v>2000000</v>
      </c>
    </row>
    <row r="137" spans="1:22" x14ac:dyDescent="0.55000000000000004">
      <c r="B137" t="str">
        <f t="shared" ref="B137:B147" si="42">B41</f>
        <v>Series E -1 Sr.</v>
      </c>
      <c r="C137" s="40">
        <f t="shared" ref="C137:V147" si="43">C120*C$97</f>
        <v>0</v>
      </c>
      <c r="D137" s="40">
        <f t="shared" si="43"/>
        <v>0</v>
      </c>
      <c r="E137" s="40">
        <f t="shared" si="43"/>
        <v>0</v>
      </c>
      <c r="F137" s="40">
        <f t="shared" si="43"/>
        <v>0</v>
      </c>
      <c r="G137" s="40">
        <f t="shared" si="43"/>
        <v>0</v>
      </c>
      <c r="H137" s="40">
        <f t="shared" si="43"/>
        <v>0</v>
      </c>
      <c r="I137" s="40">
        <f t="shared" si="43"/>
        <v>0</v>
      </c>
      <c r="J137" s="40">
        <f t="shared" si="43"/>
        <v>0</v>
      </c>
      <c r="K137" s="40">
        <f t="shared" si="43"/>
        <v>0</v>
      </c>
      <c r="L137" s="40">
        <f t="shared" si="43"/>
        <v>0</v>
      </c>
      <c r="M137" s="40">
        <f t="shared" si="43"/>
        <v>0</v>
      </c>
      <c r="N137" s="40">
        <f t="shared" si="43"/>
        <v>0</v>
      </c>
      <c r="O137" s="40">
        <f t="shared" si="43"/>
        <v>0</v>
      </c>
      <c r="P137" s="40">
        <f t="shared" si="43"/>
        <v>0</v>
      </c>
      <c r="Q137" s="40">
        <f t="shared" si="43"/>
        <v>0</v>
      </c>
      <c r="R137" s="40">
        <f t="shared" si="43"/>
        <v>0</v>
      </c>
      <c r="S137" s="40">
        <f t="shared" si="43"/>
        <v>0</v>
      </c>
      <c r="T137" s="40">
        <f t="shared" si="43"/>
        <v>81760.320902239007</v>
      </c>
      <c r="U137" s="40">
        <f t="shared" si="43"/>
        <v>86302.560952363405</v>
      </c>
      <c r="V137" s="40">
        <f t="shared" si="43"/>
        <v>90844.801002487788</v>
      </c>
    </row>
    <row r="138" spans="1:22" x14ac:dyDescent="0.55000000000000004">
      <c r="B138" t="str">
        <f t="shared" si="42"/>
        <v>Series E Sr.</v>
      </c>
      <c r="C138" s="40">
        <f t="shared" si="43"/>
        <v>0</v>
      </c>
      <c r="D138" s="40">
        <f t="shared" si="43"/>
        <v>0</v>
      </c>
      <c r="E138" s="40">
        <f t="shared" si="43"/>
        <v>0</v>
      </c>
      <c r="F138" s="40">
        <f t="shared" si="43"/>
        <v>0</v>
      </c>
      <c r="G138" s="40">
        <f t="shared" si="43"/>
        <v>0</v>
      </c>
      <c r="H138" s="40">
        <f t="shared" si="43"/>
        <v>0</v>
      </c>
      <c r="I138" s="40">
        <f t="shared" si="43"/>
        <v>0</v>
      </c>
      <c r="J138" s="40">
        <f t="shared" si="43"/>
        <v>0</v>
      </c>
      <c r="K138" s="40">
        <f t="shared" si="43"/>
        <v>0</v>
      </c>
      <c r="L138" s="40">
        <f t="shared" si="43"/>
        <v>0</v>
      </c>
      <c r="M138" s="40">
        <f t="shared" si="43"/>
        <v>0</v>
      </c>
      <c r="N138" s="40">
        <f t="shared" si="43"/>
        <v>53280.365987056146</v>
      </c>
      <c r="O138" s="40">
        <f t="shared" si="43"/>
        <v>58041.792795550886</v>
      </c>
      <c r="P138" s="40">
        <f t="shared" si="43"/>
        <v>62803.219604045626</v>
      </c>
      <c r="Q138" s="40">
        <f t="shared" si="43"/>
        <v>67564.646412540373</v>
      </c>
      <c r="R138" s="40">
        <f t="shared" si="43"/>
        <v>72326.073221035113</v>
      </c>
      <c r="S138" s="40">
        <f t="shared" si="43"/>
        <v>77087.500029529852</v>
      </c>
      <c r="T138" s="40">
        <f t="shared" si="43"/>
        <v>81812.72471475479</v>
      </c>
      <c r="U138" s="40">
        <f t="shared" si="43"/>
        <v>86357.876087796729</v>
      </c>
      <c r="V138" s="40">
        <f t="shared" si="43"/>
        <v>90903.027460838653</v>
      </c>
    </row>
    <row r="139" spans="1:22" x14ac:dyDescent="0.55000000000000004">
      <c r="B139" t="str">
        <f t="shared" si="42"/>
        <v>Series D-1</v>
      </c>
      <c r="C139" s="40">
        <f t="shared" si="43"/>
        <v>0</v>
      </c>
      <c r="D139" s="40">
        <f t="shared" si="43"/>
        <v>0</v>
      </c>
      <c r="E139" s="40">
        <f t="shared" si="43"/>
        <v>0</v>
      </c>
      <c r="F139" s="40">
        <f t="shared" si="43"/>
        <v>0</v>
      </c>
      <c r="G139" s="40">
        <f t="shared" si="43"/>
        <v>0</v>
      </c>
      <c r="H139" s="40">
        <f t="shared" si="43"/>
        <v>0</v>
      </c>
      <c r="I139" s="40">
        <f t="shared" si="43"/>
        <v>0</v>
      </c>
      <c r="J139" s="40">
        <f t="shared" si="43"/>
        <v>0</v>
      </c>
      <c r="K139" s="40">
        <f t="shared" si="43"/>
        <v>0</v>
      </c>
      <c r="L139" s="40">
        <f t="shared" si="43"/>
        <v>53194.4308308908</v>
      </c>
      <c r="M139" s="40">
        <f t="shared" si="43"/>
        <v>59322.821479610939</v>
      </c>
      <c r="N139" s="40">
        <f t="shared" si="43"/>
        <v>65311.462392423731</v>
      </c>
      <c r="O139" s="40">
        <f t="shared" si="43"/>
        <v>71148.054205866414</v>
      </c>
      <c r="P139" s="40">
        <f t="shared" si="43"/>
        <v>76984.646019309119</v>
      </c>
      <c r="Q139" s="40">
        <f t="shared" si="43"/>
        <v>82821.237832751809</v>
      </c>
      <c r="R139" s="40">
        <f t="shared" si="43"/>
        <v>88657.829646194499</v>
      </c>
      <c r="S139" s="40">
        <f t="shared" si="43"/>
        <v>94494.421459637189</v>
      </c>
      <c r="T139" s="40">
        <f t="shared" si="43"/>
        <v>100286.6364455439</v>
      </c>
      <c r="U139" s="40">
        <f t="shared" si="43"/>
        <v>105858.11624807412</v>
      </c>
      <c r="V139" s="40">
        <f t="shared" si="43"/>
        <v>111429.59605060433</v>
      </c>
    </row>
    <row r="140" spans="1:22" x14ac:dyDescent="0.55000000000000004">
      <c r="B140" t="str">
        <f t="shared" si="42"/>
        <v>Series D</v>
      </c>
      <c r="C140" s="40">
        <f t="shared" si="43"/>
        <v>0</v>
      </c>
      <c r="D140" s="40">
        <f t="shared" si="43"/>
        <v>0</v>
      </c>
      <c r="E140" s="40">
        <f t="shared" si="43"/>
        <v>0</v>
      </c>
      <c r="F140" s="40">
        <f t="shared" si="43"/>
        <v>0</v>
      </c>
      <c r="G140" s="40">
        <f t="shared" si="43"/>
        <v>0</v>
      </c>
      <c r="H140" s="40">
        <f t="shared" si="43"/>
        <v>0</v>
      </c>
      <c r="I140" s="40">
        <f t="shared" si="43"/>
        <v>0</v>
      </c>
      <c r="J140" s="40">
        <f t="shared" si="43"/>
        <v>29948.660617853388</v>
      </c>
      <c r="K140" s="40">
        <f t="shared" si="43"/>
        <v>34802.576439223471</v>
      </c>
      <c r="L140" s="40">
        <f t="shared" si="43"/>
        <v>39549.976435303921</v>
      </c>
      <c r="M140" s="40">
        <f t="shared" si="43"/>
        <v>44106.425333380408</v>
      </c>
      <c r="N140" s="40">
        <f t="shared" si="43"/>
        <v>48558.970520567564</v>
      </c>
      <c r="O140" s="40">
        <f t="shared" si="43"/>
        <v>52898.467439295673</v>
      </c>
      <c r="P140" s="40">
        <f t="shared" si="43"/>
        <v>57237.96435802379</v>
      </c>
      <c r="Q140" s="40">
        <f t="shared" si="43"/>
        <v>61577.461276751899</v>
      </c>
      <c r="R140" s="40">
        <f t="shared" si="43"/>
        <v>65916.958195480009</v>
      </c>
      <c r="S140" s="40">
        <f t="shared" si="43"/>
        <v>70256.455114208118</v>
      </c>
      <c r="T140" s="40">
        <f t="shared" si="43"/>
        <v>74562.957930811128</v>
      </c>
      <c r="U140" s="40">
        <f t="shared" si="43"/>
        <v>78705.344482522851</v>
      </c>
      <c r="V140" s="40">
        <f t="shared" si="43"/>
        <v>82847.731034234588</v>
      </c>
    </row>
    <row r="141" spans="1:22" x14ac:dyDescent="0.55000000000000004">
      <c r="B141" t="str">
        <f t="shared" si="42"/>
        <v>Series C</v>
      </c>
      <c r="C141" s="40">
        <f t="shared" si="43"/>
        <v>0</v>
      </c>
      <c r="D141" s="40">
        <f t="shared" si="43"/>
        <v>0</v>
      </c>
      <c r="E141" s="40">
        <f t="shared" si="43"/>
        <v>0</v>
      </c>
      <c r="F141" s="40">
        <f t="shared" si="43"/>
        <v>0</v>
      </c>
      <c r="G141" s="40">
        <f t="shared" si="43"/>
        <v>0</v>
      </c>
      <c r="H141" s="40">
        <f t="shared" si="43"/>
        <v>61654.434364769542</v>
      </c>
      <c r="I141" s="40">
        <f t="shared" si="43"/>
        <v>77422.831900516234</v>
      </c>
      <c r="J141" s="40">
        <f t="shared" si="43"/>
        <v>92568.588932702318</v>
      </c>
      <c r="K141" s="40">
        <f t="shared" si="43"/>
        <v>107571.60172568487</v>
      </c>
      <c r="L141" s="40">
        <f t="shared" si="43"/>
        <v>122245.38378037575</v>
      </c>
      <c r="M141" s="40">
        <f t="shared" si="43"/>
        <v>136328.95334032687</v>
      </c>
      <c r="N141" s="40">
        <f t="shared" si="43"/>
        <v>150091.36597026946</v>
      </c>
      <c r="O141" s="40">
        <f t="shared" si="43"/>
        <v>163504.35667360006</v>
      </c>
      <c r="P141" s="40">
        <f t="shared" si="43"/>
        <v>176917.34737693067</v>
      </c>
      <c r="Q141" s="40">
        <f t="shared" si="43"/>
        <v>190330.33808026128</v>
      </c>
      <c r="R141" s="40">
        <f t="shared" si="43"/>
        <v>203743.32878359189</v>
      </c>
      <c r="S141" s="40">
        <f t="shared" si="43"/>
        <v>217156.3194869225</v>
      </c>
      <c r="T141" s="40">
        <f t="shared" si="43"/>
        <v>230467.32841832028</v>
      </c>
      <c r="U141" s="40">
        <f t="shared" si="43"/>
        <v>243271.06888600474</v>
      </c>
      <c r="V141" s="40">
        <f t="shared" si="43"/>
        <v>256074.8093536892</v>
      </c>
    </row>
    <row r="142" spans="1:22" x14ac:dyDescent="0.55000000000000004">
      <c r="B142" t="str">
        <f t="shared" si="42"/>
        <v>Series B</v>
      </c>
      <c r="C142" s="40">
        <f t="shared" si="43"/>
        <v>0</v>
      </c>
      <c r="D142" s="40">
        <f t="shared" si="43"/>
        <v>0</v>
      </c>
      <c r="E142" s="40">
        <f t="shared" si="43"/>
        <v>0</v>
      </c>
      <c r="F142" s="40">
        <f t="shared" si="43"/>
        <v>28281.0731846249</v>
      </c>
      <c r="G142" s="40">
        <f t="shared" si="43"/>
        <v>48338.571897124828</v>
      </c>
      <c r="H142" s="40">
        <f t="shared" si="43"/>
        <v>66058.482586961953</v>
      </c>
      <c r="I142" s="40">
        <f t="shared" si="43"/>
        <v>82953.235166747618</v>
      </c>
      <c r="J142" s="40">
        <f t="shared" si="43"/>
        <v>99180.871304931512</v>
      </c>
      <c r="K142" s="40">
        <f t="shared" si="43"/>
        <v>115255.56681626564</v>
      </c>
      <c r="L142" s="40">
        <f t="shared" si="43"/>
        <v>130977.51425332726</v>
      </c>
      <c r="M142" s="40">
        <f t="shared" si="43"/>
        <v>146067.08962813453</v>
      </c>
      <c r="N142" s="40">
        <f t="shared" si="43"/>
        <v>160812.56745850353</v>
      </c>
      <c r="O142" s="40">
        <f t="shared" si="43"/>
        <v>175183.66374612669</v>
      </c>
      <c r="P142" s="40">
        <f t="shared" si="43"/>
        <v>189554.76003374989</v>
      </c>
      <c r="Q142" s="40">
        <f t="shared" si="43"/>
        <v>203925.85632137308</v>
      </c>
      <c r="R142" s="40">
        <f t="shared" si="43"/>
        <v>218296.95260899627</v>
      </c>
      <c r="S142" s="40">
        <f t="shared" si="43"/>
        <v>232668.04889661947</v>
      </c>
      <c r="T142" s="40">
        <f t="shared" si="43"/>
        <v>246929.87873528697</v>
      </c>
      <c r="U142" s="40">
        <f t="shared" si="43"/>
        <v>260648.2053316918</v>
      </c>
      <c r="V142" s="40">
        <f t="shared" si="43"/>
        <v>274366.53192809661</v>
      </c>
    </row>
    <row r="143" spans="1:22" x14ac:dyDescent="0.55000000000000004">
      <c r="B143" t="str">
        <f t="shared" si="42"/>
        <v>Series A</v>
      </c>
      <c r="C143" s="40">
        <f t="shared" si="43"/>
        <v>0</v>
      </c>
      <c r="D143" s="40">
        <f t="shared" si="43"/>
        <v>0</v>
      </c>
      <c r="E143" s="40">
        <f t="shared" si="43"/>
        <v>0</v>
      </c>
      <c r="F143" s="40">
        <f t="shared" si="43"/>
        <v>25554.89277328187</v>
      </c>
      <c r="G143" s="40">
        <f t="shared" si="43"/>
        <v>43678.930201141353</v>
      </c>
      <c r="H143" s="40">
        <f t="shared" si="43"/>
        <v>59690.713582724682</v>
      </c>
      <c r="I143" s="40">
        <f t="shared" si="43"/>
        <v>74956.88073943177</v>
      </c>
      <c r="J143" s="40">
        <f t="shared" si="43"/>
        <v>89620.238765766277</v>
      </c>
      <c r="K143" s="40">
        <f t="shared" si="43"/>
        <v>104145.39901953714</v>
      </c>
      <c r="L143" s="40">
        <f t="shared" si="43"/>
        <v>118351.81467846298</v>
      </c>
      <c r="M143" s="40">
        <f t="shared" si="43"/>
        <v>131986.81636953013</v>
      </c>
      <c r="N143" s="40">
        <f t="shared" si="43"/>
        <v>145310.89011969967</v>
      </c>
      <c r="O143" s="40">
        <f t="shared" si="43"/>
        <v>158296.67118490968</v>
      </c>
      <c r="P143" s="40">
        <f t="shared" si="43"/>
        <v>171282.45225011965</v>
      </c>
      <c r="Q143" s="40">
        <f t="shared" si="43"/>
        <v>184268.23331532962</v>
      </c>
      <c r="R143" s="40">
        <f t="shared" si="43"/>
        <v>197254.01438053962</v>
      </c>
      <c r="S143" s="40">
        <f t="shared" si="43"/>
        <v>210239.79544574959</v>
      </c>
      <c r="T143" s="40">
        <f t="shared" si="43"/>
        <v>223126.84290320179</v>
      </c>
      <c r="U143" s="40">
        <f t="shared" si="43"/>
        <v>235522.77862004633</v>
      </c>
      <c r="V143" s="40">
        <f t="shared" si="43"/>
        <v>247918.71433689087</v>
      </c>
    </row>
    <row r="144" spans="1:22" x14ac:dyDescent="0.55000000000000004">
      <c r="B144" t="str">
        <f t="shared" si="42"/>
        <v>Seed - 3</v>
      </c>
      <c r="C144" s="40">
        <f t="shared" si="43"/>
        <v>0</v>
      </c>
      <c r="D144" s="40">
        <f t="shared" si="43"/>
        <v>0</v>
      </c>
      <c r="E144" s="40">
        <f t="shared" si="43"/>
        <v>0</v>
      </c>
      <c r="F144" s="40">
        <f t="shared" si="43"/>
        <v>2459.7745307862328</v>
      </c>
      <c r="G144" s="40">
        <f t="shared" si="43"/>
        <v>4204.295474606256</v>
      </c>
      <c r="H144" s="40">
        <f t="shared" si="43"/>
        <v>5745.5023700491165</v>
      </c>
      <c r="I144" s="40">
        <f t="shared" si="43"/>
        <v>7214.9403163532388</v>
      </c>
      <c r="J144" s="40">
        <f t="shared" si="43"/>
        <v>8626.3551451678559</v>
      </c>
      <c r="K144" s="40">
        <f t="shared" si="43"/>
        <v>10024.467810511105</v>
      </c>
      <c r="L144" s="40">
        <f t="shared" si="43"/>
        <v>11391.899860475476</v>
      </c>
      <c r="M144" s="40">
        <f t="shared" si="43"/>
        <v>12704.330719977259</v>
      </c>
      <c r="N144" s="40">
        <f t="shared" si="43"/>
        <v>13986.833352555333</v>
      </c>
      <c r="O144" s="40">
        <f t="shared" si="43"/>
        <v>15236.77377726984</v>
      </c>
      <c r="P144" s="40">
        <f t="shared" si="43"/>
        <v>16486.714201984349</v>
      </c>
      <c r="Q144" s="40">
        <f t="shared" si="43"/>
        <v>17736.654626698855</v>
      </c>
      <c r="R144" s="40">
        <f t="shared" si="43"/>
        <v>18986.595051413362</v>
      </c>
      <c r="S144" s="40">
        <f t="shared" si="43"/>
        <v>20236.535476127869</v>
      </c>
      <c r="T144" s="40">
        <f t="shared" si="43"/>
        <v>21476.972342527737</v>
      </c>
      <c r="U144" s="40">
        <f t="shared" si="43"/>
        <v>22670.137472668168</v>
      </c>
      <c r="V144" s="40">
        <f t="shared" si="43"/>
        <v>23863.302602808599</v>
      </c>
    </row>
    <row r="145" spans="1:22" x14ac:dyDescent="0.55000000000000004">
      <c r="B145" t="str">
        <f t="shared" si="42"/>
        <v>Seed - 2</v>
      </c>
      <c r="C145" s="40">
        <f t="shared" si="43"/>
        <v>0</v>
      </c>
      <c r="D145" s="40">
        <f t="shared" si="43"/>
        <v>0</v>
      </c>
      <c r="E145" s="40">
        <f t="shared" si="43"/>
        <v>0</v>
      </c>
      <c r="F145" s="40">
        <f t="shared" si="43"/>
        <v>14305.13855447634</v>
      </c>
      <c r="G145" s="40">
        <f t="shared" si="43"/>
        <v>24450.626890984382</v>
      </c>
      <c r="H145" s="40">
        <f t="shared" si="43"/>
        <v>33413.71594832874</v>
      </c>
      <c r="I145" s="40">
        <f t="shared" si="43"/>
        <v>41959.423351993384</v>
      </c>
      <c r="J145" s="40">
        <f t="shared" si="43"/>
        <v>50167.689772892532</v>
      </c>
      <c r="K145" s="40">
        <f t="shared" si="43"/>
        <v>58298.595732842703</v>
      </c>
      <c r="L145" s="40">
        <f t="shared" si="43"/>
        <v>66251.074585577007</v>
      </c>
      <c r="M145" s="40">
        <f t="shared" si="43"/>
        <v>73883.686865021358</v>
      </c>
      <c r="N145" s="40">
        <f t="shared" si="43"/>
        <v>81342.247650121382</v>
      </c>
      <c r="O145" s="40">
        <f t="shared" si="43"/>
        <v>88611.438682303808</v>
      </c>
      <c r="P145" s="40">
        <f t="shared" si="43"/>
        <v>95880.629714486233</v>
      </c>
      <c r="Q145" s="40">
        <f t="shared" si="43"/>
        <v>103149.82074666866</v>
      </c>
      <c r="R145" s="40">
        <f t="shared" si="43"/>
        <v>110419.0117788511</v>
      </c>
      <c r="S145" s="40">
        <f t="shared" si="43"/>
        <v>117688.20281103352</v>
      </c>
      <c r="T145" s="40">
        <f t="shared" si="43"/>
        <v>124902.12466437458</v>
      </c>
      <c r="U145" s="40">
        <f t="shared" si="43"/>
        <v>131841.13159017317</v>
      </c>
      <c r="V145" s="40">
        <f t="shared" si="43"/>
        <v>138780.13851597178</v>
      </c>
    </row>
    <row r="146" spans="1:22" x14ac:dyDescent="0.55000000000000004">
      <c r="B146" t="str">
        <f t="shared" si="42"/>
        <v>Seed</v>
      </c>
      <c r="C146" s="40">
        <f t="shared" si="43"/>
        <v>0</v>
      </c>
      <c r="D146" s="40">
        <f t="shared" si="43"/>
        <v>0</v>
      </c>
      <c r="E146" s="40">
        <f t="shared" si="43"/>
        <v>0</v>
      </c>
      <c r="F146" s="40">
        <f t="shared" si="43"/>
        <v>9212.5886306046159</v>
      </c>
      <c r="G146" s="40">
        <f t="shared" si="43"/>
        <v>15746.339432451859</v>
      </c>
      <c r="H146" s="40">
        <f t="shared" si="43"/>
        <v>21518.618535540216</v>
      </c>
      <c r="I146" s="40">
        <f t="shared" si="43"/>
        <v>27022.101536957151</v>
      </c>
      <c r="J146" s="40">
        <f t="shared" si="43"/>
        <v>32308.270672486877</v>
      </c>
      <c r="K146" s="40">
        <f t="shared" si="43"/>
        <v>37544.619241771623</v>
      </c>
      <c r="L146" s="40">
        <f t="shared" si="43"/>
        <v>42666.059763639074</v>
      </c>
      <c r="M146" s="40">
        <f t="shared" si="43"/>
        <v>47581.504436869385</v>
      </c>
      <c r="N146" s="40">
        <f t="shared" si="43"/>
        <v>52384.858981658785</v>
      </c>
      <c r="O146" s="40">
        <f t="shared" si="43"/>
        <v>57066.258354461177</v>
      </c>
      <c r="P146" s="40">
        <f t="shared" si="43"/>
        <v>61747.657727263577</v>
      </c>
      <c r="Q146" s="40">
        <f t="shared" si="43"/>
        <v>66429.057100065969</v>
      </c>
      <c r="R146" s="40">
        <f t="shared" si="43"/>
        <v>71110.456472868362</v>
      </c>
      <c r="S146" s="40">
        <f t="shared" si="43"/>
        <v>75791.855845670754</v>
      </c>
      <c r="T146" s="40">
        <f t="shared" si="43"/>
        <v>80437.661560524444</v>
      </c>
      <c r="U146" s="40">
        <f t="shared" si="43"/>
        <v>84906.42053610913</v>
      </c>
      <c r="V146" s="40">
        <f t="shared" si="43"/>
        <v>89375.17951169383</v>
      </c>
    </row>
    <row r="147" spans="1:22" x14ac:dyDescent="0.55000000000000004">
      <c r="B147" t="str">
        <f t="shared" si="42"/>
        <v>Common Stock + Options</v>
      </c>
      <c r="C147" s="40">
        <f t="shared" si="43"/>
        <v>0</v>
      </c>
      <c r="D147" s="40">
        <f t="shared" si="43"/>
        <v>0</v>
      </c>
      <c r="E147" s="40">
        <f t="shared" si="43"/>
        <v>0</v>
      </c>
      <c r="F147" s="40">
        <f t="shared" si="43"/>
        <v>61186.53232622605</v>
      </c>
      <c r="G147" s="40">
        <f t="shared" si="43"/>
        <v>104581.23610369134</v>
      </c>
      <c r="H147" s="40">
        <f t="shared" si="43"/>
        <v>142918.53261162573</v>
      </c>
      <c r="I147" s="40">
        <f t="shared" si="43"/>
        <v>179470.58698800061</v>
      </c>
      <c r="J147" s="40">
        <f t="shared" si="43"/>
        <v>214579.32478819921</v>
      </c>
      <c r="K147" s="40">
        <f t="shared" si="43"/>
        <v>249357.17321416343</v>
      </c>
      <c r="L147" s="40">
        <f t="shared" si="43"/>
        <v>283371.84581194783</v>
      </c>
      <c r="M147" s="40">
        <f t="shared" si="43"/>
        <v>316018.37182714924</v>
      </c>
      <c r="N147" s="40">
        <f t="shared" si="43"/>
        <v>347920.43756714446</v>
      </c>
      <c r="O147" s="40">
        <f t="shared" si="43"/>
        <v>379012.52314061584</v>
      </c>
      <c r="P147" s="40">
        <f t="shared" si="43"/>
        <v>410104.60871408717</v>
      </c>
      <c r="Q147" s="40">
        <f t="shared" si="43"/>
        <v>441196.69428755855</v>
      </c>
      <c r="R147" s="40">
        <f t="shared" si="43"/>
        <v>472288.77986102988</v>
      </c>
      <c r="S147" s="40">
        <f t="shared" si="43"/>
        <v>503380.86543450126</v>
      </c>
      <c r="T147" s="40">
        <f t="shared" si="43"/>
        <v>534236.55138241546</v>
      </c>
      <c r="U147" s="40">
        <f t="shared" si="43"/>
        <v>563916.35979254963</v>
      </c>
      <c r="V147" s="40">
        <f t="shared" si="43"/>
        <v>593596.1682026838</v>
      </c>
    </row>
    <row r="149" spans="1:22" x14ac:dyDescent="0.55000000000000004">
      <c r="B149" s="30" t="s">
        <v>58</v>
      </c>
      <c r="C149" s="44">
        <f>SUM(C137:C148)</f>
        <v>0</v>
      </c>
      <c r="D149" s="44">
        <f t="shared" ref="D149:V149" si="44">SUM(D137:D148)</f>
        <v>0</v>
      </c>
      <c r="E149" s="44">
        <f t="shared" si="44"/>
        <v>0</v>
      </c>
      <c r="F149" s="44">
        <f t="shared" si="44"/>
        <v>141000</v>
      </c>
      <c r="G149" s="44">
        <f t="shared" si="44"/>
        <v>241000</v>
      </c>
      <c r="H149" s="44">
        <f t="shared" si="44"/>
        <v>391000</v>
      </c>
      <c r="I149" s="44">
        <f t="shared" si="44"/>
        <v>491000</v>
      </c>
      <c r="J149" s="44">
        <f t="shared" si="44"/>
        <v>617000</v>
      </c>
      <c r="K149" s="44">
        <f t="shared" si="44"/>
        <v>717000</v>
      </c>
      <c r="L149" s="44">
        <f t="shared" si="44"/>
        <v>868000.00000000023</v>
      </c>
      <c r="M149" s="44">
        <f t="shared" si="44"/>
        <v>968000.00000000023</v>
      </c>
      <c r="N149" s="44">
        <f t="shared" si="44"/>
        <v>1119000</v>
      </c>
      <c r="O149" s="44">
        <f t="shared" si="44"/>
        <v>1219000</v>
      </c>
      <c r="P149" s="44">
        <f t="shared" si="44"/>
        <v>1319000</v>
      </c>
      <c r="Q149" s="44">
        <f t="shared" si="44"/>
        <v>1419000</v>
      </c>
      <c r="R149" s="44">
        <f t="shared" si="44"/>
        <v>1519000.0000000002</v>
      </c>
      <c r="S149" s="44">
        <f t="shared" si="44"/>
        <v>1619000</v>
      </c>
      <c r="T149" s="44">
        <f t="shared" si="44"/>
        <v>1800000.0000000002</v>
      </c>
      <c r="U149" s="44">
        <f t="shared" si="44"/>
        <v>1900000</v>
      </c>
      <c r="V149" s="44">
        <f t="shared" si="44"/>
        <v>2000000.0000000002</v>
      </c>
    </row>
    <row r="151" spans="1:22" x14ac:dyDescent="0.55000000000000004">
      <c r="A151" s="38" t="s">
        <v>49</v>
      </c>
      <c r="B151" s="39" t="s">
        <v>59</v>
      </c>
    </row>
    <row r="152" spans="1:22" x14ac:dyDescent="0.55000000000000004">
      <c r="B152" s="19" t="s">
        <v>42</v>
      </c>
      <c r="C152" s="35">
        <f>C$61</f>
        <v>100000</v>
      </c>
      <c r="D152" s="35">
        <f t="shared" ref="D152:V152" si="45">D$61</f>
        <v>200000</v>
      </c>
      <c r="E152" s="35">
        <f t="shared" si="45"/>
        <v>300000</v>
      </c>
      <c r="F152" s="35">
        <f t="shared" si="45"/>
        <v>400000</v>
      </c>
      <c r="G152" s="35">
        <f t="shared" si="45"/>
        <v>500000</v>
      </c>
      <c r="H152" s="35">
        <f t="shared" si="45"/>
        <v>600000</v>
      </c>
      <c r="I152" s="35">
        <f t="shared" si="45"/>
        <v>700000</v>
      </c>
      <c r="J152" s="35">
        <f t="shared" si="45"/>
        <v>800000</v>
      </c>
      <c r="K152" s="35">
        <f t="shared" si="45"/>
        <v>900000</v>
      </c>
      <c r="L152" s="35">
        <f t="shared" si="45"/>
        <v>1000000</v>
      </c>
      <c r="M152" s="35">
        <f t="shared" si="45"/>
        <v>1100000</v>
      </c>
      <c r="N152" s="35">
        <f t="shared" si="45"/>
        <v>1200000</v>
      </c>
      <c r="O152" s="35">
        <f t="shared" si="45"/>
        <v>1300000</v>
      </c>
      <c r="P152" s="35">
        <f t="shared" si="45"/>
        <v>1400000</v>
      </c>
      <c r="Q152" s="35">
        <f t="shared" si="45"/>
        <v>1500000</v>
      </c>
      <c r="R152" s="35">
        <f t="shared" si="45"/>
        <v>1600000</v>
      </c>
      <c r="S152" s="35">
        <f t="shared" si="45"/>
        <v>1700000</v>
      </c>
      <c r="T152" s="35">
        <f t="shared" si="45"/>
        <v>1800000</v>
      </c>
      <c r="U152" s="35">
        <f t="shared" si="45"/>
        <v>1900000</v>
      </c>
      <c r="V152" s="35">
        <f t="shared" si="45"/>
        <v>2000000</v>
      </c>
    </row>
    <row r="154" spans="1:22" x14ac:dyDescent="0.55000000000000004">
      <c r="B154" t="str">
        <f t="shared" ref="B154:B164" si="46">B41</f>
        <v>Series E -1 Sr.</v>
      </c>
      <c r="C154" s="40">
        <f>C74+C137</f>
        <v>81000</v>
      </c>
      <c r="D154" s="40">
        <f t="shared" ref="D154:V154" si="47">D74+D137</f>
        <v>81000</v>
      </c>
      <c r="E154" s="40">
        <f t="shared" si="47"/>
        <v>81000</v>
      </c>
      <c r="F154" s="40">
        <f t="shared" si="47"/>
        <v>81000</v>
      </c>
      <c r="G154" s="40">
        <f t="shared" si="47"/>
        <v>81000</v>
      </c>
      <c r="H154" s="40">
        <f t="shared" si="47"/>
        <v>81000</v>
      </c>
      <c r="I154" s="40">
        <f t="shared" si="47"/>
        <v>81000</v>
      </c>
      <c r="J154" s="40">
        <f t="shared" si="47"/>
        <v>81000</v>
      </c>
      <c r="K154" s="40">
        <f t="shared" si="47"/>
        <v>81000</v>
      </c>
      <c r="L154" s="40">
        <f t="shared" si="47"/>
        <v>81000</v>
      </c>
      <c r="M154" s="40">
        <f t="shared" si="47"/>
        <v>81000</v>
      </c>
      <c r="N154" s="40">
        <f t="shared" si="47"/>
        <v>81000</v>
      </c>
      <c r="O154" s="40">
        <f t="shared" si="47"/>
        <v>81000</v>
      </c>
      <c r="P154" s="40">
        <f t="shared" si="47"/>
        <v>81000</v>
      </c>
      <c r="Q154" s="40">
        <f t="shared" si="47"/>
        <v>81000</v>
      </c>
      <c r="R154" s="40">
        <f t="shared" si="47"/>
        <v>81000</v>
      </c>
      <c r="S154" s="40">
        <f t="shared" si="47"/>
        <v>81000</v>
      </c>
      <c r="T154" s="40">
        <f t="shared" si="47"/>
        <v>81760.320902239007</v>
      </c>
      <c r="U154" s="40">
        <f t="shared" si="47"/>
        <v>86302.560952363405</v>
      </c>
      <c r="V154" s="40">
        <f t="shared" si="47"/>
        <v>90844.801002487788</v>
      </c>
    </row>
    <row r="155" spans="1:22" x14ac:dyDescent="0.55000000000000004">
      <c r="B155" t="str">
        <f t="shared" si="46"/>
        <v>Series E Sr.</v>
      </c>
      <c r="C155" s="40">
        <f>C79+C138</f>
        <v>19000</v>
      </c>
      <c r="D155" s="40">
        <f t="shared" ref="D155:V155" si="48">D79+D138</f>
        <v>51000</v>
      </c>
      <c r="E155" s="40">
        <f t="shared" si="48"/>
        <v>51000</v>
      </c>
      <c r="F155" s="40">
        <f t="shared" si="48"/>
        <v>51000</v>
      </c>
      <c r="G155" s="40">
        <f t="shared" si="48"/>
        <v>51000</v>
      </c>
      <c r="H155" s="40">
        <f t="shared" si="48"/>
        <v>51000</v>
      </c>
      <c r="I155" s="40">
        <f t="shared" si="48"/>
        <v>51000</v>
      </c>
      <c r="J155" s="40">
        <f t="shared" si="48"/>
        <v>51000</v>
      </c>
      <c r="K155" s="40">
        <f t="shared" si="48"/>
        <v>51000</v>
      </c>
      <c r="L155" s="40">
        <f t="shared" si="48"/>
        <v>51000</v>
      </c>
      <c r="M155" s="40">
        <f t="shared" si="48"/>
        <v>51000</v>
      </c>
      <c r="N155" s="40">
        <f t="shared" si="48"/>
        <v>53280.365987056146</v>
      </c>
      <c r="O155" s="40">
        <f t="shared" si="48"/>
        <v>58041.792795550886</v>
      </c>
      <c r="P155" s="40">
        <f t="shared" si="48"/>
        <v>62803.219604045626</v>
      </c>
      <c r="Q155" s="40">
        <f t="shared" si="48"/>
        <v>67564.646412540373</v>
      </c>
      <c r="R155" s="40">
        <f t="shared" si="48"/>
        <v>72326.073221035113</v>
      </c>
      <c r="S155" s="40">
        <f t="shared" si="48"/>
        <v>77087.500029529852</v>
      </c>
      <c r="T155" s="40">
        <f t="shared" si="48"/>
        <v>81812.72471475479</v>
      </c>
      <c r="U155" s="40">
        <f t="shared" si="48"/>
        <v>86357.876087796729</v>
      </c>
      <c r="V155" s="40">
        <f t="shared" si="48"/>
        <v>90903.027460838653</v>
      </c>
    </row>
    <row r="156" spans="1:22" x14ac:dyDescent="0.55000000000000004">
      <c r="B156" t="str">
        <f t="shared" si="46"/>
        <v>Series D-1</v>
      </c>
      <c r="C156" s="40">
        <f t="shared" ref="C156:V164" si="49">SUM(C139,C87)</f>
        <v>0</v>
      </c>
      <c r="D156" s="40">
        <f t="shared" si="49"/>
        <v>20400</v>
      </c>
      <c r="E156" s="40">
        <f t="shared" si="49"/>
        <v>50400</v>
      </c>
      <c r="F156" s="40">
        <f t="shared" si="49"/>
        <v>51000</v>
      </c>
      <c r="G156" s="40">
        <f t="shared" si="49"/>
        <v>51000</v>
      </c>
      <c r="H156" s="40">
        <f t="shared" si="49"/>
        <v>51000</v>
      </c>
      <c r="I156" s="40">
        <f t="shared" si="49"/>
        <v>51000</v>
      </c>
      <c r="J156" s="40">
        <f t="shared" si="49"/>
        <v>51000</v>
      </c>
      <c r="K156" s="40">
        <f t="shared" si="49"/>
        <v>51000</v>
      </c>
      <c r="L156" s="40">
        <f t="shared" si="49"/>
        <v>53194.4308308908</v>
      </c>
      <c r="M156" s="40">
        <f t="shared" si="49"/>
        <v>59322.821479610939</v>
      </c>
      <c r="N156" s="40">
        <f t="shared" si="49"/>
        <v>65311.462392423731</v>
      </c>
      <c r="O156" s="40">
        <f t="shared" si="49"/>
        <v>71148.054205866414</v>
      </c>
      <c r="P156" s="40">
        <f t="shared" si="49"/>
        <v>76984.646019309119</v>
      </c>
      <c r="Q156" s="40">
        <f t="shared" si="49"/>
        <v>82821.237832751809</v>
      </c>
      <c r="R156" s="40">
        <f t="shared" si="49"/>
        <v>88657.829646194499</v>
      </c>
      <c r="S156" s="40">
        <f t="shared" si="49"/>
        <v>94494.421459637189</v>
      </c>
      <c r="T156" s="40">
        <f t="shared" si="49"/>
        <v>100286.6364455439</v>
      </c>
      <c r="U156" s="40">
        <f t="shared" si="49"/>
        <v>105858.11624807412</v>
      </c>
      <c r="V156" s="40">
        <f t="shared" si="49"/>
        <v>111429.59605060433</v>
      </c>
    </row>
    <row r="157" spans="1:22" x14ac:dyDescent="0.55000000000000004">
      <c r="B157" t="str">
        <f t="shared" si="46"/>
        <v>Series D</v>
      </c>
      <c r="C157" s="40">
        <f t="shared" si="49"/>
        <v>0</v>
      </c>
      <c r="D157" s="40">
        <f t="shared" si="49"/>
        <v>10400</v>
      </c>
      <c r="E157" s="40">
        <f t="shared" si="49"/>
        <v>25694.117647058825</v>
      </c>
      <c r="F157" s="40">
        <f t="shared" si="49"/>
        <v>26000</v>
      </c>
      <c r="G157" s="40">
        <f t="shared" si="49"/>
        <v>26000</v>
      </c>
      <c r="H157" s="40">
        <f t="shared" si="49"/>
        <v>26000</v>
      </c>
      <c r="I157" s="40">
        <f t="shared" si="49"/>
        <v>26000</v>
      </c>
      <c r="J157" s="40">
        <f t="shared" si="49"/>
        <v>29948.660617853388</v>
      </c>
      <c r="K157" s="40">
        <f t="shared" si="49"/>
        <v>34802.576439223471</v>
      </c>
      <c r="L157" s="40">
        <f t="shared" si="49"/>
        <v>39549.976435303921</v>
      </c>
      <c r="M157" s="40">
        <f t="shared" si="49"/>
        <v>44106.425333380408</v>
      </c>
      <c r="N157" s="40">
        <f t="shared" si="49"/>
        <v>48558.970520567564</v>
      </c>
      <c r="O157" s="40">
        <f t="shared" si="49"/>
        <v>52898.467439295673</v>
      </c>
      <c r="P157" s="40">
        <f t="shared" si="49"/>
        <v>57237.96435802379</v>
      </c>
      <c r="Q157" s="40">
        <f t="shared" si="49"/>
        <v>61577.461276751899</v>
      </c>
      <c r="R157" s="40">
        <f t="shared" si="49"/>
        <v>65916.958195480009</v>
      </c>
      <c r="S157" s="40">
        <f t="shared" si="49"/>
        <v>70256.455114208118</v>
      </c>
      <c r="T157" s="40">
        <f t="shared" si="49"/>
        <v>74562.957930811128</v>
      </c>
      <c r="U157" s="40">
        <f t="shared" si="49"/>
        <v>78705.344482522851</v>
      </c>
      <c r="V157" s="40">
        <f t="shared" si="49"/>
        <v>82847.731034234588</v>
      </c>
    </row>
    <row r="158" spans="1:22" x14ac:dyDescent="0.55000000000000004">
      <c r="B158" t="str">
        <f t="shared" si="46"/>
        <v>Series C</v>
      </c>
      <c r="C158" s="40">
        <f t="shared" si="49"/>
        <v>0</v>
      </c>
      <c r="D158" s="40">
        <f t="shared" si="49"/>
        <v>20000</v>
      </c>
      <c r="E158" s="40">
        <f t="shared" si="49"/>
        <v>49411.764705882357</v>
      </c>
      <c r="F158" s="40">
        <f t="shared" si="49"/>
        <v>50000</v>
      </c>
      <c r="G158" s="40">
        <f t="shared" si="49"/>
        <v>50000</v>
      </c>
      <c r="H158" s="40">
        <f t="shared" si="49"/>
        <v>61654.434364769542</v>
      </c>
      <c r="I158" s="40">
        <f t="shared" si="49"/>
        <v>77422.831900516234</v>
      </c>
      <c r="J158" s="40">
        <f t="shared" si="49"/>
        <v>92568.588932702318</v>
      </c>
      <c r="K158" s="40">
        <f t="shared" si="49"/>
        <v>107571.60172568487</v>
      </c>
      <c r="L158" s="40">
        <f t="shared" si="49"/>
        <v>122245.38378037575</v>
      </c>
      <c r="M158" s="40">
        <f t="shared" si="49"/>
        <v>136328.95334032687</v>
      </c>
      <c r="N158" s="40">
        <f t="shared" si="49"/>
        <v>150091.36597026946</v>
      </c>
      <c r="O158" s="40">
        <f t="shared" si="49"/>
        <v>163504.35667360006</v>
      </c>
      <c r="P158" s="40">
        <f t="shared" si="49"/>
        <v>176917.34737693067</v>
      </c>
      <c r="Q158" s="40">
        <f t="shared" si="49"/>
        <v>190330.33808026128</v>
      </c>
      <c r="R158" s="40">
        <f t="shared" si="49"/>
        <v>203743.32878359189</v>
      </c>
      <c r="S158" s="40">
        <f t="shared" si="49"/>
        <v>217156.3194869225</v>
      </c>
      <c r="T158" s="40">
        <f t="shared" si="49"/>
        <v>230467.32841832028</v>
      </c>
      <c r="U158" s="40">
        <f t="shared" si="49"/>
        <v>243271.06888600474</v>
      </c>
      <c r="V158" s="40">
        <f t="shared" si="49"/>
        <v>256074.8093536892</v>
      </c>
    </row>
    <row r="159" spans="1:22" x14ac:dyDescent="0.55000000000000004">
      <c r="B159" t="str">
        <f t="shared" si="46"/>
        <v>Series B</v>
      </c>
      <c r="C159" s="40">
        <f t="shared" si="49"/>
        <v>0</v>
      </c>
      <c r="D159" s="40">
        <f t="shared" si="49"/>
        <v>10000</v>
      </c>
      <c r="E159" s="40">
        <f t="shared" si="49"/>
        <v>24705.882352941178</v>
      </c>
      <c r="F159" s="40">
        <f t="shared" si="49"/>
        <v>28281.0731846249</v>
      </c>
      <c r="G159" s="40">
        <f t="shared" si="49"/>
        <v>48338.571897124828</v>
      </c>
      <c r="H159" s="40">
        <f t="shared" si="49"/>
        <v>66058.482586961953</v>
      </c>
      <c r="I159" s="40">
        <f t="shared" si="49"/>
        <v>82953.235166747618</v>
      </c>
      <c r="J159" s="40">
        <f t="shared" si="49"/>
        <v>99180.871304931512</v>
      </c>
      <c r="K159" s="40">
        <f t="shared" si="49"/>
        <v>115255.56681626564</v>
      </c>
      <c r="L159" s="40">
        <f t="shared" si="49"/>
        <v>130977.51425332726</v>
      </c>
      <c r="M159" s="40">
        <f t="shared" si="49"/>
        <v>146067.08962813453</v>
      </c>
      <c r="N159" s="40">
        <f t="shared" si="49"/>
        <v>160812.56745850353</v>
      </c>
      <c r="O159" s="40">
        <f t="shared" si="49"/>
        <v>175183.66374612669</v>
      </c>
      <c r="P159" s="40">
        <f t="shared" si="49"/>
        <v>189554.76003374989</v>
      </c>
      <c r="Q159" s="40">
        <f t="shared" si="49"/>
        <v>203925.85632137308</v>
      </c>
      <c r="R159" s="40">
        <f t="shared" si="49"/>
        <v>218296.95260899627</v>
      </c>
      <c r="S159" s="40">
        <f t="shared" si="49"/>
        <v>232668.04889661947</v>
      </c>
      <c r="T159" s="40">
        <f t="shared" si="49"/>
        <v>246929.87873528697</v>
      </c>
      <c r="U159" s="40">
        <f t="shared" si="49"/>
        <v>260648.2053316918</v>
      </c>
      <c r="V159" s="40">
        <f t="shared" si="49"/>
        <v>274366.53192809661</v>
      </c>
    </row>
    <row r="160" spans="1:22" x14ac:dyDescent="0.55000000000000004">
      <c r="B160" t="str">
        <f t="shared" si="46"/>
        <v>Series A</v>
      </c>
      <c r="C160" s="40">
        <f t="shared" si="49"/>
        <v>0</v>
      </c>
      <c r="D160" s="40">
        <f t="shared" si="49"/>
        <v>4400</v>
      </c>
      <c r="E160" s="40">
        <f t="shared" si="49"/>
        <v>10870.588235294119</v>
      </c>
      <c r="F160" s="40">
        <f t="shared" si="49"/>
        <v>25554.89277328187</v>
      </c>
      <c r="G160" s="40">
        <f t="shared" si="49"/>
        <v>43678.930201141353</v>
      </c>
      <c r="H160" s="40">
        <f t="shared" si="49"/>
        <v>59690.713582724682</v>
      </c>
      <c r="I160" s="40">
        <f t="shared" si="49"/>
        <v>74956.88073943177</v>
      </c>
      <c r="J160" s="40">
        <f t="shared" si="49"/>
        <v>89620.238765766277</v>
      </c>
      <c r="K160" s="40">
        <f t="shared" si="49"/>
        <v>104145.39901953714</v>
      </c>
      <c r="L160" s="40">
        <f t="shared" si="49"/>
        <v>118351.81467846298</v>
      </c>
      <c r="M160" s="40">
        <f t="shared" si="49"/>
        <v>131986.81636953013</v>
      </c>
      <c r="N160" s="40">
        <f t="shared" si="49"/>
        <v>145310.89011969967</v>
      </c>
      <c r="O160" s="40">
        <f t="shared" si="49"/>
        <v>158296.67118490968</v>
      </c>
      <c r="P160" s="40">
        <f t="shared" si="49"/>
        <v>171282.45225011965</v>
      </c>
      <c r="Q160" s="40">
        <f t="shared" si="49"/>
        <v>184268.23331532962</v>
      </c>
      <c r="R160" s="40">
        <f t="shared" si="49"/>
        <v>197254.01438053962</v>
      </c>
      <c r="S160" s="40">
        <f t="shared" si="49"/>
        <v>210239.79544574959</v>
      </c>
      <c r="T160" s="40">
        <f t="shared" si="49"/>
        <v>223126.84290320179</v>
      </c>
      <c r="U160" s="40">
        <f t="shared" si="49"/>
        <v>235522.77862004633</v>
      </c>
      <c r="V160" s="40">
        <f t="shared" si="49"/>
        <v>247918.71433689087</v>
      </c>
    </row>
    <row r="161" spans="1:22" x14ac:dyDescent="0.55000000000000004">
      <c r="B161" t="str">
        <f t="shared" si="46"/>
        <v>Seed - 3</v>
      </c>
      <c r="C161" s="40">
        <f t="shared" si="49"/>
        <v>0</v>
      </c>
      <c r="D161" s="40">
        <f t="shared" si="49"/>
        <v>400</v>
      </c>
      <c r="E161" s="40">
        <f t="shared" si="49"/>
        <v>988.23529411764707</v>
      </c>
      <c r="F161" s="40">
        <f t="shared" si="49"/>
        <v>2459.7745307862328</v>
      </c>
      <c r="G161" s="40">
        <f t="shared" si="49"/>
        <v>4204.295474606256</v>
      </c>
      <c r="H161" s="40">
        <f t="shared" si="49"/>
        <v>5745.5023700491165</v>
      </c>
      <c r="I161" s="40">
        <f t="shared" si="49"/>
        <v>7214.9403163532388</v>
      </c>
      <c r="J161" s="40">
        <f t="shared" si="49"/>
        <v>8626.3551451678559</v>
      </c>
      <c r="K161" s="40">
        <f t="shared" si="49"/>
        <v>10024.467810511105</v>
      </c>
      <c r="L161" s="40">
        <f t="shared" si="49"/>
        <v>11391.899860475476</v>
      </c>
      <c r="M161" s="40">
        <f t="shared" si="49"/>
        <v>12704.330719977259</v>
      </c>
      <c r="N161" s="40">
        <f t="shared" si="49"/>
        <v>13986.833352555333</v>
      </c>
      <c r="O161" s="40">
        <f t="shared" si="49"/>
        <v>15236.77377726984</v>
      </c>
      <c r="P161" s="40">
        <f t="shared" si="49"/>
        <v>16486.714201984349</v>
      </c>
      <c r="Q161" s="40">
        <f t="shared" si="49"/>
        <v>17736.654626698855</v>
      </c>
      <c r="R161" s="40">
        <f t="shared" si="49"/>
        <v>18986.595051413362</v>
      </c>
      <c r="S161" s="40">
        <f t="shared" si="49"/>
        <v>20236.535476127869</v>
      </c>
      <c r="T161" s="40">
        <f t="shared" si="49"/>
        <v>21476.972342527737</v>
      </c>
      <c r="U161" s="40">
        <f t="shared" si="49"/>
        <v>22670.137472668168</v>
      </c>
      <c r="V161" s="40">
        <f t="shared" si="49"/>
        <v>23863.302602808599</v>
      </c>
    </row>
    <row r="162" spans="1:22" x14ac:dyDescent="0.55000000000000004">
      <c r="B162" t="str">
        <f t="shared" si="46"/>
        <v>Seed - 2</v>
      </c>
      <c r="C162" s="40">
        <f t="shared" si="49"/>
        <v>0</v>
      </c>
      <c r="D162" s="40">
        <f t="shared" si="49"/>
        <v>2000</v>
      </c>
      <c r="E162" s="40">
        <f t="shared" si="49"/>
        <v>4941.1764705882351</v>
      </c>
      <c r="F162" s="40">
        <f t="shared" si="49"/>
        <v>14305.13855447634</v>
      </c>
      <c r="G162" s="40">
        <f t="shared" si="49"/>
        <v>24450.626890984382</v>
      </c>
      <c r="H162" s="40">
        <f t="shared" si="49"/>
        <v>33413.71594832874</v>
      </c>
      <c r="I162" s="40">
        <f t="shared" si="49"/>
        <v>41959.423351993384</v>
      </c>
      <c r="J162" s="40">
        <f t="shared" si="49"/>
        <v>50167.689772892532</v>
      </c>
      <c r="K162" s="40">
        <f t="shared" si="49"/>
        <v>58298.595732842703</v>
      </c>
      <c r="L162" s="40">
        <f t="shared" si="49"/>
        <v>66251.074585577007</v>
      </c>
      <c r="M162" s="40">
        <f t="shared" si="49"/>
        <v>73883.686865021358</v>
      </c>
      <c r="N162" s="40">
        <f t="shared" si="49"/>
        <v>81342.247650121382</v>
      </c>
      <c r="O162" s="40">
        <f t="shared" si="49"/>
        <v>88611.438682303808</v>
      </c>
      <c r="P162" s="40">
        <f t="shared" si="49"/>
        <v>95880.629714486233</v>
      </c>
      <c r="Q162" s="40">
        <f t="shared" si="49"/>
        <v>103149.82074666866</v>
      </c>
      <c r="R162" s="40">
        <f t="shared" si="49"/>
        <v>110419.0117788511</v>
      </c>
      <c r="S162" s="40">
        <f t="shared" si="49"/>
        <v>117688.20281103352</v>
      </c>
      <c r="T162" s="40">
        <f t="shared" si="49"/>
        <v>124902.12466437458</v>
      </c>
      <c r="U162" s="40">
        <f t="shared" si="49"/>
        <v>131841.13159017317</v>
      </c>
      <c r="V162" s="40">
        <f t="shared" si="49"/>
        <v>138780.13851597178</v>
      </c>
    </row>
    <row r="163" spans="1:22" x14ac:dyDescent="0.55000000000000004">
      <c r="B163" t="str">
        <f t="shared" si="46"/>
        <v>Seed</v>
      </c>
      <c r="C163" s="40">
        <f t="shared" si="49"/>
        <v>0</v>
      </c>
      <c r="D163" s="40">
        <f t="shared" si="49"/>
        <v>400</v>
      </c>
      <c r="E163" s="40">
        <f t="shared" si="49"/>
        <v>988.23529411764707</v>
      </c>
      <c r="F163" s="40">
        <f t="shared" si="49"/>
        <v>9212.5886306046159</v>
      </c>
      <c r="G163" s="40">
        <f t="shared" si="49"/>
        <v>15746.339432451859</v>
      </c>
      <c r="H163" s="40">
        <f t="shared" si="49"/>
        <v>21518.618535540216</v>
      </c>
      <c r="I163" s="40">
        <f t="shared" si="49"/>
        <v>27022.101536957151</v>
      </c>
      <c r="J163" s="40">
        <f t="shared" si="49"/>
        <v>32308.270672486877</v>
      </c>
      <c r="K163" s="40">
        <f t="shared" si="49"/>
        <v>37544.619241771623</v>
      </c>
      <c r="L163" s="40">
        <f t="shared" si="49"/>
        <v>42666.059763639074</v>
      </c>
      <c r="M163" s="40">
        <f t="shared" si="49"/>
        <v>47581.504436869385</v>
      </c>
      <c r="N163" s="40">
        <f t="shared" si="49"/>
        <v>52384.858981658785</v>
      </c>
      <c r="O163" s="40">
        <f t="shared" si="49"/>
        <v>57066.258354461177</v>
      </c>
      <c r="P163" s="40">
        <f t="shared" si="49"/>
        <v>61747.657727263577</v>
      </c>
      <c r="Q163" s="40">
        <f t="shared" si="49"/>
        <v>66429.057100065969</v>
      </c>
      <c r="R163" s="40">
        <f t="shared" si="49"/>
        <v>71110.456472868362</v>
      </c>
      <c r="S163" s="40">
        <f t="shared" si="49"/>
        <v>75791.855845670754</v>
      </c>
      <c r="T163" s="40">
        <f t="shared" si="49"/>
        <v>80437.661560524444</v>
      </c>
      <c r="U163" s="40">
        <f t="shared" si="49"/>
        <v>84906.42053610913</v>
      </c>
      <c r="V163" s="40">
        <f t="shared" si="49"/>
        <v>89375.17951169383</v>
      </c>
    </row>
    <row r="164" spans="1:22" x14ac:dyDescent="0.55000000000000004">
      <c r="B164" t="str">
        <f t="shared" si="46"/>
        <v>Common Stock + Options</v>
      </c>
      <c r="C164" s="40">
        <f t="shared" si="49"/>
        <v>0</v>
      </c>
      <c r="D164" s="40">
        <f t="shared" si="49"/>
        <v>0</v>
      </c>
      <c r="E164" s="40">
        <f t="shared" si="49"/>
        <v>0</v>
      </c>
      <c r="F164" s="40">
        <f t="shared" si="49"/>
        <v>61186.53232622605</v>
      </c>
      <c r="G164" s="40">
        <f t="shared" si="49"/>
        <v>104581.23610369134</v>
      </c>
      <c r="H164" s="40">
        <f t="shared" si="49"/>
        <v>142918.53261162573</v>
      </c>
      <c r="I164" s="40">
        <f t="shared" si="49"/>
        <v>179470.58698800061</v>
      </c>
      <c r="J164" s="40">
        <f t="shared" si="49"/>
        <v>214579.32478819921</v>
      </c>
      <c r="K164" s="40">
        <f t="shared" si="49"/>
        <v>249357.17321416343</v>
      </c>
      <c r="L164" s="40">
        <f t="shared" si="49"/>
        <v>283371.84581194783</v>
      </c>
      <c r="M164" s="40">
        <f t="shared" si="49"/>
        <v>316018.37182714924</v>
      </c>
      <c r="N164" s="40">
        <f t="shared" si="49"/>
        <v>347920.43756714446</v>
      </c>
      <c r="O164" s="40">
        <f t="shared" si="49"/>
        <v>379012.52314061584</v>
      </c>
      <c r="P164" s="40">
        <f t="shared" si="49"/>
        <v>410104.60871408717</v>
      </c>
      <c r="Q164" s="40">
        <f t="shared" si="49"/>
        <v>441196.69428755855</v>
      </c>
      <c r="R164" s="40">
        <f t="shared" si="49"/>
        <v>472288.77986102988</v>
      </c>
      <c r="S164" s="40">
        <f t="shared" si="49"/>
        <v>503380.86543450126</v>
      </c>
      <c r="T164" s="40">
        <f t="shared" si="49"/>
        <v>534236.55138241546</v>
      </c>
      <c r="U164" s="40">
        <f t="shared" si="49"/>
        <v>563916.35979254963</v>
      </c>
      <c r="V164" s="40">
        <f t="shared" si="49"/>
        <v>593596.1682026838</v>
      </c>
    </row>
    <row r="166" spans="1:22" x14ac:dyDescent="0.55000000000000004">
      <c r="B166" s="30" t="s">
        <v>59</v>
      </c>
      <c r="C166" s="44">
        <f>SUM(C154:C165)</f>
        <v>100000</v>
      </c>
      <c r="D166" s="44">
        <f t="shared" ref="D166:V166" si="50">SUM(D154:D165)</f>
        <v>200000</v>
      </c>
      <c r="E166" s="44">
        <f t="shared" si="50"/>
        <v>300000</v>
      </c>
      <c r="F166" s="44">
        <f t="shared" si="50"/>
        <v>400000</v>
      </c>
      <c r="G166" s="44">
        <f t="shared" si="50"/>
        <v>500000</v>
      </c>
      <c r="H166" s="44">
        <f t="shared" si="50"/>
        <v>600000</v>
      </c>
      <c r="I166" s="44">
        <f t="shared" si="50"/>
        <v>700000</v>
      </c>
      <c r="J166" s="44">
        <f t="shared" si="50"/>
        <v>800000</v>
      </c>
      <c r="K166" s="44">
        <f t="shared" si="50"/>
        <v>900000</v>
      </c>
      <c r="L166" s="44">
        <f t="shared" si="50"/>
        <v>1000000.0000000001</v>
      </c>
      <c r="M166" s="44">
        <f t="shared" si="50"/>
        <v>1100000.0000000002</v>
      </c>
      <c r="N166" s="44">
        <f t="shared" si="50"/>
        <v>1200000</v>
      </c>
      <c r="O166" s="44">
        <f t="shared" si="50"/>
        <v>1300000</v>
      </c>
      <c r="P166" s="44">
        <f t="shared" si="50"/>
        <v>1400000</v>
      </c>
      <c r="Q166" s="44">
        <f t="shared" si="50"/>
        <v>1500000</v>
      </c>
      <c r="R166" s="44">
        <f t="shared" si="50"/>
        <v>1600000.0000000002</v>
      </c>
      <c r="S166" s="44">
        <f t="shared" si="50"/>
        <v>1700000</v>
      </c>
      <c r="T166" s="44">
        <f t="shared" si="50"/>
        <v>1800000.0000000002</v>
      </c>
      <c r="U166" s="44">
        <f t="shared" si="50"/>
        <v>1900000</v>
      </c>
      <c r="V166" s="44">
        <f t="shared" si="50"/>
        <v>2000000.0000000002</v>
      </c>
    </row>
    <row r="167" spans="1:22" x14ac:dyDescent="0.55000000000000004">
      <c r="B167" s="45" t="s">
        <v>60</v>
      </c>
      <c r="C167" s="45" t="b">
        <f t="shared" ref="C167:V167" si="51">C166=C68</f>
        <v>1</v>
      </c>
      <c r="D167" s="45" t="b">
        <f t="shared" si="51"/>
        <v>1</v>
      </c>
      <c r="E167" s="45" t="b">
        <f t="shared" si="51"/>
        <v>1</v>
      </c>
      <c r="F167" s="45" t="b">
        <f t="shared" si="51"/>
        <v>1</v>
      </c>
      <c r="G167" s="45" t="b">
        <f t="shared" si="51"/>
        <v>1</v>
      </c>
      <c r="H167" s="45" t="b">
        <f t="shared" si="51"/>
        <v>1</v>
      </c>
      <c r="I167" s="45" t="b">
        <f t="shared" si="51"/>
        <v>1</v>
      </c>
      <c r="J167" s="45" t="b">
        <f t="shared" si="51"/>
        <v>1</v>
      </c>
      <c r="K167" s="45" t="b">
        <f t="shared" si="51"/>
        <v>1</v>
      </c>
      <c r="L167" s="45" t="b">
        <f t="shared" si="51"/>
        <v>1</v>
      </c>
      <c r="M167" s="45" t="b">
        <f t="shared" si="51"/>
        <v>1</v>
      </c>
      <c r="N167" s="45" t="b">
        <f t="shared" si="51"/>
        <v>1</v>
      </c>
      <c r="O167" s="45" t="b">
        <f t="shared" si="51"/>
        <v>1</v>
      </c>
      <c r="P167" s="45" t="b">
        <f t="shared" si="51"/>
        <v>1</v>
      </c>
      <c r="Q167" s="45" t="b">
        <f t="shared" si="51"/>
        <v>1</v>
      </c>
      <c r="R167" s="45" t="b">
        <f t="shared" si="51"/>
        <v>1</v>
      </c>
      <c r="S167" s="45" t="b">
        <f t="shared" si="51"/>
        <v>1</v>
      </c>
      <c r="T167" s="45" t="b">
        <f t="shared" si="51"/>
        <v>1</v>
      </c>
      <c r="U167" s="45" t="b">
        <f t="shared" si="51"/>
        <v>1</v>
      </c>
      <c r="V167" s="45" t="b">
        <f t="shared" si="51"/>
        <v>1</v>
      </c>
    </row>
    <row r="168" spans="1:22" x14ac:dyDescent="0.55000000000000004"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x14ac:dyDescent="0.55000000000000004">
      <c r="A169" s="38" t="s">
        <v>49</v>
      </c>
      <c r="B169" s="39" t="s">
        <v>61</v>
      </c>
    </row>
    <row r="170" spans="1:22" x14ac:dyDescent="0.55000000000000004">
      <c r="B170" s="19" t="s">
        <v>42</v>
      </c>
      <c r="C170" s="35">
        <f>C$61</f>
        <v>100000</v>
      </c>
      <c r="D170" s="35">
        <f t="shared" ref="D170:V170" si="52">D$61</f>
        <v>200000</v>
      </c>
      <c r="E170" s="35">
        <f t="shared" si="52"/>
        <v>300000</v>
      </c>
      <c r="F170" s="35">
        <f t="shared" si="52"/>
        <v>400000</v>
      </c>
      <c r="G170" s="35">
        <f t="shared" si="52"/>
        <v>500000</v>
      </c>
      <c r="H170" s="35">
        <f t="shared" si="52"/>
        <v>600000</v>
      </c>
      <c r="I170" s="35">
        <f t="shared" si="52"/>
        <v>700000</v>
      </c>
      <c r="J170" s="35">
        <f t="shared" si="52"/>
        <v>800000</v>
      </c>
      <c r="K170" s="35">
        <f t="shared" si="52"/>
        <v>900000</v>
      </c>
      <c r="L170" s="35">
        <f t="shared" si="52"/>
        <v>1000000</v>
      </c>
      <c r="M170" s="35">
        <f t="shared" si="52"/>
        <v>1100000</v>
      </c>
      <c r="N170" s="35">
        <f t="shared" si="52"/>
        <v>1200000</v>
      </c>
      <c r="O170" s="35">
        <f t="shared" si="52"/>
        <v>1300000</v>
      </c>
      <c r="P170" s="35">
        <f t="shared" si="52"/>
        <v>1400000</v>
      </c>
      <c r="Q170" s="35">
        <f t="shared" si="52"/>
        <v>1500000</v>
      </c>
      <c r="R170" s="35">
        <f t="shared" si="52"/>
        <v>1600000</v>
      </c>
      <c r="S170" s="35">
        <f t="shared" si="52"/>
        <v>1700000</v>
      </c>
      <c r="T170" s="35">
        <f t="shared" si="52"/>
        <v>1800000</v>
      </c>
      <c r="U170" s="35">
        <f t="shared" si="52"/>
        <v>1900000</v>
      </c>
      <c r="V170" s="35">
        <f t="shared" si="52"/>
        <v>2000000</v>
      </c>
    </row>
    <row r="172" spans="1:22" x14ac:dyDescent="0.55000000000000004">
      <c r="B172" t="str">
        <f t="shared" ref="B172:B181" si="53">B41</f>
        <v>Series E -1 Sr.</v>
      </c>
      <c r="C172" s="46">
        <f t="shared" ref="C172:V181" si="54">C154/$M24</f>
        <v>1</v>
      </c>
      <c r="D172" s="46">
        <f t="shared" si="54"/>
        <v>1</v>
      </c>
      <c r="E172" s="46">
        <f t="shared" si="54"/>
        <v>1</v>
      </c>
      <c r="F172" s="46">
        <f t="shared" si="54"/>
        <v>1</v>
      </c>
      <c r="G172" s="46">
        <f t="shared" si="54"/>
        <v>1</v>
      </c>
      <c r="H172" s="46">
        <f t="shared" si="54"/>
        <v>1</v>
      </c>
      <c r="I172" s="46">
        <f t="shared" si="54"/>
        <v>1</v>
      </c>
      <c r="J172" s="46">
        <f t="shared" si="54"/>
        <v>1</v>
      </c>
      <c r="K172" s="46">
        <f t="shared" si="54"/>
        <v>1</v>
      </c>
      <c r="L172" s="46">
        <f t="shared" si="54"/>
        <v>1</v>
      </c>
      <c r="M172" s="46">
        <f t="shared" si="54"/>
        <v>1</v>
      </c>
      <c r="N172" s="46">
        <f t="shared" si="54"/>
        <v>1</v>
      </c>
      <c r="O172" s="46">
        <f t="shared" si="54"/>
        <v>1</v>
      </c>
      <c r="P172" s="46">
        <f t="shared" si="54"/>
        <v>1</v>
      </c>
      <c r="Q172" s="46">
        <f t="shared" si="54"/>
        <v>1</v>
      </c>
      <c r="R172" s="46">
        <f t="shared" si="54"/>
        <v>1</v>
      </c>
      <c r="S172" s="46">
        <f t="shared" si="54"/>
        <v>1</v>
      </c>
      <c r="T172" s="46">
        <f t="shared" si="54"/>
        <v>1.0093866778054199</v>
      </c>
      <c r="U172" s="46">
        <f t="shared" si="54"/>
        <v>1.0654637154612765</v>
      </c>
      <c r="V172" s="46">
        <f t="shared" si="54"/>
        <v>1.1215407531171331</v>
      </c>
    </row>
    <row r="173" spans="1:22" x14ac:dyDescent="0.55000000000000004">
      <c r="B173" t="str">
        <f t="shared" si="53"/>
        <v>Series E Sr.</v>
      </c>
      <c r="C173" s="46">
        <f t="shared" si="54"/>
        <v>0.37254901960784315</v>
      </c>
      <c r="D173" s="46">
        <f t="shared" si="54"/>
        <v>1</v>
      </c>
      <c r="E173" s="46">
        <f t="shared" si="54"/>
        <v>1</v>
      </c>
      <c r="F173" s="46">
        <f t="shared" si="54"/>
        <v>1</v>
      </c>
      <c r="G173" s="46">
        <f t="shared" si="54"/>
        <v>1</v>
      </c>
      <c r="H173" s="46">
        <f t="shared" si="54"/>
        <v>1</v>
      </c>
      <c r="I173" s="46">
        <f t="shared" si="54"/>
        <v>1</v>
      </c>
      <c r="J173" s="46">
        <f t="shared" si="54"/>
        <v>1</v>
      </c>
      <c r="K173" s="46">
        <f t="shared" si="54"/>
        <v>1</v>
      </c>
      <c r="L173" s="46">
        <f t="shared" si="54"/>
        <v>1</v>
      </c>
      <c r="M173" s="46">
        <f t="shared" si="54"/>
        <v>1</v>
      </c>
      <c r="N173" s="46">
        <f t="shared" si="54"/>
        <v>1.0447130585697284</v>
      </c>
      <c r="O173" s="46">
        <f t="shared" si="54"/>
        <v>1.1380743685402135</v>
      </c>
      <c r="P173" s="46">
        <f t="shared" si="54"/>
        <v>1.2314356785106986</v>
      </c>
      <c r="Q173" s="46">
        <f t="shared" si="54"/>
        <v>1.3247969884811839</v>
      </c>
      <c r="R173" s="46">
        <f t="shared" si="54"/>
        <v>1.418158298451669</v>
      </c>
      <c r="S173" s="46">
        <f t="shared" si="54"/>
        <v>1.511519608422154</v>
      </c>
      <c r="T173" s="46">
        <f t="shared" si="54"/>
        <v>1.6041710728383292</v>
      </c>
      <c r="U173" s="46">
        <f t="shared" si="54"/>
        <v>1.6932916879960143</v>
      </c>
      <c r="V173" s="46">
        <f t="shared" si="54"/>
        <v>1.7824123031536991</v>
      </c>
    </row>
    <row r="174" spans="1:22" x14ac:dyDescent="0.55000000000000004">
      <c r="B174" t="str">
        <f t="shared" si="53"/>
        <v>Series D-1</v>
      </c>
      <c r="C174" s="46">
        <f t="shared" si="54"/>
        <v>0</v>
      </c>
      <c r="D174" s="46">
        <f t="shared" si="54"/>
        <v>0.4</v>
      </c>
      <c r="E174" s="46">
        <f t="shared" si="54"/>
        <v>0.9882352941176471</v>
      </c>
      <c r="F174" s="46">
        <f t="shared" si="54"/>
        <v>1</v>
      </c>
      <c r="G174" s="46">
        <f t="shared" si="54"/>
        <v>1</v>
      </c>
      <c r="H174" s="46">
        <f t="shared" si="54"/>
        <v>1</v>
      </c>
      <c r="I174" s="46">
        <f t="shared" si="54"/>
        <v>1</v>
      </c>
      <c r="J174" s="46">
        <f t="shared" si="54"/>
        <v>1</v>
      </c>
      <c r="K174" s="46">
        <f t="shared" si="54"/>
        <v>1</v>
      </c>
      <c r="L174" s="46">
        <f t="shared" si="54"/>
        <v>1.0430280555076628</v>
      </c>
      <c r="M174" s="46">
        <f t="shared" si="54"/>
        <v>1.163192578031587</v>
      </c>
      <c r="N174" s="46">
        <f t="shared" si="54"/>
        <v>1.2806169096553672</v>
      </c>
      <c r="O174" s="46">
        <f t="shared" si="54"/>
        <v>1.3950598863895376</v>
      </c>
      <c r="P174" s="46">
        <f t="shared" si="54"/>
        <v>1.5095028631237082</v>
      </c>
      <c r="Q174" s="46">
        <f t="shared" si="54"/>
        <v>1.6239458398578785</v>
      </c>
      <c r="R174" s="46">
        <f t="shared" si="54"/>
        <v>1.7383888165920489</v>
      </c>
      <c r="S174" s="46">
        <f t="shared" si="54"/>
        <v>1.8528317933262195</v>
      </c>
      <c r="T174" s="46">
        <f t="shared" si="54"/>
        <v>1.9664046361871355</v>
      </c>
      <c r="U174" s="46">
        <f t="shared" si="54"/>
        <v>2.0756493381975316</v>
      </c>
      <c r="V174" s="46">
        <f t="shared" si="54"/>
        <v>2.184894040207928</v>
      </c>
    </row>
    <row r="175" spans="1:22" x14ac:dyDescent="0.55000000000000004">
      <c r="B175" t="str">
        <f t="shared" si="53"/>
        <v>Series D</v>
      </c>
      <c r="C175" s="46">
        <f t="shared" si="54"/>
        <v>0</v>
      </c>
      <c r="D175" s="46">
        <f t="shared" si="54"/>
        <v>0.4</v>
      </c>
      <c r="E175" s="46">
        <f t="shared" si="54"/>
        <v>0.9882352941176471</v>
      </c>
      <c r="F175" s="46">
        <f t="shared" si="54"/>
        <v>1</v>
      </c>
      <c r="G175" s="46">
        <f t="shared" si="54"/>
        <v>1</v>
      </c>
      <c r="H175" s="46">
        <f t="shared" si="54"/>
        <v>1</v>
      </c>
      <c r="I175" s="46">
        <f t="shared" si="54"/>
        <v>1</v>
      </c>
      <c r="J175" s="46">
        <f t="shared" si="54"/>
        <v>1.1518715622251303</v>
      </c>
      <c r="K175" s="46">
        <f t="shared" si="54"/>
        <v>1.3385606322778258</v>
      </c>
      <c r="L175" s="46">
        <f t="shared" si="54"/>
        <v>1.5211529398193815</v>
      </c>
      <c r="M175" s="46">
        <f t="shared" si="54"/>
        <v>1.6964009743607849</v>
      </c>
      <c r="N175" s="46">
        <f t="shared" si="54"/>
        <v>1.8676527123295217</v>
      </c>
      <c r="O175" s="46">
        <f t="shared" si="54"/>
        <v>2.0345564399729104</v>
      </c>
      <c r="P175" s="46">
        <f t="shared" si="54"/>
        <v>2.2014601676162995</v>
      </c>
      <c r="Q175" s="46">
        <f t="shared" si="54"/>
        <v>2.3683638952596886</v>
      </c>
      <c r="R175" s="46">
        <f t="shared" si="54"/>
        <v>2.5352676229030773</v>
      </c>
      <c r="S175" s="46">
        <f t="shared" si="54"/>
        <v>2.702171350546466</v>
      </c>
      <c r="T175" s="46">
        <f t="shared" si="54"/>
        <v>2.8678060742619667</v>
      </c>
      <c r="U175" s="46">
        <f t="shared" si="54"/>
        <v>3.0271286339431867</v>
      </c>
      <c r="V175" s="46">
        <f t="shared" si="54"/>
        <v>3.1864511936244071</v>
      </c>
    </row>
    <row r="176" spans="1:22" x14ac:dyDescent="0.55000000000000004">
      <c r="B176" t="str">
        <f t="shared" si="53"/>
        <v>Series C</v>
      </c>
      <c r="C176" s="46">
        <f t="shared" si="54"/>
        <v>0</v>
      </c>
      <c r="D176" s="46">
        <f t="shared" si="54"/>
        <v>0.4</v>
      </c>
      <c r="E176" s="46">
        <f t="shared" si="54"/>
        <v>0.9882352941176471</v>
      </c>
      <c r="F176" s="46">
        <f t="shared" si="54"/>
        <v>1</v>
      </c>
      <c r="G176" s="46">
        <f t="shared" si="54"/>
        <v>1</v>
      </c>
      <c r="H176" s="46">
        <f t="shared" si="54"/>
        <v>1.2330886872953908</v>
      </c>
      <c r="I176" s="46">
        <f t="shared" si="54"/>
        <v>1.5484566380103246</v>
      </c>
      <c r="J176" s="46">
        <f t="shared" si="54"/>
        <v>1.8513717786540465</v>
      </c>
      <c r="K176" s="46">
        <f t="shared" si="54"/>
        <v>2.1514320345136975</v>
      </c>
      <c r="L176" s="46">
        <f t="shared" si="54"/>
        <v>2.444907675607515</v>
      </c>
      <c r="M176" s="46">
        <f t="shared" si="54"/>
        <v>2.7265790668065373</v>
      </c>
      <c r="N176" s="46">
        <f t="shared" si="54"/>
        <v>3.0018273194053893</v>
      </c>
      <c r="O176" s="46">
        <f t="shared" si="54"/>
        <v>3.2700871334720012</v>
      </c>
      <c r="P176" s="46">
        <f t="shared" si="54"/>
        <v>3.5383469475386136</v>
      </c>
      <c r="Q176" s="46">
        <f t="shared" si="54"/>
        <v>3.8066067616052255</v>
      </c>
      <c r="R176" s="46">
        <f t="shared" si="54"/>
        <v>4.0748665756718374</v>
      </c>
      <c r="S176" s="46">
        <f t="shared" si="54"/>
        <v>4.3431263897384502</v>
      </c>
      <c r="T176" s="46">
        <f t="shared" si="54"/>
        <v>4.6093465683664059</v>
      </c>
      <c r="U176" s="46">
        <f t="shared" si="54"/>
        <v>4.8654213777200948</v>
      </c>
      <c r="V176" s="46">
        <f t="shared" si="54"/>
        <v>5.1214961870737836</v>
      </c>
    </row>
    <row r="177" spans="1:22" x14ac:dyDescent="0.55000000000000004">
      <c r="B177" t="str">
        <f t="shared" si="53"/>
        <v>Series B</v>
      </c>
      <c r="C177" s="46">
        <f t="shared" si="54"/>
        <v>0</v>
      </c>
      <c r="D177" s="46">
        <f t="shared" si="54"/>
        <v>0.4</v>
      </c>
      <c r="E177" s="46">
        <f t="shared" si="54"/>
        <v>0.9882352941176471</v>
      </c>
      <c r="F177" s="46">
        <f t="shared" si="54"/>
        <v>1.131242927384996</v>
      </c>
      <c r="G177" s="46">
        <f t="shared" si="54"/>
        <v>1.9335428758849931</v>
      </c>
      <c r="H177" s="46">
        <f t="shared" si="54"/>
        <v>2.6423393034784781</v>
      </c>
      <c r="I177" s="46">
        <f t="shared" si="54"/>
        <v>3.3181294066699047</v>
      </c>
      <c r="J177" s="46">
        <f t="shared" si="54"/>
        <v>3.9672348521972607</v>
      </c>
      <c r="K177" s="46">
        <f t="shared" si="54"/>
        <v>4.6102226726506252</v>
      </c>
      <c r="L177" s="46">
        <f t="shared" si="54"/>
        <v>5.2391005701330906</v>
      </c>
      <c r="M177" s="46">
        <f t="shared" si="54"/>
        <v>5.8426835851253811</v>
      </c>
      <c r="N177" s="46">
        <f t="shared" si="54"/>
        <v>6.4325026983401417</v>
      </c>
      <c r="O177" s="46">
        <f t="shared" si="54"/>
        <v>7.0073465498450682</v>
      </c>
      <c r="P177" s="46">
        <f t="shared" si="54"/>
        <v>7.5821904013499957</v>
      </c>
      <c r="Q177" s="46">
        <f t="shared" si="54"/>
        <v>8.157034252854924</v>
      </c>
      <c r="R177" s="46">
        <f t="shared" si="54"/>
        <v>8.7318781043598506</v>
      </c>
      <c r="S177" s="46">
        <f t="shared" si="54"/>
        <v>9.3067219558647789</v>
      </c>
      <c r="T177" s="46">
        <f t="shared" si="54"/>
        <v>9.8771951494114791</v>
      </c>
      <c r="U177" s="46">
        <f t="shared" si="54"/>
        <v>10.425928213267673</v>
      </c>
      <c r="V177" s="46">
        <f t="shared" si="54"/>
        <v>10.974661277123865</v>
      </c>
    </row>
    <row r="178" spans="1:22" x14ac:dyDescent="0.55000000000000004">
      <c r="B178" t="str">
        <f t="shared" si="53"/>
        <v>Series A</v>
      </c>
      <c r="C178" s="46">
        <f t="shared" si="54"/>
        <v>0</v>
      </c>
      <c r="D178" s="46">
        <f t="shared" si="54"/>
        <v>0.4</v>
      </c>
      <c r="E178" s="46">
        <f t="shared" si="54"/>
        <v>0.98823529411764721</v>
      </c>
      <c r="F178" s="46">
        <f t="shared" si="54"/>
        <v>2.323172070298352</v>
      </c>
      <c r="G178" s="46">
        <f t="shared" si="54"/>
        <v>3.9708118364673957</v>
      </c>
      <c r="H178" s="46">
        <f t="shared" si="54"/>
        <v>5.4264285075204253</v>
      </c>
      <c r="I178" s="46">
        <f t="shared" si="54"/>
        <v>6.814261885402888</v>
      </c>
      <c r="J178" s="46">
        <f t="shared" si="54"/>
        <v>8.1472944332514796</v>
      </c>
      <c r="K178" s="46">
        <f t="shared" si="54"/>
        <v>9.4677635472306498</v>
      </c>
      <c r="L178" s="46">
        <f t="shared" si="54"/>
        <v>10.759255879860271</v>
      </c>
      <c r="M178" s="46">
        <f t="shared" si="54"/>
        <v>11.998801488139103</v>
      </c>
      <c r="N178" s="46">
        <f t="shared" si="54"/>
        <v>13.210080919972699</v>
      </c>
      <c r="O178" s="46">
        <f t="shared" si="54"/>
        <v>14.390606471355426</v>
      </c>
      <c r="P178" s="46">
        <f t="shared" si="54"/>
        <v>15.57113202273815</v>
      </c>
      <c r="Q178" s="46">
        <f t="shared" si="54"/>
        <v>16.751657574120873</v>
      </c>
      <c r="R178" s="46">
        <f t="shared" si="54"/>
        <v>17.932183125503602</v>
      </c>
      <c r="S178" s="46">
        <f t="shared" si="54"/>
        <v>19.112708676886328</v>
      </c>
      <c r="T178" s="46">
        <f t="shared" si="54"/>
        <v>20.284258445745618</v>
      </c>
      <c r="U178" s="46">
        <f t="shared" si="54"/>
        <v>21.411161692731486</v>
      </c>
      <c r="V178" s="46">
        <f t="shared" si="54"/>
        <v>22.538064939717351</v>
      </c>
    </row>
    <row r="179" spans="1:22" x14ac:dyDescent="0.55000000000000004">
      <c r="B179" t="str">
        <f t="shared" si="53"/>
        <v>Seed - 3</v>
      </c>
      <c r="C179" s="46">
        <f t="shared" si="54"/>
        <v>0</v>
      </c>
      <c r="D179" s="46">
        <f t="shared" si="54"/>
        <v>0.4</v>
      </c>
      <c r="E179" s="46">
        <f t="shared" si="54"/>
        <v>0.9882352941176471</v>
      </c>
      <c r="F179" s="46">
        <f t="shared" si="54"/>
        <v>2.4597745307862326</v>
      </c>
      <c r="G179" s="46">
        <f t="shared" si="54"/>
        <v>4.2042954746062557</v>
      </c>
      <c r="H179" s="46">
        <f t="shared" si="54"/>
        <v>5.7455023700491168</v>
      </c>
      <c r="I179" s="46">
        <f t="shared" si="54"/>
        <v>7.2149403163532391</v>
      </c>
      <c r="J179" s="46">
        <f t="shared" si="54"/>
        <v>8.6263551451678566</v>
      </c>
      <c r="K179" s="46">
        <f t="shared" si="54"/>
        <v>10.024467810511105</v>
      </c>
      <c r="L179" s="46">
        <f t="shared" si="54"/>
        <v>11.391899860475476</v>
      </c>
      <c r="M179" s="46">
        <f t="shared" si="54"/>
        <v>12.704330719977259</v>
      </c>
      <c r="N179" s="46">
        <f t="shared" si="54"/>
        <v>13.986833352555333</v>
      </c>
      <c r="O179" s="46">
        <f t="shared" si="54"/>
        <v>15.236773777269841</v>
      </c>
      <c r="P179" s="46">
        <f t="shared" si="54"/>
        <v>16.486714201984348</v>
      </c>
      <c r="Q179" s="46">
        <f t="shared" si="54"/>
        <v>17.736654626698854</v>
      </c>
      <c r="R179" s="46">
        <f t="shared" si="54"/>
        <v>18.986595051413364</v>
      </c>
      <c r="S179" s="46">
        <f t="shared" si="54"/>
        <v>20.23653547612787</v>
      </c>
      <c r="T179" s="46">
        <f t="shared" si="54"/>
        <v>21.476972342527738</v>
      </c>
      <c r="U179" s="46">
        <f t="shared" si="54"/>
        <v>22.670137472668166</v>
      </c>
      <c r="V179" s="46">
        <f t="shared" si="54"/>
        <v>23.863302602808599</v>
      </c>
    </row>
    <row r="180" spans="1:22" x14ac:dyDescent="0.55000000000000004">
      <c r="B180" t="str">
        <f t="shared" si="53"/>
        <v>Seed - 2</v>
      </c>
      <c r="C180" s="46">
        <f t="shared" si="54"/>
        <v>0</v>
      </c>
      <c r="D180" s="46">
        <f t="shared" si="54"/>
        <v>0.4</v>
      </c>
      <c r="E180" s="46">
        <f t="shared" si="54"/>
        <v>0.98823529411764699</v>
      </c>
      <c r="F180" s="46">
        <f t="shared" si="54"/>
        <v>2.861027710895268</v>
      </c>
      <c r="G180" s="46">
        <f t="shared" si="54"/>
        <v>4.8901253781968768</v>
      </c>
      <c r="H180" s="46">
        <f t="shared" si="54"/>
        <v>6.6827431896657483</v>
      </c>
      <c r="I180" s="46">
        <f t="shared" si="54"/>
        <v>8.3918846703986762</v>
      </c>
      <c r="J180" s="46">
        <f t="shared" si="54"/>
        <v>10.033537954578506</v>
      </c>
      <c r="K180" s="46">
        <f t="shared" si="54"/>
        <v>11.659719146568541</v>
      </c>
      <c r="L180" s="46">
        <f t="shared" si="54"/>
        <v>13.250214917115402</v>
      </c>
      <c r="M180" s="46">
        <f t="shared" si="54"/>
        <v>14.776737373004272</v>
      </c>
      <c r="N180" s="46">
        <f t="shared" si="54"/>
        <v>16.268449530024277</v>
      </c>
      <c r="O180" s="46">
        <f t="shared" si="54"/>
        <v>17.72228773646076</v>
      </c>
      <c r="P180" s="46">
        <f t="shared" si="54"/>
        <v>19.176125942897247</v>
      </c>
      <c r="Q180" s="46">
        <f t="shared" si="54"/>
        <v>20.62996414933373</v>
      </c>
      <c r="R180" s="46">
        <f t="shared" si="54"/>
        <v>22.083802355770221</v>
      </c>
      <c r="S180" s="46">
        <f t="shared" si="54"/>
        <v>23.537640562206704</v>
      </c>
      <c r="T180" s="46">
        <f t="shared" si="54"/>
        <v>24.980424932874918</v>
      </c>
      <c r="U180" s="46">
        <f t="shared" si="54"/>
        <v>26.368226318034633</v>
      </c>
      <c r="V180" s="46">
        <f t="shared" si="54"/>
        <v>27.756027703194356</v>
      </c>
    </row>
    <row r="181" spans="1:22" x14ac:dyDescent="0.55000000000000004">
      <c r="B181" t="str">
        <f t="shared" si="53"/>
        <v>Seed</v>
      </c>
      <c r="C181" s="46">
        <f t="shared" si="54"/>
        <v>0</v>
      </c>
      <c r="D181" s="46">
        <f t="shared" si="54"/>
        <v>0.4</v>
      </c>
      <c r="E181" s="46">
        <f t="shared" si="54"/>
        <v>0.9882352941176471</v>
      </c>
      <c r="F181" s="46">
        <f t="shared" si="54"/>
        <v>9.2125886306046159</v>
      </c>
      <c r="G181" s="46">
        <f t="shared" si="54"/>
        <v>15.74633943245186</v>
      </c>
      <c r="H181" s="46">
        <f t="shared" si="54"/>
        <v>21.518618535540217</v>
      </c>
      <c r="I181" s="46">
        <f t="shared" si="54"/>
        <v>27.022101536957152</v>
      </c>
      <c r="J181" s="46">
        <f t="shared" si="54"/>
        <v>32.308270672486877</v>
      </c>
      <c r="K181" s="46">
        <f t="shared" si="54"/>
        <v>37.54461924177162</v>
      </c>
      <c r="L181" s="46">
        <f t="shared" si="54"/>
        <v>42.666059763639076</v>
      </c>
      <c r="M181" s="46">
        <f t="shared" si="54"/>
        <v>47.581504436869388</v>
      </c>
      <c r="N181" s="46">
        <f t="shared" si="54"/>
        <v>52.384858981658788</v>
      </c>
      <c r="O181" s="46">
        <f t="shared" si="54"/>
        <v>57.066258354461176</v>
      </c>
      <c r="P181" s="46">
        <f t="shared" si="54"/>
        <v>61.747657727263579</v>
      </c>
      <c r="Q181" s="46">
        <f t="shared" si="54"/>
        <v>66.429057100065975</v>
      </c>
      <c r="R181" s="46">
        <f t="shared" si="54"/>
        <v>71.110456472868364</v>
      </c>
      <c r="S181" s="46">
        <f t="shared" si="54"/>
        <v>75.791855845670753</v>
      </c>
      <c r="T181" s="46">
        <f t="shared" si="54"/>
        <v>80.437661560524447</v>
      </c>
      <c r="U181" s="46">
        <f t="shared" si="54"/>
        <v>84.906420536109124</v>
      </c>
      <c r="V181" s="46">
        <f t="shared" si="54"/>
        <v>89.37517951169383</v>
      </c>
    </row>
    <row r="183" spans="1:22" x14ac:dyDescent="0.55000000000000004">
      <c r="A183" s="1" t="s">
        <v>62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5" spans="1:22" x14ac:dyDescent="0.55000000000000004">
      <c r="A185" s="38" t="s">
        <v>49</v>
      </c>
      <c r="B185" s="39" t="s">
        <v>63</v>
      </c>
    </row>
    <row r="186" spans="1:22" x14ac:dyDescent="0.55000000000000004">
      <c r="B186" s="19" t="s">
        <v>42</v>
      </c>
      <c r="C186" s="35">
        <f>C$61</f>
        <v>100000</v>
      </c>
      <c r="D186" s="35">
        <f t="shared" ref="D186:V186" si="55">D$61</f>
        <v>200000</v>
      </c>
      <c r="E186" s="35">
        <f t="shared" si="55"/>
        <v>300000</v>
      </c>
      <c r="F186" s="35">
        <f t="shared" si="55"/>
        <v>400000</v>
      </c>
      <c r="G186" s="35">
        <f t="shared" si="55"/>
        <v>500000</v>
      </c>
      <c r="H186" s="35">
        <f t="shared" si="55"/>
        <v>600000</v>
      </c>
      <c r="I186" s="35">
        <f t="shared" si="55"/>
        <v>700000</v>
      </c>
      <c r="J186" s="35">
        <f t="shared" si="55"/>
        <v>800000</v>
      </c>
      <c r="K186" s="35">
        <f t="shared" si="55"/>
        <v>900000</v>
      </c>
      <c r="L186" s="35">
        <f t="shared" si="55"/>
        <v>1000000</v>
      </c>
      <c r="M186" s="35">
        <f t="shared" si="55"/>
        <v>1100000</v>
      </c>
      <c r="N186" s="35">
        <f t="shared" si="55"/>
        <v>1200000</v>
      </c>
      <c r="O186" s="35">
        <f t="shared" si="55"/>
        <v>1300000</v>
      </c>
      <c r="P186" s="35">
        <f t="shared" si="55"/>
        <v>1400000</v>
      </c>
      <c r="Q186" s="35">
        <f t="shared" si="55"/>
        <v>1500000</v>
      </c>
      <c r="R186" s="35">
        <f t="shared" si="55"/>
        <v>1600000</v>
      </c>
      <c r="S186" s="35">
        <f t="shared" si="55"/>
        <v>1700000</v>
      </c>
      <c r="T186" s="35">
        <f t="shared" si="55"/>
        <v>1800000</v>
      </c>
      <c r="U186" s="35">
        <f t="shared" si="55"/>
        <v>1900000</v>
      </c>
      <c r="V186" s="35">
        <f t="shared" si="55"/>
        <v>2000000</v>
      </c>
    </row>
    <row r="187" spans="1:22" x14ac:dyDescent="0.55000000000000004">
      <c r="B187" s="39"/>
    </row>
    <row r="188" spans="1:22" x14ac:dyDescent="0.55000000000000004">
      <c r="B188" t="str">
        <f>$C$10</f>
        <v>Scale Venture Partners</v>
      </c>
      <c r="C188" s="13">
        <f t="shared" ref="C188:V188" si="56">SUMPRODUCT(C$154:C$164,$C$11:$C$21)</f>
        <v>1372.5490196078431</v>
      </c>
      <c r="D188" s="13">
        <f t="shared" si="56"/>
        <v>10800</v>
      </c>
      <c r="E188" s="13">
        <f t="shared" si="56"/>
        <v>23741.176470588238</v>
      </c>
      <c r="F188" s="13">
        <f t="shared" si="56"/>
        <v>37887.935339908501</v>
      </c>
      <c r="G188" s="13">
        <f t="shared" si="56"/>
        <v>58375.832744098923</v>
      </c>
      <c r="H188" s="13">
        <f t="shared" si="56"/>
        <v>77641.425029073609</v>
      </c>
      <c r="I188" s="13">
        <f t="shared" si="56"/>
        <v>96475.549077430042</v>
      </c>
      <c r="J188" s="13">
        <f t="shared" si="56"/>
        <v>114717.84904899646</v>
      </c>
      <c r="K188" s="13">
        <f t="shared" si="56"/>
        <v>132824.46964040594</v>
      </c>
      <c r="L188" s="13">
        <f t="shared" si="56"/>
        <v>150576.78102263279</v>
      </c>
      <c r="M188" s="13">
        <f t="shared" si="56"/>
        <v>167693.92169344297</v>
      </c>
      <c r="N188" s="13">
        <f t="shared" si="56"/>
        <v>184465.44196900923</v>
      </c>
      <c r="O188" s="13">
        <f t="shared" si="56"/>
        <v>200860.92382504226</v>
      </c>
      <c r="P188" s="13">
        <f t="shared" si="56"/>
        <v>217256.40568107524</v>
      </c>
      <c r="Q188" s="13">
        <f t="shared" si="56"/>
        <v>233651.88753710824</v>
      </c>
      <c r="R188" s="13">
        <f t="shared" si="56"/>
        <v>250047.36939314127</v>
      </c>
      <c r="S188" s="13">
        <f t="shared" si="56"/>
        <v>266442.85124917421</v>
      </c>
      <c r="T188" s="13">
        <f t="shared" si="56"/>
        <v>282723.06150743843</v>
      </c>
      <c r="U188" s="13">
        <f t="shared" si="56"/>
        <v>298429.89825785172</v>
      </c>
      <c r="V188" s="13">
        <f t="shared" si="56"/>
        <v>314136.73500826489</v>
      </c>
    </row>
    <row r="189" spans="1:22" x14ac:dyDescent="0.55000000000000004">
      <c r="B189" t="str">
        <f>$D$10</f>
        <v>VC 1</v>
      </c>
      <c r="C189" s="13">
        <f t="shared" ref="C189:V189" si="57">SUMPRODUCT(C$154:C$164,$D$11:$D$21)</f>
        <v>0</v>
      </c>
      <c r="D189" s="13">
        <f t="shared" si="57"/>
        <v>1600</v>
      </c>
      <c r="E189" s="13">
        <f t="shared" si="57"/>
        <v>3952.9411764705883</v>
      </c>
      <c r="F189" s="13">
        <f t="shared" si="57"/>
        <v>17595.0451732359</v>
      </c>
      <c r="G189" s="13">
        <f t="shared" si="57"/>
        <v>30073.800615247179</v>
      </c>
      <c r="H189" s="13">
        <f t="shared" si="57"/>
        <v>41098.227694729139</v>
      </c>
      <c r="I189" s="13">
        <f t="shared" si="57"/>
        <v>51609.283371130463</v>
      </c>
      <c r="J189" s="13">
        <f t="shared" si="57"/>
        <v>61705.293131517072</v>
      </c>
      <c r="K189" s="13">
        <f t="shared" si="57"/>
        <v>71706.151013448529</v>
      </c>
      <c r="L189" s="13">
        <f t="shared" si="57"/>
        <v>81487.546986665315</v>
      </c>
      <c r="M189" s="13">
        <f t="shared" si="57"/>
        <v>90875.513229368691</v>
      </c>
      <c r="N189" s="13">
        <f t="shared" si="57"/>
        <v>100049.39948299713</v>
      </c>
      <c r="O189" s="13">
        <f t="shared" si="57"/>
        <v>108990.364584248</v>
      </c>
      <c r="P189" s="13">
        <f t="shared" si="57"/>
        <v>117931.32968549887</v>
      </c>
      <c r="Q189" s="13">
        <f t="shared" si="57"/>
        <v>126872.29478674973</v>
      </c>
      <c r="R189" s="13">
        <f t="shared" si="57"/>
        <v>135813.25988800058</v>
      </c>
      <c r="S189" s="13">
        <f t="shared" si="57"/>
        <v>144754.22498925147</v>
      </c>
      <c r="T189" s="13">
        <f t="shared" si="57"/>
        <v>153627.2100639756</v>
      </c>
      <c r="U189" s="13">
        <f t="shared" si="57"/>
        <v>162162.05506752979</v>
      </c>
      <c r="V189" s="13">
        <f t="shared" si="57"/>
        <v>170696.90007108403</v>
      </c>
    </row>
    <row r="190" spans="1:22" x14ac:dyDescent="0.55000000000000004">
      <c r="B190" t="str">
        <f>$E$10</f>
        <v>VC 2</v>
      </c>
      <c r="C190" s="13">
        <f t="shared" ref="C190:V190" si="58">SUMPRODUCT(C$154:C$164,$E$11:$E$21)</f>
        <v>0</v>
      </c>
      <c r="D190" s="13">
        <f t="shared" si="58"/>
        <v>1200</v>
      </c>
      <c r="E190" s="13">
        <f t="shared" si="58"/>
        <v>2964.705882352941</v>
      </c>
      <c r="F190" s="13">
        <f t="shared" si="58"/>
        <v>8382.4565426312856</v>
      </c>
      <c r="G190" s="13">
        <f t="shared" si="58"/>
        <v>14327.461182795319</v>
      </c>
      <c r="H190" s="13">
        <f t="shared" si="58"/>
        <v>19579.609159188927</v>
      </c>
      <c r="I190" s="13">
        <f t="shared" si="58"/>
        <v>24587.181834173312</v>
      </c>
      <c r="J190" s="13">
        <f t="shared" si="58"/>
        <v>29397.022459030195</v>
      </c>
      <c r="K190" s="13">
        <f t="shared" si="58"/>
        <v>34161.531771676906</v>
      </c>
      <c r="L190" s="13">
        <f t="shared" si="58"/>
        <v>38821.487223026241</v>
      </c>
      <c r="M190" s="13">
        <f t="shared" si="58"/>
        <v>43294.008792499306</v>
      </c>
      <c r="N190" s="13">
        <f t="shared" si="58"/>
        <v>47664.540501338357</v>
      </c>
      <c r="O190" s="13">
        <f t="shared" si="58"/>
        <v>51924.106229786827</v>
      </c>
      <c r="P190" s="13">
        <f t="shared" si="58"/>
        <v>56183.671958235289</v>
      </c>
      <c r="Q190" s="13">
        <f t="shared" si="58"/>
        <v>60443.237686683759</v>
      </c>
      <c r="R190" s="13">
        <f t="shared" si="58"/>
        <v>64702.803415132228</v>
      </c>
      <c r="S190" s="13">
        <f t="shared" si="58"/>
        <v>68962.369143580698</v>
      </c>
      <c r="T190" s="13">
        <f t="shared" si="58"/>
        <v>73189.548503451166</v>
      </c>
      <c r="U190" s="13">
        <f t="shared" si="58"/>
        <v>77255.63453142067</v>
      </c>
      <c r="V190" s="13">
        <f t="shared" si="58"/>
        <v>81321.720559390189</v>
      </c>
    </row>
    <row r="191" spans="1:22" x14ac:dyDescent="0.55000000000000004">
      <c r="B191" t="str">
        <f>$F$10</f>
        <v>VC 3</v>
      </c>
      <c r="C191" s="13">
        <f t="shared" ref="C191:V191" si="59">SUMPRODUCT(C$154:C$164,$F$11:$F$21)</f>
        <v>0</v>
      </c>
      <c r="D191" s="13">
        <f t="shared" si="59"/>
        <v>400</v>
      </c>
      <c r="E191" s="13">
        <f t="shared" si="59"/>
        <v>988.23529411764719</v>
      </c>
      <c r="F191" s="13">
        <f t="shared" si="59"/>
        <v>2323.1720702983521</v>
      </c>
      <c r="G191" s="13">
        <f t="shared" si="59"/>
        <v>3970.811836467396</v>
      </c>
      <c r="H191" s="13">
        <f t="shared" si="59"/>
        <v>5426.4285075204261</v>
      </c>
      <c r="I191" s="13">
        <f t="shared" si="59"/>
        <v>6814.2618854028888</v>
      </c>
      <c r="J191" s="13">
        <f t="shared" si="59"/>
        <v>8147.2944332514799</v>
      </c>
      <c r="K191" s="13">
        <f t="shared" si="59"/>
        <v>9467.7635472306501</v>
      </c>
      <c r="L191" s="13">
        <f t="shared" si="59"/>
        <v>10759.255879860271</v>
      </c>
      <c r="M191" s="13">
        <f t="shared" si="59"/>
        <v>11998.801488139103</v>
      </c>
      <c r="N191" s="13">
        <f t="shared" si="59"/>
        <v>13210.080919972697</v>
      </c>
      <c r="O191" s="13">
        <f t="shared" si="59"/>
        <v>14390.606471355426</v>
      </c>
      <c r="P191" s="13">
        <f t="shared" si="59"/>
        <v>15571.132022738151</v>
      </c>
      <c r="Q191" s="13">
        <f t="shared" si="59"/>
        <v>16751.657574120876</v>
      </c>
      <c r="R191" s="13">
        <f t="shared" si="59"/>
        <v>17932.183125503601</v>
      </c>
      <c r="S191" s="13">
        <f t="shared" si="59"/>
        <v>19112.708676886326</v>
      </c>
      <c r="T191" s="13">
        <f t="shared" si="59"/>
        <v>20284.258445745618</v>
      </c>
      <c r="U191" s="13">
        <f t="shared" si="59"/>
        <v>21411.161692731486</v>
      </c>
      <c r="V191" s="13">
        <f t="shared" si="59"/>
        <v>22538.064939717351</v>
      </c>
    </row>
    <row r="192" spans="1:22" x14ac:dyDescent="0.55000000000000004">
      <c r="B192" t="str">
        <f>$G$10</f>
        <v>VC 4</v>
      </c>
      <c r="C192" s="13">
        <f t="shared" ref="C192:V192" si="60">SUMPRODUCT(C$154:C$164,$G$11:$G$21)</f>
        <v>0</v>
      </c>
      <c r="D192" s="13">
        <f t="shared" si="60"/>
        <v>10000</v>
      </c>
      <c r="E192" s="13">
        <f t="shared" si="60"/>
        <v>24705.882352941182</v>
      </c>
      <c r="F192" s="13">
        <f t="shared" si="60"/>
        <v>27624.858547699921</v>
      </c>
      <c r="G192" s="13">
        <f t="shared" si="60"/>
        <v>43670.857517699864</v>
      </c>
      <c r="H192" s="13">
        <f t="shared" si="60"/>
        <v>57846.786069569564</v>
      </c>
      <c r="I192" s="13">
        <f t="shared" si="60"/>
        <v>71362.588133398094</v>
      </c>
      <c r="J192" s="13">
        <f t="shared" si="60"/>
        <v>85104.054855070863</v>
      </c>
      <c r="K192" s="13">
        <f t="shared" si="60"/>
        <v>98897.256614401645</v>
      </c>
      <c r="L192" s="13">
        <f t="shared" si="60"/>
        <v>112387.77610175872</v>
      </c>
      <c r="M192" s="13">
        <f t="shared" si="60"/>
        <v>125335.67657431157</v>
      </c>
      <c r="N192" s="13">
        <f t="shared" si="60"/>
        <v>137988.31752845045</v>
      </c>
      <c r="O192" s="13">
        <f t="shared" si="60"/>
        <v>150319.71319676592</v>
      </c>
      <c r="P192" s="13">
        <f t="shared" si="60"/>
        <v>162651.10886508139</v>
      </c>
      <c r="Q192" s="13">
        <f t="shared" si="60"/>
        <v>174982.50453339692</v>
      </c>
      <c r="R192" s="13">
        <f t="shared" si="60"/>
        <v>187313.90020171241</v>
      </c>
      <c r="S192" s="13">
        <f t="shared" si="60"/>
        <v>199645.29587002791</v>
      </c>
      <c r="T192" s="13">
        <f t="shared" si="60"/>
        <v>211882.93335953943</v>
      </c>
      <c r="U192" s="13">
        <f t="shared" si="60"/>
        <v>223654.2074350694</v>
      </c>
      <c r="V192" s="13">
        <f t="shared" si="60"/>
        <v>235425.48151059935</v>
      </c>
    </row>
    <row r="193" spans="1:22" x14ac:dyDescent="0.55000000000000004">
      <c r="B193" t="str">
        <f>$H$10</f>
        <v>VC 5</v>
      </c>
      <c r="C193" s="13">
        <f t="shared" ref="C193:V193" si="61">SUMPRODUCT(C$154:C$164,$H$11:$H$21)</f>
        <v>0</v>
      </c>
      <c r="D193" s="13">
        <f t="shared" si="61"/>
        <v>26000</v>
      </c>
      <c r="E193" s="13">
        <f t="shared" si="61"/>
        <v>64235.294117647063</v>
      </c>
      <c r="F193" s="13">
        <f t="shared" si="61"/>
        <v>65000</v>
      </c>
      <c r="G193" s="13">
        <f t="shared" si="61"/>
        <v>65000</v>
      </c>
      <c r="H193" s="13">
        <f t="shared" si="61"/>
        <v>75488.990928292595</v>
      </c>
      <c r="I193" s="13">
        <f t="shared" si="61"/>
        <v>89680.548710464616</v>
      </c>
      <c r="J193" s="13">
        <f t="shared" si="61"/>
        <v>106349.16128393469</v>
      </c>
      <c r="K193" s="13">
        <f t="shared" si="61"/>
        <v>123585.6541986729</v>
      </c>
      <c r="L193" s="13">
        <f t="shared" si="61"/>
        <v>140443.90419872582</v>
      </c>
      <c r="M193" s="13">
        <f t="shared" si="61"/>
        <v>156624.07749350989</v>
      </c>
      <c r="N193" s="13">
        <f t="shared" si="61"/>
        <v>172435.28361983295</v>
      </c>
      <c r="O193" s="13">
        <f t="shared" si="61"/>
        <v>187845.04980569828</v>
      </c>
      <c r="P193" s="13">
        <f t="shared" si="61"/>
        <v>203254.81599156361</v>
      </c>
      <c r="Q193" s="13">
        <f t="shared" si="61"/>
        <v>218664.58217742894</v>
      </c>
      <c r="R193" s="13">
        <f t="shared" si="61"/>
        <v>234074.34836329427</v>
      </c>
      <c r="S193" s="13">
        <f t="shared" si="61"/>
        <v>249484.11454915957</v>
      </c>
      <c r="T193" s="13">
        <f t="shared" si="61"/>
        <v>264776.7170617276</v>
      </c>
      <c r="U193" s="13">
        <f t="shared" si="61"/>
        <v>279486.534676268</v>
      </c>
      <c r="V193" s="13">
        <f t="shared" si="61"/>
        <v>294196.35229080846</v>
      </c>
    </row>
    <row r="194" spans="1:22" x14ac:dyDescent="0.55000000000000004">
      <c r="B194" t="str">
        <f>$I$10</f>
        <v>VC 6</v>
      </c>
      <c r="C194" s="13">
        <f t="shared" ref="C194:V194" si="62">SUMPRODUCT(C$154:C$164,$I$11:$I$21)</f>
        <v>0</v>
      </c>
      <c r="D194" s="13">
        <f t="shared" si="62"/>
        <v>20000</v>
      </c>
      <c r="E194" s="13">
        <f t="shared" si="62"/>
        <v>49411.76470588235</v>
      </c>
      <c r="F194" s="13">
        <f t="shared" si="62"/>
        <v>50000</v>
      </c>
      <c r="G194" s="13">
        <f t="shared" si="62"/>
        <v>50000</v>
      </c>
      <c r="H194" s="13">
        <f t="shared" si="62"/>
        <v>50000</v>
      </c>
      <c r="I194" s="13">
        <f t="shared" si="62"/>
        <v>50000</v>
      </c>
      <c r="J194" s="13">
        <f t="shared" si="62"/>
        <v>50000</v>
      </c>
      <c r="K194" s="13">
        <f t="shared" si="62"/>
        <v>50000</v>
      </c>
      <c r="L194" s="13">
        <f t="shared" si="62"/>
        <v>52151.402775383132</v>
      </c>
      <c r="M194" s="13">
        <f t="shared" si="62"/>
        <v>58159.628901579352</v>
      </c>
      <c r="N194" s="13">
        <f t="shared" si="62"/>
        <v>64030.84548276836</v>
      </c>
      <c r="O194" s="13">
        <f t="shared" si="62"/>
        <v>69752.994319476871</v>
      </c>
      <c r="P194" s="13">
        <f t="shared" si="62"/>
        <v>75475.143156185411</v>
      </c>
      <c r="Q194" s="13">
        <f t="shared" si="62"/>
        <v>81197.291992893923</v>
      </c>
      <c r="R194" s="13">
        <f t="shared" si="62"/>
        <v>86919.440829602449</v>
      </c>
      <c r="S194" s="13">
        <f t="shared" si="62"/>
        <v>92641.58966631096</v>
      </c>
      <c r="T194" s="13">
        <f t="shared" si="62"/>
        <v>98320.231809356759</v>
      </c>
      <c r="U194" s="13">
        <f t="shared" si="62"/>
        <v>103782.46690987659</v>
      </c>
      <c r="V194" s="13">
        <f t="shared" si="62"/>
        <v>109244.7020103964</v>
      </c>
    </row>
    <row r="195" spans="1:22" x14ac:dyDescent="0.55000000000000004">
      <c r="B195" t="str">
        <f>$J$10</f>
        <v>VC 7</v>
      </c>
      <c r="C195" s="13">
        <f t="shared" ref="C195:V195" si="63">SUMPRODUCT(C$154:C$164,$J$11:$J$21)</f>
        <v>64901.960784313727</v>
      </c>
      <c r="D195" s="13">
        <f t="shared" si="63"/>
        <v>90000</v>
      </c>
      <c r="E195" s="13">
        <f t="shared" si="63"/>
        <v>90000</v>
      </c>
      <c r="F195" s="13">
        <f t="shared" si="63"/>
        <v>90000</v>
      </c>
      <c r="G195" s="13">
        <f t="shared" si="63"/>
        <v>90000</v>
      </c>
      <c r="H195" s="13">
        <f t="shared" si="63"/>
        <v>90000</v>
      </c>
      <c r="I195" s="13">
        <f t="shared" si="63"/>
        <v>90000</v>
      </c>
      <c r="J195" s="13">
        <f t="shared" si="63"/>
        <v>90000</v>
      </c>
      <c r="K195" s="13">
        <f t="shared" si="63"/>
        <v>90000</v>
      </c>
      <c r="L195" s="13">
        <f t="shared" si="63"/>
        <v>90000</v>
      </c>
      <c r="M195" s="13">
        <f t="shared" si="63"/>
        <v>90000</v>
      </c>
      <c r="N195" s="13">
        <f t="shared" si="63"/>
        <v>91788.522342789132</v>
      </c>
      <c r="O195" s="13">
        <f t="shared" si="63"/>
        <v>95522.974741608545</v>
      </c>
      <c r="P195" s="13">
        <f t="shared" si="63"/>
        <v>99257.427140427943</v>
      </c>
      <c r="Q195" s="13">
        <f t="shared" si="63"/>
        <v>102991.87953924734</v>
      </c>
      <c r="R195" s="13">
        <f t="shared" si="63"/>
        <v>106726.33193806675</v>
      </c>
      <c r="S195" s="13">
        <f t="shared" si="63"/>
        <v>110460.78433688616</v>
      </c>
      <c r="T195" s="13">
        <f t="shared" si="63"/>
        <v>114636.17680380415</v>
      </c>
      <c r="U195" s="13">
        <f t="shared" si="63"/>
        <v>121004.8532929044</v>
      </c>
      <c r="V195" s="13">
        <f t="shared" si="63"/>
        <v>127373.52978200463</v>
      </c>
    </row>
    <row r="196" spans="1:22" x14ac:dyDescent="0.55000000000000004">
      <c r="B196" t="str">
        <f>$K$10</f>
        <v>Other Investors</v>
      </c>
      <c r="C196" s="13">
        <f t="shared" ref="C196:V196" si="64">SUMPRODUCT(C$154:C$164,$K$11:$K$21)</f>
        <v>33725.490196078434</v>
      </c>
      <c r="D196" s="13">
        <f t="shared" si="64"/>
        <v>40000</v>
      </c>
      <c r="E196" s="13">
        <f t="shared" si="64"/>
        <v>40000</v>
      </c>
      <c r="F196" s="13">
        <f t="shared" si="64"/>
        <v>40000</v>
      </c>
      <c r="G196" s="13">
        <f t="shared" si="64"/>
        <v>40000</v>
      </c>
      <c r="H196" s="13">
        <f t="shared" si="64"/>
        <v>40000</v>
      </c>
      <c r="I196" s="13">
        <f t="shared" si="64"/>
        <v>40000</v>
      </c>
      <c r="J196" s="13">
        <f t="shared" si="64"/>
        <v>40000</v>
      </c>
      <c r="K196" s="13">
        <f t="shared" si="64"/>
        <v>40000</v>
      </c>
      <c r="L196" s="13">
        <f t="shared" si="64"/>
        <v>40000</v>
      </c>
      <c r="M196" s="13">
        <f t="shared" si="64"/>
        <v>40000</v>
      </c>
      <c r="N196" s="13">
        <f t="shared" si="64"/>
        <v>40447.130585697283</v>
      </c>
      <c r="O196" s="13">
        <f t="shared" si="64"/>
        <v>41380.743685402136</v>
      </c>
      <c r="P196" s="13">
        <f t="shared" si="64"/>
        <v>42314.356785106982</v>
      </c>
      <c r="Q196" s="13">
        <f t="shared" si="64"/>
        <v>43247.969884811835</v>
      </c>
      <c r="R196" s="13">
        <f t="shared" si="64"/>
        <v>44181.582984516688</v>
      </c>
      <c r="S196" s="13">
        <f t="shared" si="64"/>
        <v>45115.196084221541</v>
      </c>
      <c r="T196" s="13">
        <f t="shared" si="64"/>
        <v>46323.311062545887</v>
      </c>
      <c r="U196" s="13">
        <f t="shared" si="64"/>
        <v>48896.828343798436</v>
      </c>
      <c r="V196" s="13">
        <f t="shared" si="64"/>
        <v>51470.345625050984</v>
      </c>
    </row>
    <row r="197" spans="1:22" x14ac:dyDescent="0.55000000000000004">
      <c r="B197" t="str">
        <f>$L$10</f>
        <v>Mgmt, Employees &amp; Other</v>
      </c>
      <c r="C197" s="13">
        <f t="shared" ref="C197:V197" si="65">SUMPRODUCT(C$154:C$164,$L$11:$L$21)</f>
        <v>0</v>
      </c>
      <c r="D197" s="13">
        <f t="shared" si="65"/>
        <v>0</v>
      </c>
      <c r="E197" s="13">
        <f t="shared" si="65"/>
        <v>0</v>
      </c>
      <c r="F197" s="13">
        <f t="shared" si="65"/>
        <v>0</v>
      </c>
      <c r="G197" s="13">
        <f t="shared" si="65"/>
        <v>0</v>
      </c>
      <c r="H197" s="13">
        <f t="shared" si="65"/>
        <v>0</v>
      </c>
      <c r="I197" s="13">
        <f t="shared" si="65"/>
        <v>0</v>
      </c>
      <c r="J197" s="13">
        <f t="shared" si="65"/>
        <v>0</v>
      </c>
      <c r="K197" s="13">
        <f t="shared" si="65"/>
        <v>0</v>
      </c>
      <c r="L197" s="13">
        <f t="shared" si="65"/>
        <v>0</v>
      </c>
      <c r="M197" s="13">
        <f t="shared" si="65"/>
        <v>0</v>
      </c>
      <c r="N197" s="13">
        <f t="shared" si="65"/>
        <v>0</v>
      </c>
      <c r="O197" s="13">
        <f t="shared" si="65"/>
        <v>0</v>
      </c>
      <c r="P197" s="13">
        <f t="shared" si="65"/>
        <v>0</v>
      </c>
      <c r="Q197" s="13">
        <f t="shared" si="65"/>
        <v>0</v>
      </c>
      <c r="R197" s="13">
        <f t="shared" si="65"/>
        <v>0</v>
      </c>
      <c r="S197" s="13">
        <f t="shared" si="65"/>
        <v>0</v>
      </c>
      <c r="T197" s="13">
        <f t="shared" si="65"/>
        <v>0</v>
      </c>
      <c r="U197" s="13">
        <f t="shared" si="65"/>
        <v>0</v>
      </c>
      <c r="V197" s="13">
        <f t="shared" si="65"/>
        <v>0</v>
      </c>
    </row>
    <row r="198" spans="1:22" x14ac:dyDescent="0.55000000000000004">
      <c r="B198" t="s">
        <v>64</v>
      </c>
      <c r="C198" s="40">
        <f t="shared" ref="C198:V198" si="66">C164</f>
        <v>0</v>
      </c>
      <c r="D198" s="40">
        <f t="shared" si="66"/>
        <v>0</v>
      </c>
      <c r="E198" s="40">
        <f t="shared" si="66"/>
        <v>0</v>
      </c>
      <c r="F198" s="40">
        <f t="shared" si="66"/>
        <v>61186.53232622605</v>
      </c>
      <c r="G198" s="40">
        <f t="shared" si="66"/>
        <v>104581.23610369134</v>
      </c>
      <c r="H198" s="40">
        <f t="shared" si="66"/>
        <v>142918.53261162573</v>
      </c>
      <c r="I198" s="40">
        <f t="shared" si="66"/>
        <v>179470.58698800061</v>
      </c>
      <c r="J198" s="40">
        <f t="shared" si="66"/>
        <v>214579.32478819921</v>
      </c>
      <c r="K198" s="40">
        <f t="shared" si="66"/>
        <v>249357.17321416343</v>
      </c>
      <c r="L198" s="40">
        <f t="shared" si="66"/>
        <v>283371.84581194783</v>
      </c>
      <c r="M198" s="40">
        <f t="shared" si="66"/>
        <v>316018.37182714924</v>
      </c>
      <c r="N198" s="40">
        <f t="shared" si="66"/>
        <v>347920.43756714446</v>
      </c>
      <c r="O198" s="40">
        <f t="shared" si="66"/>
        <v>379012.52314061584</v>
      </c>
      <c r="P198" s="40">
        <f t="shared" si="66"/>
        <v>410104.60871408717</v>
      </c>
      <c r="Q198" s="40">
        <f t="shared" si="66"/>
        <v>441196.69428755855</v>
      </c>
      <c r="R198" s="40">
        <f t="shared" si="66"/>
        <v>472288.77986102988</v>
      </c>
      <c r="S198" s="40">
        <f t="shared" si="66"/>
        <v>503380.86543450126</v>
      </c>
      <c r="T198" s="40">
        <f t="shared" si="66"/>
        <v>534236.55138241546</v>
      </c>
      <c r="U198" s="40">
        <f t="shared" si="66"/>
        <v>563916.35979254963</v>
      </c>
      <c r="V198" s="40">
        <f t="shared" si="66"/>
        <v>593596.1682026838</v>
      </c>
    </row>
    <row r="199" spans="1:22" x14ac:dyDescent="0.55000000000000004">
      <c r="B199" s="30" t="s">
        <v>65</v>
      </c>
      <c r="C199" s="44">
        <f>SUM(C188:C198)</f>
        <v>100000</v>
      </c>
      <c r="D199" s="44">
        <f t="shared" ref="D199:V199" si="67">SUM(D188:D198)</f>
        <v>200000</v>
      </c>
      <c r="E199" s="44">
        <f t="shared" si="67"/>
        <v>300000</v>
      </c>
      <c r="F199" s="44">
        <f t="shared" si="67"/>
        <v>400000.00000000006</v>
      </c>
      <c r="G199" s="44">
        <f t="shared" si="67"/>
        <v>500000.00000000006</v>
      </c>
      <c r="H199" s="44">
        <f t="shared" si="67"/>
        <v>600000</v>
      </c>
      <c r="I199" s="44">
        <f t="shared" si="67"/>
        <v>700000</v>
      </c>
      <c r="J199" s="44">
        <f t="shared" si="67"/>
        <v>800000</v>
      </c>
      <c r="K199" s="44">
        <f t="shared" si="67"/>
        <v>900000</v>
      </c>
      <c r="L199" s="44">
        <f t="shared" si="67"/>
        <v>1000000.0000000001</v>
      </c>
      <c r="M199" s="44">
        <f t="shared" si="67"/>
        <v>1100000</v>
      </c>
      <c r="N199" s="44">
        <f t="shared" si="67"/>
        <v>1200000</v>
      </c>
      <c r="O199" s="44">
        <f t="shared" si="67"/>
        <v>1300000.0000000002</v>
      </c>
      <c r="P199" s="44">
        <f t="shared" si="67"/>
        <v>1400000</v>
      </c>
      <c r="Q199" s="44">
        <f t="shared" si="67"/>
        <v>1500000.0000000002</v>
      </c>
      <c r="R199" s="44">
        <f t="shared" si="67"/>
        <v>1600000</v>
      </c>
      <c r="S199" s="44">
        <f t="shared" si="67"/>
        <v>1700000.0000000002</v>
      </c>
      <c r="T199" s="44">
        <f t="shared" si="67"/>
        <v>1800000.0000000002</v>
      </c>
      <c r="U199" s="44">
        <f t="shared" si="67"/>
        <v>1900000</v>
      </c>
      <c r="V199" s="44">
        <f t="shared" si="67"/>
        <v>2000000.0000000002</v>
      </c>
    </row>
    <row r="200" spans="1:22" x14ac:dyDescent="0.55000000000000004">
      <c r="B200" s="45" t="s">
        <v>60</v>
      </c>
      <c r="C200" s="45" t="b">
        <f t="shared" ref="C200:V200" si="68">C199=C166</f>
        <v>1</v>
      </c>
      <c r="D200" s="45" t="b">
        <f t="shared" si="68"/>
        <v>1</v>
      </c>
      <c r="E200" s="45" t="b">
        <f t="shared" si="68"/>
        <v>1</v>
      </c>
      <c r="F200" s="45" t="b">
        <f t="shared" si="68"/>
        <v>1</v>
      </c>
      <c r="G200" s="45" t="b">
        <f t="shared" si="68"/>
        <v>1</v>
      </c>
      <c r="H200" s="45" t="b">
        <f t="shared" si="68"/>
        <v>1</v>
      </c>
      <c r="I200" s="45" t="b">
        <f t="shared" si="68"/>
        <v>1</v>
      </c>
      <c r="J200" s="45" t="b">
        <f t="shared" si="68"/>
        <v>1</v>
      </c>
      <c r="K200" s="45" t="b">
        <f t="shared" si="68"/>
        <v>1</v>
      </c>
      <c r="L200" s="45" t="b">
        <f t="shared" si="68"/>
        <v>1</v>
      </c>
      <c r="M200" s="45" t="b">
        <f t="shared" si="68"/>
        <v>1</v>
      </c>
      <c r="N200" s="45" t="b">
        <f t="shared" si="68"/>
        <v>1</v>
      </c>
      <c r="O200" s="45" t="b">
        <f t="shared" si="68"/>
        <v>1</v>
      </c>
      <c r="P200" s="45" t="b">
        <f t="shared" si="68"/>
        <v>1</v>
      </c>
      <c r="Q200" s="45" t="b">
        <f t="shared" si="68"/>
        <v>1</v>
      </c>
      <c r="R200" s="45" t="b">
        <f t="shared" si="68"/>
        <v>1</v>
      </c>
      <c r="S200" s="45" t="b">
        <f t="shared" si="68"/>
        <v>1</v>
      </c>
      <c r="T200" s="45" t="b">
        <f t="shared" si="68"/>
        <v>1</v>
      </c>
      <c r="U200" s="45" t="b">
        <f t="shared" si="68"/>
        <v>1</v>
      </c>
      <c r="V200" s="45" t="b">
        <f t="shared" si="68"/>
        <v>1</v>
      </c>
    </row>
    <row r="201" spans="1:22" x14ac:dyDescent="0.55000000000000004"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x14ac:dyDescent="0.55000000000000004">
      <c r="B202" t="s">
        <v>66</v>
      </c>
      <c r="C202" s="13">
        <f t="shared" ref="C202:V202" si="69">SUM(C154:C163)</f>
        <v>100000</v>
      </c>
      <c r="D202" s="13">
        <f t="shared" si="69"/>
        <v>200000</v>
      </c>
      <c r="E202" s="13">
        <f t="shared" si="69"/>
        <v>300000</v>
      </c>
      <c r="F202" s="13">
        <f t="shared" si="69"/>
        <v>338813.46767377394</v>
      </c>
      <c r="G202" s="13">
        <f t="shared" si="69"/>
        <v>395418.76389630866</v>
      </c>
      <c r="H202" s="13">
        <f t="shared" si="69"/>
        <v>457081.46738837427</v>
      </c>
      <c r="I202" s="13">
        <f t="shared" si="69"/>
        <v>520529.41301199939</v>
      </c>
      <c r="J202" s="13">
        <f t="shared" si="69"/>
        <v>585420.67521180073</v>
      </c>
      <c r="K202" s="13">
        <f t="shared" si="69"/>
        <v>650642.8267858366</v>
      </c>
      <c r="L202" s="13">
        <f t="shared" si="69"/>
        <v>716628.15418805229</v>
      </c>
      <c r="M202" s="13">
        <f t="shared" si="69"/>
        <v>783981.62817285093</v>
      </c>
      <c r="N202" s="13">
        <f t="shared" si="69"/>
        <v>852079.56243285548</v>
      </c>
      <c r="O202" s="13">
        <f t="shared" si="69"/>
        <v>920987.47685938422</v>
      </c>
      <c r="P202" s="13">
        <f t="shared" si="69"/>
        <v>989895.39128591283</v>
      </c>
      <c r="Q202" s="13">
        <f t="shared" si="69"/>
        <v>1058803.3057124414</v>
      </c>
      <c r="R202" s="13">
        <f t="shared" si="69"/>
        <v>1127711.2201389703</v>
      </c>
      <c r="S202" s="13">
        <f t="shared" si="69"/>
        <v>1196619.1345654987</v>
      </c>
      <c r="T202" s="13">
        <f t="shared" si="69"/>
        <v>1265763.4486175848</v>
      </c>
      <c r="U202" s="13">
        <f t="shared" si="69"/>
        <v>1336083.6402074504</v>
      </c>
      <c r="V202" s="13">
        <f t="shared" si="69"/>
        <v>1406403.8317973164</v>
      </c>
    </row>
    <row r="203" spans="1:22" x14ac:dyDescent="0.55000000000000004">
      <c r="B203" t="s">
        <v>67</v>
      </c>
      <c r="C203" s="13">
        <f t="shared" ref="C203:V203" si="70">C164</f>
        <v>0</v>
      </c>
      <c r="D203" s="13">
        <f t="shared" si="70"/>
        <v>0</v>
      </c>
      <c r="E203" s="13">
        <f t="shared" si="70"/>
        <v>0</v>
      </c>
      <c r="F203" s="13">
        <f t="shared" si="70"/>
        <v>61186.53232622605</v>
      </c>
      <c r="G203" s="13">
        <f t="shared" si="70"/>
        <v>104581.23610369134</v>
      </c>
      <c r="H203" s="13">
        <f t="shared" si="70"/>
        <v>142918.53261162573</v>
      </c>
      <c r="I203" s="13">
        <f t="shared" si="70"/>
        <v>179470.58698800061</v>
      </c>
      <c r="J203" s="13">
        <f t="shared" si="70"/>
        <v>214579.32478819921</v>
      </c>
      <c r="K203" s="13">
        <f t="shared" si="70"/>
        <v>249357.17321416343</v>
      </c>
      <c r="L203" s="13">
        <f t="shared" si="70"/>
        <v>283371.84581194783</v>
      </c>
      <c r="M203" s="13">
        <f t="shared" si="70"/>
        <v>316018.37182714924</v>
      </c>
      <c r="N203" s="13">
        <f t="shared" si="70"/>
        <v>347920.43756714446</v>
      </c>
      <c r="O203" s="13">
        <f t="shared" si="70"/>
        <v>379012.52314061584</v>
      </c>
      <c r="P203" s="13">
        <f t="shared" si="70"/>
        <v>410104.60871408717</v>
      </c>
      <c r="Q203" s="13">
        <f t="shared" si="70"/>
        <v>441196.69428755855</v>
      </c>
      <c r="R203" s="13">
        <f t="shared" si="70"/>
        <v>472288.77986102988</v>
      </c>
      <c r="S203" s="13">
        <f t="shared" si="70"/>
        <v>503380.86543450126</v>
      </c>
      <c r="T203" s="13">
        <f t="shared" si="70"/>
        <v>534236.55138241546</v>
      </c>
      <c r="U203" s="13">
        <f t="shared" si="70"/>
        <v>563916.35979254963</v>
      </c>
      <c r="V203" s="13">
        <f t="shared" si="70"/>
        <v>593596.1682026838</v>
      </c>
    </row>
    <row r="205" spans="1:22" x14ac:dyDescent="0.55000000000000004">
      <c r="A205" s="38" t="s">
        <v>49</v>
      </c>
      <c r="B205" s="39" t="s">
        <v>68</v>
      </c>
    </row>
    <row r="206" spans="1:22" x14ac:dyDescent="0.55000000000000004">
      <c r="B206" s="19" t="s">
        <v>42</v>
      </c>
      <c r="C206" s="35">
        <f>C$61</f>
        <v>100000</v>
      </c>
      <c r="D206" s="35">
        <f t="shared" ref="D206:V206" si="71">D$61</f>
        <v>200000</v>
      </c>
      <c r="E206" s="35">
        <f t="shared" si="71"/>
        <v>300000</v>
      </c>
      <c r="F206" s="35">
        <f t="shared" si="71"/>
        <v>400000</v>
      </c>
      <c r="G206" s="35">
        <f t="shared" si="71"/>
        <v>500000</v>
      </c>
      <c r="H206" s="35">
        <f t="shared" si="71"/>
        <v>600000</v>
      </c>
      <c r="I206" s="35">
        <f t="shared" si="71"/>
        <v>700000</v>
      </c>
      <c r="J206" s="35">
        <f t="shared" si="71"/>
        <v>800000</v>
      </c>
      <c r="K206" s="35">
        <f t="shared" si="71"/>
        <v>900000</v>
      </c>
      <c r="L206" s="35">
        <f t="shared" si="71"/>
        <v>1000000</v>
      </c>
      <c r="M206" s="35">
        <f t="shared" si="71"/>
        <v>1100000</v>
      </c>
      <c r="N206" s="35">
        <f t="shared" si="71"/>
        <v>1200000</v>
      </c>
      <c r="O206" s="35">
        <f t="shared" si="71"/>
        <v>1300000</v>
      </c>
      <c r="P206" s="35">
        <f t="shared" si="71"/>
        <v>1400000</v>
      </c>
      <c r="Q206" s="35">
        <f t="shared" si="71"/>
        <v>1500000</v>
      </c>
      <c r="R206" s="35">
        <f t="shared" si="71"/>
        <v>1600000</v>
      </c>
      <c r="S206" s="35">
        <f t="shared" si="71"/>
        <v>1700000</v>
      </c>
      <c r="T206" s="35">
        <f t="shared" si="71"/>
        <v>1800000</v>
      </c>
      <c r="U206" s="35">
        <f t="shared" si="71"/>
        <v>1900000</v>
      </c>
      <c r="V206" s="35">
        <f t="shared" si="71"/>
        <v>2000000</v>
      </c>
    </row>
    <row r="208" spans="1:22" x14ac:dyDescent="0.55000000000000004">
      <c r="B208" t="str">
        <f>B188</f>
        <v>Scale Venture Partners</v>
      </c>
      <c r="C208" s="46">
        <f>C188/$C$36</f>
        <v>5.7189542483660129E-2</v>
      </c>
      <c r="D208" s="46">
        <f t="shared" ref="D208:V208" si="72">D188/$C$36</f>
        <v>0.45</v>
      </c>
      <c r="E208" s="46">
        <f t="shared" si="72"/>
        <v>0.98921568627450995</v>
      </c>
      <c r="F208" s="46">
        <f t="shared" si="72"/>
        <v>1.5786639724961875</v>
      </c>
      <c r="G208" s="46">
        <f t="shared" si="72"/>
        <v>2.4323263643374551</v>
      </c>
      <c r="H208" s="46">
        <f t="shared" si="72"/>
        <v>3.2350593762114004</v>
      </c>
      <c r="I208" s="46">
        <f t="shared" si="72"/>
        <v>4.0198145448929186</v>
      </c>
      <c r="J208" s="46">
        <f t="shared" si="72"/>
        <v>4.779910377041519</v>
      </c>
      <c r="K208" s="46">
        <f t="shared" si="72"/>
        <v>5.5343529016835804</v>
      </c>
      <c r="L208" s="46">
        <f t="shared" si="72"/>
        <v>6.2740325426096994</v>
      </c>
      <c r="M208" s="46">
        <f t="shared" si="72"/>
        <v>6.9872467372267906</v>
      </c>
      <c r="N208" s="46">
        <f t="shared" si="72"/>
        <v>7.6860600820420517</v>
      </c>
      <c r="O208" s="46">
        <f t="shared" si="72"/>
        <v>8.3692051593767616</v>
      </c>
      <c r="P208" s="46">
        <f t="shared" si="72"/>
        <v>9.0523502367114688</v>
      </c>
      <c r="Q208" s="46">
        <f t="shared" si="72"/>
        <v>9.735495314046176</v>
      </c>
      <c r="R208" s="46">
        <f t="shared" si="72"/>
        <v>10.418640391380887</v>
      </c>
      <c r="S208" s="46">
        <f t="shared" si="72"/>
        <v>11.101785468715592</v>
      </c>
      <c r="T208" s="46">
        <f t="shared" si="72"/>
        <v>11.780127562809934</v>
      </c>
      <c r="U208" s="46">
        <f t="shared" si="72"/>
        <v>12.434579094077154</v>
      </c>
      <c r="V208" s="46">
        <f t="shared" si="72"/>
        <v>13.089030625344371</v>
      </c>
    </row>
    <row r="209" spans="2:22" x14ac:dyDescent="0.55000000000000004">
      <c r="B209" t="str">
        <f t="shared" ref="B209:B216" si="73">B189</f>
        <v>VC 1</v>
      </c>
      <c r="C209" s="46">
        <f>C189/$D$36</f>
        <v>0</v>
      </c>
      <c r="D209" s="46">
        <f t="shared" ref="D209:V209" si="74">D189/$D$36</f>
        <v>0.4</v>
      </c>
      <c r="E209" s="46">
        <f t="shared" si="74"/>
        <v>0.9882352941176471</v>
      </c>
      <c r="F209" s="46">
        <f t="shared" si="74"/>
        <v>4.3987612933089748</v>
      </c>
      <c r="G209" s="46">
        <f t="shared" si="74"/>
        <v>7.5184501538117949</v>
      </c>
      <c r="H209" s="46">
        <f t="shared" si="74"/>
        <v>10.274556923682285</v>
      </c>
      <c r="I209" s="46">
        <f t="shared" si="74"/>
        <v>12.902320842782617</v>
      </c>
      <c r="J209" s="46">
        <f t="shared" si="74"/>
        <v>15.426323282879268</v>
      </c>
      <c r="K209" s="46">
        <f t="shared" si="74"/>
        <v>17.926537753362133</v>
      </c>
      <c r="L209" s="46">
        <f t="shared" si="74"/>
        <v>20.371886746666327</v>
      </c>
      <c r="M209" s="46">
        <f t="shared" si="74"/>
        <v>22.718878307342173</v>
      </c>
      <c r="N209" s="46">
        <f t="shared" si="74"/>
        <v>25.012349870749283</v>
      </c>
      <c r="O209" s="46">
        <f t="shared" si="74"/>
        <v>27.247591146062</v>
      </c>
      <c r="P209" s="46">
        <f t="shared" si="74"/>
        <v>29.482832421374717</v>
      </c>
      <c r="Q209" s="46">
        <f t="shared" si="74"/>
        <v>31.718073696687433</v>
      </c>
      <c r="R209" s="46">
        <f t="shared" si="74"/>
        <v>33.953314972000143</v>
      </c>
      <c r="S209" s="46">
        <f t="shared" si="74"/>
        <v>36.188556247312867</v>
      </c>
      <c r="T209" s="46">
        <f t="shared" si="74"/>
        <v>38.406802515993895</v>
      </c>
      <c r="U209" s="46">
        <f t="shared" si="74"/>
        <v>40.540513766882448</v>
      </c>
      <c r="V209" s="46">
        <f t="shared" si="74"/>
        <v>42.674225017771008</v>
      </c>
    </row>
    <row r="210" spans="2:22" x14ac:dyDescent="0.55000000000000004">
      <c r="B210" t="str">
        <f t="shared" si="73"/>
        <v>VC 2</v>
      </c>
      <c r="C210" s="46">
        <f>C190/$E$36</f>
        <v>0</v>
      </c>
      <c r="D210" s="46">
        <f t="shared" ref="D210:V210" si="75">D190/$E$36</f>
        <v>0.4</v>
      </c>
      <c r="E210" s="46">
        <f t="shared" si="75"/>
        <v>0.98823529411764699</v>
      </c>
      <c r="F210" s="46">
        <f t="shared" si="75"/>
        <v>2.794152180877095</v>
      </c>
      <c r="G210" s="46">
        <f t="shared" si="75"/>
        <v>4.7758203942651063</v>
      </c>
      <c r="H210" s="46">
        <f t="shared" si="75"/>
        <v>6.5265363863963088</v>
      </c>
      <c r="I210" s="46">
        <f t="shared" si="75"/>
        <v>8.1957272780577703</v>
      </c>
      <c r="J210" s="46">
        <f t="shared" si="75"/>
        <v>9.7990074863433989</v>
      </c>
      <c r="K210" s="46">
        <f t="shared" si="75"/>
        <v>11.387177257225636</v>
      </c>
      <c r="L210" s="46">
        <f t="shared" si="75"/>
        <v>12.940495741008746</v>
      </c>
      <c r="M210" s="46">
        <f t="shared" si="75"/>
        <v>14.431336264166434</v>
      </c>
      <c r="N210" s="46">
        <f t="shared" si="75"/>
        <v>15.888180167112786</v>
      </c>
      <c r="O210" s="46">
        <f t="shared" si="75"/>
        <v>17.308035409928941</v>
      </c>
      <c r="P210" s="46">
        <f t="shared" si="75"/>
        <v>18.727890652745096</v>
      </c>
      <c r="Q210" s="46">
        <f t="shared" si="75"/>
        <v>20.147745895561254</v>
      </c>
      <c r="R210" s="46">
        <f t="shared" si="75"/>
        <v>21.567601138377409</v>
      </c>
      <c r="S210" s="46">
        <f t="shared" si="75"/>
        <v>22.987456381193567</v>
      </c>
      <c r="T210" s="46">
        <f t="shared" si="75"/>
        <v>24.396516167817055</v>
      </c>
      <c r="U210" s="46">
        <f t="shared" si="75"/>
        <v>25.751878177140224</v>
      </c>
      <c r="V210" s="46">
        <f t="shared" si="75"/>
        <v>27.107240186463397</v>
      </c>
    </row>
    <row r="211" spans="2:22" x14ac:dyDescent="0.55000000000000004">
      <c r="B211" t="str">
        <f t="shared" si="73"/>
        <v>VC 3</v>
      </c>
      <c r="C211" s="46">
        <f>C191/$F$36</f>
        <v>0</v>
      </c>
      <c r="D211" s="46">
        <f t="shared" ref="D211:V211" si="76">D191/$F$36</f>
        <v>0.4</v>
      </c>
      <c r="E211" s="46">
        <f t="shared" si="76"/>
        <v>0.98823529411764721</v>
      </c>
      <c r="F211" s="46">
        <f t="shared" si="76"/>
        <v>2.323172070298352</v>
      </c>
      <c r="G211" s="46">
        <f t="shared" si="76"/>
        <v>3.9708118364673961</v>
      </c>
      <c r="H211" s="46">
        <f t="shared" si="76"/>
        <v>5.4264285075204262</v>
      </c>
      <c r="I211" s="46">
        <f t="shared" si="76"/>
        <v>6.8142618854028889</v>
      </c>
      <c r="J211" s="46">
        <f t="shared" si="76"/>
        <v>8.1472944332514796</v>
      </c>
      <c r="K211" s="46">
        <f t="shared" si="76"/>
        <v>9.4677635472306498</v>
      </c>
      <c r="L211" s="46">
        <f t="shared" si="76"/>
        <v>10.759255879860271</v>
      </c>
      <c r="M211" s="46">
        <f t="shared" si="76"/>
        <v>11.998801488139103</v>
      </c>
      <c r="N211" s="46">
        <f t="shared" si="76"/>
        <v>13.210080919972697</v>
      </c>
      <c r="O211" s="46">
        <f t="shared" si="76"/>
        <v>14.390606471355426</v>
      </c>
      <c r="P211" s="46">
        <f t="shared" si="76"/>
        <v>15.571132022738151</v>
      </c>
      <c r="Q211" s="46">
        <f t="shared" si="76"/>
        <v>16.751657574120877</v>
      </c>
      <c r="R211" s="46">
        <f t="shared" si="76"/>
        <v>17.932183125503602</v>
      </c>
      <c r="S211" s="46">
        <f t="shared" si="76"/>
        <v>19.112708676886328</v>
      </c>
      <c r="T211" s="46">
        <f t="shared" si="76"/>
        <v>20.284258445745618</v>
      </c>
      <c r="U211" s="46">
        <f t="shared" si="76"/>
        <v>21.411161692731486</v>
      </c>
      <c r="V211" s="46">
        <f t="shared" si="76"/>
        <v>22.538064939717351</v>
      </c>
    </row>
    <row r="212" spans="2:22" x14ac:dyDescent="0.55000000000000004">
      <c r="B212" t="str">
        <f t="shared" si="73"/>
        <v>VC 4</v>
      </c>
      <c r="C212" s="46">
        <f>C192/$G$36</f>
        <v>0</v>
      </c>
      <c r="D212" s="46">
        <f t="shared" ref="D212:V212" si="77">D192/$G$36</f>
        <v>0.4</v>
      </c>
      <c r="E212" s="46">
        <f t="shared" si="77"/>
        <v>0.98823529411764732</v>
      </c>
      <c r="F212" s="46">
        <f t="shared" si="77"/>
        <v>1.1049943419079968</v>
      </c>
      <c r="G212" s="46">
        <f t="shared" si="77"/>
        <v>1.7468343007079945</v>
      </c>
      <c r="H212" s="46">
        <f t="shared" si="77"/>
        <v>2.3138714427827827</v>
      </c>
      <c r="I212" s="46">
        <f t="shared" si="77"/>
        <v>2.8545035253359239</v>
      </c>
      <c r="J212" s="46">
        <f t="shared" si="77"/>
        <v>3.4041621942028346</v>
      </c>
      <c r="K212" s="46">
        <f t="shared" si="77"/>
        <v>3.9558902645760656</v>
      </c>
      <c r="L212" s="46">
        <f t="shared" si="77"/>
        <v>4.4955110440703487</v>
      </c>
      <c r="M212" s="46">
        <f t="shared" si="77"/>
        <v>5.0134270629724629</v>
      </c>
      <c r="N212" s="46">
        <f t="shared" si="77"/>
        <v>5.5195327011380177</v>
      </c>
      <c r="O212" s="46">
        <f t="shared" si="77"/>
        <v>6.0127885278706366</v>
      </c>
      <c r="P212" s="46">
        <f t="shared" si="77"/>
        <v>6.5060443546032554</v>
      </c>
      <c r="Q212" s="46">
        <f t="shared" si="77"/>
        <v>6.9993001813358768</v>
      </c>
      <c r="R212" s="46">
        <f t="shared" si="77"/>
        <v>7.4925560080684965</v>
      </c>
      <c r="S212" s="46">
        <f t="shared" si="77"/>
        <v>7.9858118348011162</v>
      </c>
      <c r="T212" s="46">
        <f t="shared" si="77"/>
        <v>8.4753173343815771</v>
      </c>
      <c r="U212" s="46">
        <f t="shared" si="77"/>
        <v>8.9461682974027763</v>
      </c>
      <c r="V212" s="46">
        <f t="shared" si="77"/>
        <v>9.4170192604239737</v>
      </c>
    </row>
    <row r="213" spans="2:22" x14ac:dyDescent="0.55000000000000004">
      <c r="B213" t="str">
        <f t="shared" si="73"/>
        <v>VC 5</v>
      </c>
      <c r="C213" s="46">
        <f>C193/$H$36</f>
        <v>0</v>
      </c>
      <c r="D213" s="46">
        <f t="shared" ref="D213:V213" si="78">D193/$H$36</f>
        <v>0.4</v>
      </c>
      <c r="E213" s="46">
        <f t="shared" si="78"/>
        <v>0.9882352941176471</v>
      </c>
      <c r="F213" s="46">
        <f t="shared" si="78"/>
        <v>1</v>
      </c>
      <c r="G213" s="46">
        <f t="shared" si="78"/>
        <v>1</v>
      </c>
      <c r="H213" s="46">
        <f t="shared" si="78"/>
        <v>1.1613690912045014</v>
      </c>
      <c r="I213" s="46">
        <f t="shared" si="78"/>
        <v>1.3797007493917632</v>
      </c>
      <c r="J213" s="46">
        <f t="shared" si="78"/>
        <v>1.6361409428297644</v>
      </c>
      <c r="K213" s="46">
        <f t="shared" si="78"/>
        <v>1.90131775690266</v>
      </c>
      <c r="L213" s="46">
        <f t="shared" si="78"/>
        <v>2.1606754492111664</v>
      </c>
      <c r="M213" s="46">
        <f t="shared" si="78"/>
        <v>2.4096011922078446</v>
      </c>
      <c r="N213" s="46">
        <f t="shared" si="78"/>
        <v>2.6528505172281993</v>
      </c>
      <c r="O213" s="46">
        <f t="shared" si="78"/>
        <v>2.8899238431645888</v>
      </c>
      <c r="P213" s="46">
        <f t="shared" si="78"/>
        <v>3.1269971691009784</v>
      </c>
      <c r="Q213" s="46">
        <f t="shared" si="78"/>
        <v>3.3640704950373683</v>
      </c>
      <c r="R213" s="46">
        <f t="shared" si="78"/>
        <v>3.6011438209737578</v>
      </c>
      <c r="S213" s="46">
        <f t="shared" si="78"/>
        <v>3.8382171469101474</v>
      </c>
      <c r="T213" s="46">
        <f t="shared" si="78"/>
        <v>4.0734879547958096</v>
      </c>
      <c r="U213" s="46">
        <f t="shared" si="78"/>
        <v>4.2997928411733541</v>
      </c>
      <c r="V213" s="46">
        <f t="shared" si="78"/>
        <v>4.5260977275508996</v>
      </c>
    </row>
    <row r="214" spans="2:22" x14ac:dyDescent="0.55000000000000004">
      <c r="B214" t="str">
        <f t="shared" si="73"/>
        <v>VC 6</v>
      </c>
      <c r="C214" s="46">
        <f>C194/$I$36</f>
        <v>0</v>
      </c>
      <c r="D214" s="46">
        <f t="shared" ref="D214:V214" si="79">D194/$I$36</f>
        <v>0.4</v>
      </c>
      <c r="E214" s="46">
        <f t="shared" si="79"/>
        <v>0.98823529411764699</v>
      </c>
      <c r="F214" s="46">
        <f t="shared" si="79"/>
        <v>1</v>
      </c>
      <c r="G214" s="46">
        <f t="shared" si="79"/>
        <v>1</v>
      </c>
      <c r="H214" s="46">
        <f t="shared" si="79"/>
        <v>1</v>
      </c>
      <c r="I214" s="46">
        <f t="shared" si="79"/>
        <v>1</v>
      </c>
      <c r="J214" s="46">
        <f t="shared" si="79"/>
        <v>1</v>
      </c>
      <c r="K214" s="46">
        <f t="shared" si="79"/>
        <v>1</v>
      </c>
      <c r="L214" s="46">
        <f t="shared" si="79"/>
        <v>1.0430280555076628</v>
      </c>
      <c r="M214" s="46">
        <f t="shared" si="79"/>
        <v>1.163192578031587</v>
      </c>
      <c r="N214" s="46">
        <f t="shared" si="79"/>
        <v>1.2806169096553672</v>
      </c>
      <c r="O214" s="46">
        <f t="shared" si="79"/>
        <v>1.3950598863895374</v>
      </c>
      <c r="P214" s="46">
        <f t="shared" si="79"/>
        <v>1.5095028631237082</v>
      </c>
      <c r="Q214" s="46">
        <f t="shared" si="79"/>
        <v>1.6239458398578785</v>
      </c>
      <c r="R214" s="46">
        <f t="shared" si="79"/>
        <v>1.7383888165920489</v>
      </c>
      <c r="S214" s="46">
        <f t="shared" si="79"/>
        <v>1.8528317933262193</v>
      </c>
      <c r="T214" s="46">
        <f t="shared" si="79"/>
        <v>1.9664046361871352</v>
      </c>
      <c r="U214" s="46">
        <f t="shared" si="79"/>
        <v>2.0756493381975316</v>
      </c>
      <c r="V214" s="46">
        <f t="shared" si="79"/>
        <v>2.184894040207928</v>
      </c>
    </row>
    <row r="215" spans="2:22" x14ac:dyDescent="0.55000000000000004">
      <c r="B215" t="str">
        <f t="shared" si="73"/>
        <v>VC 7</v>
      </c>
      <c r="C215" s="46">
        <f>C195/$J$36</f>
        <v>0.72113289760348587</v>
      </c>
      <c r="D215" s="46">
        <f t="shared" ref="D215:V215" si="80">D195/$J$36</f>
        <v>1</v>
      </c>
      <c r="E215" s="46">
        <f t="shared" si="80"/>
        <v>1</v>
      </c>
      <c r="F215" s="46">
        <f t="shared" si="80"/>
        <v>1</v>
      </c>
      <c r="G215" s="46">
        <f t="shared" si="80"/>
        <v>1</v>
      </c>
      <c r="H215" s="46">
        <f t="shared" si="80"/>
        <v>1</v>
      </c>
      <c r="I215" s="46">
        <f t="shared" si="80"/>
        <v>1</v>
      </c>
      <c r="J215" s="46">
        <f t="shared" si="80"/>
        <v>1</v>
      </c>
      <c r="K215" s="46">
        <f t="shared" si="80"/>
        <v>1</v>
      </c>
      <c r="L215" s="46">
        <f t="shared" si="80"/>
        <v>1</v>
      </c>
      <c r="M215" s="46">
        <f t="shared" si="80"/>
        <v>1</v>
      </c>
      <c r="N215" s="46">
        <f t="shared" si="80"/>
        <v>1.0198724704754347</v>
      </c>
      <c r="O215" s="46">
        <f t="shared" si="80"/>
        <v>1.0613663860178728</v>
      </c>
      <c r="P215" s="46">
        <f t="shared" si="80"/>
        <v>1.1028603015603105</v>
      </c>
      <c r="Q215" s="46">
        <f t="shared" si="80"/>
        <v>1.1443542171027483</v>
      </c>
      <c r="R215" s="46">
        <f t="shared" si="80"/>
        <v>1.1858481326451862</v>
      </c>
      <c r="S215" s="46">
        <f t="shared" si="80"/>
        <v>1.227342048187624</v>
      </c>
      <c r="T215" s="46">
        <f t="shared" si="80"/>
        <v>1.273735297820046</v>
      </c>
      <c r="U215" s="46">
        <f t="shared" si="80"/>
        <v>1.3444983699211601</v>
      </c>
      <c r="V215" s="46">
        <f t="shared" si="80"/>
        <v>1.4152614420222736</v>
      </c>
    </row>
    <row r="216" spans="2:22" x14ac:dyDescent="0.55000000000000004">
      <c r="B216" t="str">
        <f t="shared" si="73"/>
        <v>Other Investors</v>
      </c>
      <c r="C216" s="46">
        <f>C196/$K$36</f>
        <v>0.84313725490196079</v>
      </c>
      <c r="D216" s="46">
        <f t="shared" ref="D216:V216" si="81">D196/$K$36</f>
        <v>1</v>
      </c>
      <c r="E216" s="46">
        <f t="shared" si="81"/>
        <v>1</v>
      </c>
      <c r="F216" s="46">
        <f t="shared" si="81"/>
        <v>1</v>
      </c>
      <c r="G216" s="46">
        <f t="shared" si="81"/>
        <v>1</v>
      </c>
      <c r="H216" s="46">
        <f t="shared" si="81"/>
        <v>1</v>
      </c>
      <c r="I216" s="46">
        <f t="shared" si="81"/>
        <v>1</v>
      </c>
      <c r="J216" s="46">
        <f t="shared" si="81"/>
        <v>1</v>
      </c>
      <c r="K216" s="46">
        <f t="shared" si="81"/>
        <v>1</v>
      </c>
      <c r="L216" s="46">
        <f t="shared" si="81"/>
        <v>1</v>
      </c>
      <c r="M216" s="46">
        <f t="shared" si="81"/>
        <v>1</v>
      </c>
      <c r="N216" s="46">
        <f t="shared" si="81"/>
        <v>1.0111782646424321</v>
      </c>
      <c r="O216" s="46">
        <f t="shared" si="81"/>
        <v>1.0345185921350535</v>
      </c>
      <c r="P216" s="46">
        <f t="shared" si="81"/>
        <v>1.0578589196276746</v>
      </c>
      <c r="Q216" s="46">
        <f t="shared" si="81"/>
        <v>1.0811992471202958</v>
      </c>
      <c r="R216" s="46">
        <f t="shared" si="81"/>
        <v>1.1045395746129172</v>
      </c>
      <c r="S216" s="46">
        <f t="shared" si="81"/>
        <v>1.1278799021055386</v>
      </c>
      <c r="T216" s="46">
        <f t="shared" si="81"/>
        <v>1.1580827765636472</v>
      </c>
      <c r="U216" s="46">
        <f t="shared" si="81"/>
        <v>1.222420708594961</v>
      </c>
      <c r="V216" s="46">
        <f t="shared" si="81"/>
        <v>1.2867586406262745</v>
      </c>
    </row>
    <row r="217" spans="2:22" x14ac:dyDescent="0.55000000000000004">
      <c r="B217" s="30" t="s">
        <v>69</v>
      </c>
      <c r="C217" s="47">
        <f t="shared" ref="C217:V217" si="82">C$199/$M36</f>
        <v>0.33112582781456956</v>
      </c>
      <c r="D217" s="47">
        <f t="shared" si="82"/>
        <v>0.66225165562913912</v>
      </c>
      <c r="E217" s="47">
        <f t="shared" si="82"/>
        <v>0.99337748344370858</v>
      </c>
      <c r="F217" s="47">
        <f t="shared" si="82"/>
        <v>1.3245033112582782</v>
      </c>
      <c r="G217" s="47">
        <f t="shared" si="82"/>
        <v>1.6556291390728479</v>
      </c>
      <c r="H217" s="47">
        <f t="shared" si="82"/>
        <v>1.9867549668874172</v>
      </c>
      <c r="I217" s="47">
        <f t="shared" si="82"/>
        <v>2.3178807947019866</v>
      </c>
      <c r="J217" s="47">
        <f t="shared" si="82"/>
        <v>2.6490066225165565</v>
      </c>
      <c r="K217" s="47">
        <f t="shared" si="82"/>
        <v>2.9801324503311259</v>
      </c>
      <c r="L217" s="47">
        <f t="shared" si="82"/>
        <v>3.3112582781456958</v>
      </c>
      <c r="M217" s="47">
        <f t="shared" si="82"/>
        <v>3.6423841059602649</v>
      </c>
      <c r="N217" s="47">
        <f t="shared" si="82"/>
        <v>3.9735099337748343</v>
      </c>
      <c r="O217" s="47">
        <f t="shared" si="82"/>
        <v>4.3046357615894051</v>
      </c>
      <c r="P217" s="47">
        <f t="shared" si="82"/>
        <v>4.6357615894039732</v>
      </c>
      <c r="Q217" s="47">
        <f t="shared" si="82"/>
        <v>4.966887417218544</v>
      </c>
      <c r="R217" s="47">
        <f t="shared" si="82"/>
        <v>5.298013245033113</v>
      </c>
      <c r="S217" s="47">
        <f t="shared" si="82"/>
        <v>5.6291390728476829</v>
      </c>
      <c r="T217" s="47">
        <f t="shared" si="82"/>
        <v>5.9602649006622528</v>
      </c>
      <c r="U217" s="47">
        <f t="shared" si="82"/>
        <v>6.2913907284768209</v>
      </c>
      <c r="V217" s="47">
        <f t="shared" si="82"/>
        <v>6.6225165562913917</v>
      </c>
    </row>
    <row r="219" spans="2:22" x14ac:dyDescent="0.55000000000000004">
      <c r="B219" s="39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Participating W Seniority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Gross</dc:creator>
  <cp:lastModifiedBy>Noah Gross</cp:lastModifiedBy>
  <dcterms:created xsi:type="dcterms:W3CDTF">2023-05-07T18:00:44Z</dcterms:created>
  <dcterms:modified xsi:type="dcterms:W3CDTF">2023-05-08T12:34:01Z</dcterms:modified>
</cp:coreProperties>
</file>