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ah\Box\_Research\Templates and How Tos\Templates\Liquidation Analysis Template and Formulas\Blog Posts\Section 3\"/>
    </mc:Choice>
  </mc:AlternateContent>
  <xr:revisionPtr revIDLastSave="0" documentId="13_ncr:1_{AE445456-E58E-47CB-8BEB-79749D159AA6}" xr6:coauthVersionLast="47" xr6:coauthVersionMax="47" xr10:uidLastSave="{00000000-0000-0000-0000-000000000000}"/>
  <bookViews>
    <workbookView xWindow="-96" yWindow="-96" windowWidth="20928" windowHeight="12432" xr2:uid="{D4895022-0CCE-4D8E-ADA4-FE80F8A487BD}"/>
  </bookViews>
  <sheets>
    <sheet name="Uncapped Participating" sheetId="1" r:id="rId1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44592.7413657407</definedName>
    <definedName name="IQ_QTD" hidden="1">750000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2" i="1" l="1"/>
  <c r="B187" i="1"/>
  <c r="B186" i="1"/>
  <c r="B206" i="1" s="1"/>
  <c r="B185" i="1"/>
  <c r="B205" i="1" s="1"/>
  <c r="B184" i="1"/>
  <c r="B204" i="1" s="1"/>
  <c r="B183" i="1"/>
  <c r="B203" i="1" s="1"/>
  <c r="B182" i="1"/>
  <c r="B181" i="1"/>
  <c r="B201" i="1" s="1"/>
  <c r="B180" i="1"/>
  <c r="B200" i="1" s="1"/>
  <c r="B179" i="1"/>
  <c r="B199" i="1" s="1"/>
  <c r="B178" i="1"/>
  <c r="B198" i="1" s="1"/>
  <c r="B154" i="1"/>
  <c r="B137" i="1"/>
  <c r="C125" i="1"/>
  <c r="B120" i="1"/>
  <c r="B103" i="1"/>
  <c r="C67" i="1"/>
  <c r="K64" i="1"/>
  <c r="L64" i="1" s="1"/>
  <c r="M64" i="1" s="1"/>
  <c r="N64" i="1" s="1"/>
  <c r="O64" i="1" s="1"/>
  <c r="P64" i="1" s="1"/>
  <c r="Q64" i="1" s="1"/>
  <c r="R64" i="1" s="1"/>
  <c r="S64" i="1" s="1"/>
  <c r="T64" i="1" s="1"/>
  <c r="U64" i="1" s="1"/>
  <c r="V64" i="1" s="1"/>
  <c r="J64" i="1"/>
  <c r="D64" i="1"/>
  <c r="E64" i="1" s="1"/>
  <c r="F64" i="1" s="1"/>
  <c r="G64" i="1" s="1"/>
  <c r="H64" i="1" s="1"/>
  <c r="I64" i="1" s="1"/>
  <c r="D63" i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C61" i="1"/>
  <c r="C53" i="1"/>
  <c r="I51" i="1"/>
  <c r="H51" i="1"/>
  <c r="G51" i="1"/>
  <c r="I50" i="1"/>
  <c r="H50" i="1"/>
  <c r="L50" i="1" s="1"/>
  <c r="G50" i="1"/>
  <c r="K50" i="1" s="1"/>
  <c r="B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L45" i="1" s="1"/>
  <c r="G45" i="1"/>
  <c r="B45" i="1"/>
  <c r="I44" i="1"/>
  <c r="H44" i="1"/>
  <c r="G44" i="1"/>
  <c r="B44" i="1"/>
  <c r="I43" i="1"/>
  <c r="K49" i="1" s="1"/>
  <c r="H43" i="1"/>
  <c r="L43" i="1" s="1"/>
  <c r="G43" i="1"/>
  <c r="I42" i="1"/>
  <c r="H42" i="1"/>
  <c r="I41" i="1"/>
  <c r="K43" i="1" s="1"/>
  <c r="H41" i="1"/>
  <c r="L36" i="1"/>
  <c r="K36" i="1"/>
  <c r="J36" i="1"/>
  <c r="I36" i="1"/>
  <c r="H36" i="1"/>
  <c r="G36" i="1"/>
  <c r="F36" i="1"/>
  <c r="E36" i="1"/>
  <c r="D36" i="1"/>
  <c r="C36" i="1"/>
  <c r="M34" i="1"/>
  <c r="I21" i="1" s="1"/>
  <c r="B34" i="1"/>
  <c r="M33" i="1"/>
  <c r="D20" i="1" s="1"/>
  <c r="B33" i="1"/>
  <c r="M32" i="1"/>
  <c r="I19" i="1" s="1"/>
  <c r="B32" i="1"/>
  <c r="B49" i="1" s="1"/>
  <c r="B101" i="1" s="1"/>
  <c r="M31" i="1"/>
  <c r="D18" i="1" s="1"/>
  <c r="B31" i="1"/>
  <c r="B48" i="1" s="1"/>
  <c r="M30" i="1"/>
  <c r="J17" i="1" s="1"/>
  <c r="B30" i="1"/>
  <c r="B47" i="1" s="1"/>
  <c r="B116" i="1" s="1"/>
  <c r="M29" i="1"/>
  <c r="B29" i="1"/>
  <c r="B46" i="1" s="1"/>
  <c r="M28" i="1"/>
  <c r="B28" i="1"/>
  <c r="M27" i="1"/>
  <c r="B27" i="1"/>
  <c r="M26" i="1"/>
  <c r="L13" i="1" s="1"/>
  <c r="B26" i="1"/>
  <c r="B43" i="1" s="1"/>
  <c r="M25" i="1"/>
  <c r="L12" i="1" s="1"/>
  <c r="B25" i="1"/>
  <c r="B42" i="1" s="1"/>
  <c r="B94" i="1" s="1"/>
  <c r="M24" i="1"/>
  <c r="M36" i="1" s="1"/>
  <c r="B24" i="1"/>
  <c r="B41" i="1" s="1"/>
  <c r="L23" i="1"/>
  <c r="K23" i="1"/>
  <c r="J23" i="1"/>
  <c r="I23" i="1"/>
  <c r="H23" i="1"/>
  <c r="G23" i="1"/>
  <c r="F23" i="1"/>
  <c r="E23" i="1"/>
  <c r="D23" i="1"/>
  <c r="C23" i="1"/>
  <c r="K21" i="1"/>
  <c r="J21" i="1"/>
  <c r="F20" i="1"/>
  <c r="E20" i="1"/>
  <c r="L19" i="1"/>
  <c r="K19" i="1"/>
  <c r="J19" i="1"/>
  <c r="H19" i="1"/>
  <c r="G19" i="1"/>
  <c r="F19" i="1"/>
  <c r="E19" i="1"/>
  <c r="C19" i="1"/>
  <c r="L18" i="1"/>
  <c r="K18" i="1"/>
  <c r="J18" i="1"/>
  <c r="I18" i="1"/>
  <c r="H18" i="1"/>
  <c r="G18" i="1"/>
  <c r="F18" i="1"/>
  <c r="E18" i="1"/>
  <c r="C18" i="1"/>
  <c r="L17" i="1"/>
  <c r="K17" i="1"/>
  <c r="I17" i="1"/>
  <c r="H17" i="1"/>
  <c r="G17" i="1"/>
  <c r="F17" i="1"/>
  <c r="E17" i="1"/>
  <c r="D17" i="1"/>
  <c r="C17" i="1"/>
  <c r="L16" i="1"/>
  <c r="K16" i="1"/>
  <c r="J16" i="1"/>
  <c r="I16" i="1"/>
  <c r="H16" i="1"/>
  <c r="G16" i="1"/>
  <c r="F16" i="1"/>
  <c r="E16" i="1"/>
  <c r="D16" i="1"/>
  <c r="C16" i="1"/>
  <c r="M16" i="1" s="1"/>
  <c r="L15" i="1"/>
  <c r="M15" i="1" s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M14" i="1" s="1"/>
  <c r="E13" i="1"/>
  <c r="C13" i="1"/>
  <c r="L11" i="1"/>
  <c r="K11" i="1"/>
  <c r="J11" i="1"/>
  <c r="I11" i="1"/>
  <c r="H11" i="1"/>
  <c r="G11" i="1"/>
  <c r="F11" i="1"/>
  <c r="E11" i="1"/>
  <c r="D11" i="1"/>
  <c r="C11" i="1"/>
  <c r="M11" i="1" s="1"/>
  <c r="B167" i="1" l="1"/>
  <c r="B132" i="1"/>
  <c r="B149" i="1"/>
  <c r="B80" i="1"/>
  <c r="B98" i="1"/>
  <c r="B115" i="1"/>
  <c r="M17" i="1"/>
  <c r="B151" i="1"/>
  <c r="B169" i="1"/>
  <c r="B134" i="1"/>
  <c r="B100" i="1"/>
  <c r="B117" i="1"/>
  <c r="B82" i="1"/>
  <c r="B162" i="1"/>
  <c r="B144" i="1"/>
  <c r="B75" i="1"/>
  <c r="B93" i="1"/>
  <c r="B110" i="1"/>
  <c r="B127" i="1"/>
  <c r="M18" i="1"/>
  <c r="B164" i="1"/>
  <c r="B129" i="1"/>
  <c r="B146" i="1"/>
  <c r="B95" i="1"/>
  <c r="B112" i="1"/>
  <c r="B77" i="1"/>
  <c r="J44" i="1"/>
  <c r="B131" i="1"/>
  <c r="B97" i="1"/>
  <c r="B166" i="1"/>
  <c r="B114" i="1"/>
  <c r="K47" i="1"/>
  <c r="B76" i="1"/>
  <c r="D13" i="1"/>
  <c r="G20" i="1"/>
  <c r="L21" i="1"/>
  <c r="J41" i="1"/>
  <c r="L47" i="1"/>
  <c r="M50" i="1"/>
  <c r="J50" i="1"/>
  <c r="F13" i="1"/>
  <c r="M13" i="1" s="1"/>
  <c r="D19" i="1"/>
  <c r="M19" i="1" s="1"/>
  <c r="I20" i="1"/>
  <c r="G13" i="1"/>
  <c r="J20" i="1"/>
  <c r="K48" i="1"/>
  <c r="C12" i="1"/>
  <c r="H13" i="1"/>
  <c r="K20" i="1"/>
  <c r="K45" i="1"/>
  <c r="M45" i="1" s="1"/>
  <c r="L48" i="1"/>
  <c r="M48" i="1" s="1"/>
  <c r="D12" i="1"/>
  <c r="I13" i="1"/>
  <c r="L20" i="1"/>
  <c r="J48" i="1"/>
  <c r="H53" i="1"/>
  <c r="E12" i="1"/>
  <c r="J13" i="1"/>
  <c r="I53" i="1"/>
  <c r="B79" i="1"/>
  <c r="F12" i="1"/>
  <c r="K13" i="1"/>
  <c r="C21" i="1"/>
  <c r="J43" i="1"/>
  <c r="C196" i="1"/>
  <c r="C160" i="1"/>
  <c r="C142" i="1"/>
  <c r="C176" i="1"/>
  <c r="C65" i="1"/>
  <c r="C68" i="1" s="1"/>
  <c r="C73" i="1"/>
  <c r="C91" i="1"/>
  <c r="C108" i="1"/>
  <c r="B148" i="1"/>
  <c r="B163" i="1"/>
  <c r="B128" i="1"/>
  <c r="B111" i="1"/>
  <c r="B145" i="1"/>
  <c r="H20" i="1"/>
  <c r="G12" i="1"/>
  <c r="D21" i="1"/>
  <c r="B168" i="1"/>
  <c r="B133" i="1"/>
  <c r="B150" i="1"/>
  <c r="B81" i="1"/>
  <c r="B99" i="1"/>
  <c r="K46" i="1"/>
  <c r="M46" i="1" s="1"/>
  <c r="D61" i="1"/>
  <c r="H12" i="1"/>
  <c r="E21" i="1"/>
  <c r="L46" i="1"/>
  <c r="I12" i="1"/>
  <c r="F21" i="1"/>
  <c r="M43" i="1"/>
  <c r="J46" i="1"/>
  <c r="J12" i="1"/>
  <c r="G21" i="1"/>
  <c r="B165" i="1"/>
  <c r="B130" i="1"/>
  <c r="B147" i="1"/>
  <c r="B78" i="1"/>
  <c r="B96" i="1"/>
  <c r="B113" i="1"/>
  <c r="L49" i="1"/>
  <c r="M49" i="1" s="1"/>
  <c r="K12" i="1"/>
  <c r="C20" i="1"/>
  <c r="H21" i="1"/>
  <c r="B170" i="1"/>
  <c r="B152" i="1"/>
  <c r="B135" i="1"/>
  <c r="B83" i="1"/>
  <c r="B118" i="1"/>
  <c r="K44" i="1"/>
  <c r="L44" i="1"/>
  <c r="B171" i="1"/>
  <c r="B136" i="1"/>
  <c r="B153" i="1"/>
  <c r="B84" i="1"/>
  <c r="B119" i="1"/>
  <c r="B102" i="1"/>
  <c r="M44" i="1" l="1"/>
  <c r="M47" i="1"/>
  <c r="D196" i="1"/>
  <c r="D160" i="1"/>
  <c r="D125" i="1"/>
  <c r="D142" i="1"/>
  <c r="D176" i="1"/>
  <c r="D65" i="1"/>
  <c r="D73" i="1"/>
  <c r="D108" i="1"/>
  <c r="D91" i="1"/>
  <c r="E61" i="1"/>
  <c r="D67" i="1"/>
  <c r="C100" i="1"/>
  <c r="C103" i="1"/>
  <c r="C75" i="1"/>
  <c r="C78" i="1"/>
  <c r="C93" i="1"/>
  <c r="C96" i="1"/>
  <c r="C84" i="1"/>
  <c r="C99" i="1"/>
  <c r="C102" i="1"/>
  <c r="C80" i="1"/>
  <c r="C95" i="1"/>
  <c r="C83" i="1"/>
  <c r="C98" i="1"/>
  <c r="C101" i="1"/>
  <c r="C97" i="1"/>
  <c r="C82" i="1"/>
  <c r="C94" i="1"/>
  <c r="C77" i="1"/>
  <c r="C79" i="1"/>
  <c r="M21" i="1"/>
  <c r="M12" i="1"/>
  <c r="J49" i="1"/>
  <c r="J45" i="1"/>
  <c r="J47" i="1"/>
  <c r="C81" i="1" s="1"/>
  <c r="M20" i="1"/>
  <c r="J42" i="1"/>
  <c r="C76" i="1" s="1"/>
  <c r="C105" i="1" l="1"/>
  <c r="C110" i="1" s="1"/>
  <c r="C86" i="1"/>
  <c r="C87" i="1" s="1"/>
  <c r="C111" i="1"/>
  <c r="C128" i="1" s="1"/>
  <c r="C145" i="1" s="1"/>
  <c r="C163" i="1" s="1"/>
  <c r="C120" i="1"/>
  <c r="C137" i="1" s="1"/>
  <c r="C154" i="1" s="1"/>
  <c r="C117" i="1"/>
  <c r="C134" i="1" s="1"/>
  <c r="C151" i="1" s="1"/>
  <c r="C169" i="1" s="1"/>
  <c r="C114" i="1"/>
  <c r="C131" i="1" s="1"/>
  <c r="C148" i="1" s="1"/>
  <c r="C166" i="1" s="1"/>
  <c r="C118" i="1"/>
  <c r="C135" i="1" s="1"/>
  <c r="C152" i="1" s="1"/>
  <c r="C170" i="1" s="1"/>
  <c r="E196" i="1"/>
  <c r="E160" i="1"/>
  <c r="E125" i="1"/>
  <c r="E142" i="1"/>
  <c r="E65" i="1"/>
  <c r="E68" i="1" s="1"/>
  <c r="E176" i="1"/>
  <c r="E73" i="1"/>
  <c r="E91" i="1"/>
  <c r="F61" i="1"/>
  <c r="E108" i="1"/>
  <c r="E67" i="1"/>
  <c r="C115" i="1"/>
  <c r="C132" i="1" s="1"/>
  <c r="C149" i="1" s="1"/>
  <c r="C167" i="1" s="1"/>
  <c r="C112" i="1"/>
  <c r="C129" i="1" s="1"/>
  <c r="C146" i="1" s="1"/>
  <c r="C164" i="1" s="1"/>
  <c r="D68" i="1"/>
  <c r="C119" i="1"/>
  <c r="C136" i="1" s="1"/>
  <c r="C153" i="1" s="1"/>
  <c r="C171" i="1" s="1"/>
  <c r="C116" i="1"/>
  <c r="C133" i="1" s="1"/>
  <c r="C150" i="1" s="1"/>
  <c r="C168" i="1" s="1"/>
  <c r="C113" i="1"/>
  <c r="C130" i="1" s="1"/>
  <c r="C147" i="1" s="1"/>
  <c r="C165" i="1" s="1"/>
  <c r="C127" i="1" l="1"/>
  <c r="C122" i="1"/>
  <c r="E78" i="1"/>
  <c r="E93" i="1"/>
  <c r="E81" i="1"/>
  <c r="E96" i="1"/>
  <c r="E84" i="1"/>
  <c r="E99" i="1"/>
  <c r="E102" i="1"/>
  <c r="E77" i="1"/>
  <c r="E80" i="1"/>
  <c r="E98" i="1"/>
  <c r="E101" i="1"/>
  <c r="E76" i="1"/>
  <c r="E79" i="1"/>
  <c r="E97" i="1"/>
  <c r="E82" i="1"/>
  <c r="E94" i="1"/>
  <c r="E75" i="1"/>
  <c r="E103" i="1"/>
  <c r="E83" i="1"/>
  <c r="E100" i="1"/>
  <c r="E95" i="1"/>
  <c r="D103" i="1"/>
  <c r="D75" i="1"/>
  <c r="D78" i="1"/>
  <c r="D93" i="1"/>
  <c r="D81" i="1"/>
  <c r="D96" i="1"/>
  <c r="D84" i="1"/>
  <c r="D99" i="1"/>
  <c r="D102" i="1"/>
  <c r="D77" i="1"/>
  <c r="D95" i="1"/>
  <c r="D83" i="1"/>
  <c r="D98" i="1"/>
  <c r="D101" i="1"/>
  <c r="D76" i="1"/>
  <c r="D97" i="1"/>
  <c r="D82" i="1"/>
  <c r="D94" i="1"/>
  <c r="D79" i="1"/>
  <c r="D100" i="1"/>
  <c r="D80" i="1"/>
  <c r="C193" i="1"/>
  <c r="C188" i="1"/>
  <c r="F196" i="1"/>
  <c r="F160" i="1"/>
  <c r="F125" i="1"/>
  <c r="F142" i="1"/>
  <c r="F176" i="1"/>
  <c r="F73" i="1"/>
  <c r="F91" i="1"/>
  <c r="F108" i="1"/>
  <c r="G61" i="1"/>
  <c r="F67" i="1"/>
  <c r="F65" i="1"/>
  <c r="F68" i="1" s="1"/>
  <c r="D105" i="1" l="1"/>
  <c r="D113" i="1" s="1"/>
  <c r="F93" i="1"/>
  <c r="F81" i="1"/>
  <c r="F96" i="1"/>
  <c r="F84" i="1"/>
  <c r="F99" i="1"/>
  <c r="F102" i="1"/>
  <c r="F77" i="1"/>
  <c r="F80" i="1"/>
  <c r="F95" i="1"/>
  <c r="F83" i="1"/>
  <c r="F101" i="1"/>
  <c r="F76" i="1"/>
  <c r="F79" i="1"/>
  <c r="F94" i="1"/>
  <c r="F82" i="1"/>
  <c r="F97" i="1"/>
  <c r="F100" i="1"/>
  <c r="F75" i="1"/>
  <c r="F103" i="1"/>
  <c r="F98" i="1"/>
  <c r="F78" i="1"/>
  <c r="D111" i="1"/>
  <c r="D86" i="1"/>
  <c r="D87" i="1" s="1"/>
  <c r="G196" i="1"/>
  <c r="G160" i="1"/>
  <c r="G142" i="1"/>
  <c r="G176" i="1"/>
  <c r="G73" i="1"/>
  <c r="G91" i="1"/>
  <c r="G108" i="1"/>
  <c r="G125" i="1"/>
  <c r="H61" i="1"/>
  <c r="G65" i="1"/>
  <c r="G67" i="1"/>
  <c r="D114" i="1"/>
  <c r="D120" i="1"/>
  <c r="E116" i="1"/>
  <c r="E133" i="1" s="1"/>
  <c r="E150" i="1" s="1"/>
  <c r="E168" i="1" s="1"/>
  <c r="E86" i="1"/>
  <c r="E87" i="1" s="1"/>
  <c r="E105" i="1"/>
  <c r="E113" i="1" s="1"/>
  <c r="E130" i="1" s="1"/>
  <c r="E147" i="1" s="1"/>
  <c r="E165" i="1" s="1"/>
  <c r="D112" i="1"/>
  <c r="E111" i="1"/>
  <c r="E128" i="1" s="1"/>
  <c r="E145" i="1" s="1"/>
  <c r="E163" i="1" s="1"/>
  <c r="D119" i="1"/>
  <c r="E114" i="1"/>
  <c r="E131" i="1" s="1"/>
  <c r="E148" i="1" s="1"/>
  <c r="E166" i="1" s="1"/>
  <c r="C144" i="1"/>
  <c r="C139" i="1"/>
  <c r="E119" i="1" l="1"/>
  <c r="E136" i="1" s="1"/>
  <c r="E153" i="1" s="1"/>
  <c r="E171" i="1" s="1"/>
  <c r="E117" i="1"/>
  <c r="E134" i="1" s="1"/>
  <c r="E151" i="1" s="1"/>
  <c r="E169" i="1" s="1"/>
  <c r="E112" i="1"/>
  <c r="E129" i="1" s="1"/>
  <c r="E146" i="1" s="1"/>
  <c r="E164" i="1" s="1"/>
  <c r="D130" i="1"/>
  <c r="D147" i="1" s="1"/>
  <c r="D165" i="1" s="1"/>
  <c r="D128" i="1"/>
  <c r="D145" i="1" s="1"/>
  <c r="D163" i="1" s="1"/>
  <c r="C183" i="1"/>
  <c r="C203" i="1" s="1"/>
  <c r="C186" i="1"/>
  <c r="C206" i="1" s="1"/>
  <c r="C179" i="1"/>
  <c r="C199" i="1" s="1"/>
  <c r="C182" i="1"/>
  <c r="C202" i="1" s="1"/>
  <c r="C185" i="1"/>
  <c r="C205" i="1" s="1"/>
  <c r="C178" i="1"/>
  <c r="C184" i="1"/>
  <c r="C204" i="1" s="1"/>
  <c r="C192" i="1"/>
  <c r="C180" i="1"/>
  <c r="C200" i="1" s="1"/>
  <c r="C187" i="1"/>
  <c r="C156" i="1"/>
  <c r="C157" i="1" s="1"/>
  <c r="C162" i="1"/>
  <c r="C181" i="1"/>
  <c r="C201" i="1" s="1"/>
  <c r="D137" i="1"/>
  <c r="D154" i="1" s="1"/>
  <c r="D131" i="1"/>
  <c r="D148" i="1" s="1"/>
  <c r="D166" i="1" s="1"/>
  <c r="D136" i="1"/>
  <c r="D153" i="1" s="1"/>
  <c r="D171" i="1" s="1"/>
  <c r="F86" i="1"/>
  <c r="F87" i="1" s="1"/>
  <c r="G68" i="1"/>
  <c r="F117" i="1"/>
  <c r="F134" i="1" s="1"/>
  <c r="F151" i="1" s="1"/>
  <c r="F169" i="1" s="1"/>
  <c r="D129" i="1"/>
  <c r="D146" i="1" s="1"/>
  <c r="D164" i="1" s="1"/>
  <c r="H125" i="1"/>
  <c r="H142" i="1"/>
  <c r="H176" i="1"/>
  <c r="H73" i="1"/>
  <c r="H91" i="1"/>
  <c r="H108" i="1"/>
  <c r="I61" i="1"/>
  <c r="H196" i="1"/>
  <c r="H67" i="1"/>
  <c r="H160" i="1"/>
  <c r="H65" i="1"/>
  <c r="H68" i="1" s="1"/>
  <c r="F105" i="1"/>
  <c r="F112" i="1" s="1"/>
  <c r="E115" i="1"/>
  <c r="E132" i="1" s="1"/>
  <c r="E149" i="1" s="1"/>
  <c r="E167" i="1" s="1"/>
  <c r="E110" i="1"/>
  <c r="F111" i="1"/>
  <c r="F128" i="1" s="1"/>
  <c r="F145" i="1" s="1"/>
  <c r="F163" i="1" s="1"/>
  <c r="D110" i="1"/>
  <c r="F119" i="1"/>
  <c r="F136" i="1" s="1"/>
  <c r="F153" i="1" s="1"/>
  <c r="F171" i="1" s="1"/>
  <c r="E120" i="1"/>
  <c r="E137" i="1" s="1"/>
  <c r="E154" i="1" s="1"/>
  <c r="D116" i="1"/>
  <c r="D133" i="1" s="1"/>
  <c r="D150" i="1" s="1"/>
  <c r="D168" i="1" s="1"/>
  <c r="D115" i="1"/>
  <c r="D132" i="1" s="1"/>
  <c r="D149" i="1" s="1"/>
  <c r="D167" i="1" s="1"/>
  <c r="E118" i="1"/>
  <c r="E135" i="1" s="1"/>
  <c r="E152" i="1" s="1"/>
  <c r="E170" i="1" s="1"/>
  <c r="D117" i="1"/>
  <c r="D134" i="1" s="1"/>
  <c r="D151" i="1" s="1"/>
  <c r="D169" i="1" s="1"/>
  <c r="D118" i="1"/>
  <c r="D135" i="1" s="1"/>
  <c r="D152" i="1" s="1"/>
  <c r="D170" i="1" s="1"/>
  <c r="F129" i="1" l="1"/>
  <c r="F146" i="1" s="1"/>
  <c r="F164" i="1" s="1"/>
  <c r="D193" i="1"/>
  <c r="D188" i="1"/>
  <c r="D122" i="1"/>
  <c r="D127" i="1"/>
  <c r="E127" i="1"/>
  <c r="E122" i="1"/>
  <c r="E193" i="1"/>
  <c r="E188" i="1"/>
  <c r="G96" i="1"/>
  <c r="G84" i="1"/>
  <c r="G99" i="1"/>
  <c r="G102" i="1"/>
  <c r="G77" i="1"/>
  <c r="G80" i="1"/>
  <c r="G95" i="1"/>
  <c r="G83" i="1"/>
  <c r="G98" i="1"/>
  <c r="G79" i="1"/>
  <c r="G94" i="1"/>
  <c r="G82" i="1"/>
  <c r="G97" i="1"/>
  <c r="G76" i="1"/>
  <c r="G75" i="1"/>
  <c r="G101" i="1"/>
  <c r="G103" i="1"/>
  <c r="G81" i="1"/>
  <c r="G100" i="1"/>
  <c r="G93" i="1"/>
  <c r="G78" i="1"/>
  <c r="C189" i="1"/>
  <c r="C198" i="1"/>
  <c r="F110" i="1"/>
  <c r="F113" i="1"/>
  <c r="F130" i="1" s="1"/>
  <c r="F147" i="1" s="1"/>
  <c r="F165" i="1" s="1"/>
  <c r="F114" i="1"/>
  <c r="F131" i="1" s="1"/>
  <c r="F148" i="1" s="1"/>
  <c r="F166" i="1" s="1"/>
  <c r="H99" i="1"/>
  <c r="H102" i="1"/>
  <c r="H77" i="1"/>
  <c r="H80" i="1"/>
  <c r="H95" i="1"/>
  <c r="H83" i="1"/>
  <c r="H98" i="1"/>
  <c r="H101" i="1"/>
  <c r="H94" i="1"/>
  <c r="H82" i="1"/>
  <c r="H97" i="1"/>
  <c r="H100" i="1"/>
  <c r="H78" i="1"/>
  <c r="H75" i="1"/>
  <c r="H84" i="1"/>
  <c r="H79" i="1"/>
  <c r="H103" i="1"/>
  <c r="H96" i="1"/>
  <c r="H81" i="1"/>
  <c r="H93" i="1"/>
  <c r="H76" i="1"/>
  <c r="F120" i="1"/>
  <c r="F137" i="1" s="1"/>
  <c r="F154" i="1" s="1"/>
  <c r="F118" i="1"/>
  <c r="F135" i="1" s="1"/>
  <c r="F152" i="1" s="1"/>
  <c r="F170" i="1" s="1"/>
  <c r="F116" i="1"/>
  <c r="F133" i="1" s="1"/>
  <c r="F150" i="1" s="1"/>
  <c r="F168" i="1" s="1"/>
  <c r="I142" i="1"/>
  <c r="I176" i="1"/>
  <c r="I73" i="1"/>
  <c r="I91" i="1"/>
  <c r="I108" i="1"/>
  <c r="J61" i="1"/>
  <c r="I196" i="1"/>
  <c r="I160" i="1"/>
  <c r="I125" i="1"/>
  <c r="I65" i="1"/>
  <c r="I67" i="1"/>
  <c r="F115" i="1"/>
  <c r="F132" i="1" s="1"/>
  <c r="F149" i="1" s="1"/>
  <c r="F167" i="1" s="1"/>
  <c r="C190" i="1" l="1"/>
  <c r="C207" i="1"/>
  <c r="F193" i="1"/>
  <c r="F188" i="1"/>
  <c r="G105" i="1"/>
  <c r="G118" i="1" s="1"/>
  <c r="H105" i="1"/>
  <c r="H117" i="1" s="1"/>
  <c r="H112" i="1"/>
  <c r="G86" i="1"/>
  <c r="G87" i="1" s="1"/>
  <c r="I68" i="1"/>
  <c r="E144" i="1"/>
  <c r="E139" i="1"/>
  <c r="D144" i="1"/>
  <c r="D139" i="1"/>
  <c r="J142" i="1"/>
  <c r="J176" i="1"/>
  <c r="J196" i="1"/>
  <c r="J160" i="1"/>
  <c r="J91" i="1"/>
  <c r="J108" i="1"/>
  <c r="K61" i="1"/>
  <c r="J125" i="1"/>
  <c r="J65" i="1"/>
  <c r="J73" i="1"/>
  <c r="J67" i="1"/>
  <c r="H86" i="1"/>
  <c r="H87" i="1" s="1"/>
  <c r="F122" i="1"/>
  <c r="F127" i="1"/>
  <c r="H129" i="1" l="1"/>
  <c r="H146" i="1" s="1"/>
  <c r="H164" i="1" s="1"/>
  <c r="G135" i="1"/>
  <c r="G152" i="1" s="1"/>
  <c r="G170" i="1" s="1"/>
  <c r="H134" i="1"/>
  <c r="H151" i="1" s="1"/>
  <c r="H169" i="1" s="1"/>
  <c r="H114" i="1"/>
  <c r="H131" i="1" s="1"/>
  <c r="H148" i="1" s="1"/>
  <c r="H166" i="1" s="1"/>
  <c r="G111" i="1"/>
  <c r="G128" i="1" s="1"/>
  <c r="G145" i="1" s="1"/>
  <c r="G163" i="1" s="1"/>
  <c r="H116" i="1"/>
  <c r="H133" i="1" s="1"/>
  <c r="H150" i="1" s="1"/>
  <c r="H168" i="1" s="1"/>
  <c r="G120" i="1"/>
  <c r="G137" i="1" s="1"/>
  <c r="G154" i="1" s="1"/>
  <c r="D186" i="1"/>
  <c r="D206" i="1" s="1"/>
  <c r="D179" i="1"/>
  <c r="D199" i="1" s="1"/>
  <c r="D182" i="1"/>
  <c r="D202" i="1" s="1"/>
  <c r="D185" i="1"/>
  <c r="D205" i="1" s="1"/>
  <c r="D178" i="1"/>
  <c r="D181" i="1"/>
  <c r="D201" i="1" s="1"/>
  <c r="D192" i="1"/>
  <c r="D187" i="1"/>
  <c r="D156" i="1"/>
  <c r="D157" i="1" s="1"/>
  <c r="D180" i="1"/>
  <c r="D200" i="1" s="1"/>
  <c r="D162" i="1"/>
  <c r="D184" i="1"/>
  <c r="D204" i="1" s="1"/>
  <c r="D183" i="1"/>
  <c r="D203" i="1" s="1"/>
  <c r="F139" i="1"/>
  <c r="F144" i="1"/>
  <c r="H120" i="1"/>
  <c r="H137" i="1" s="1"/>
  <c r="H154" i="1" s="1"/>
  <c r="H115" i="1"/>
  <c r="H132" i="1" s="1"/>
  <c r="H149" i="1" s="1"/>
  <c r="H167" i="1" s="1"/>
  <c r="G110" i="1"/>
  <c r="E179" i="1"/>
  <c r="E199" i="1" s="1"/>
  <c r="E182" i="1"/>
  <c r="E202" i="1" s="1"/>
  <c r="E185" i="1"/>
  <c r="E205" i="1" s="1"/>
  <c r="E178" i="1"/>
  <c r="E181" i="1"/>
  <c r="E201" i="1" s="1"/>
  <c r="E184" i="1"/>
  <c r="E204" i="1" s="1"/>
  <c r="E180" i="1"/>
  <c r="E200" i="1" s="1"/>
  <c r="E162" i="1"/>
  <c r="E192" i="1"/>
  <c r="E187" i="1"/>
  <c r="E156" i="1"/>
  <c r="E157" i="1" s="1"/>
  <c r="E183" i="1"/>
  <c r="E203" i="1" s="1"/>
  <c r="E186" i="1"/>
  <c r="E206" i="1" s="1"/>
  <c r="J68" i="1"/>
  <c r="H119" i="1"/>
  <c r="H136" i="1" s="1"/>
  <c r="H153" i="1" s="1"/>
  <c r="H171" i="1" s="1"/>
  <c r="G116" i="1"/>
  <c r="G133" i="1" s="1"/>
  <c r="G150" i="1" s="1"/>
  <c r="G168" i="1" s="1"/>
  <c r="G114" i="1"/>
  <c r="G131" i="1" s="1"/>
  <c r="G148" i="1" s="1"/>
  <c r="G166" i="1" s="1"/>
  <c r="H118" i="1"/>
  <c r="H135" i="1" s="1"/>
  <c r="H152" i="1" s="1"/>
  <c r="H170" i="1" s="1"/>
  <c r="K176" i="1"/>
  <c r="K91" i="1"/>
  <c r="K108" i="1"/>
  <c r="L61" i="1"/>
  <c r="K142" i="1"/>
  <c r="K196" i="1"/>
  <c r="K67" i="1"/>
  <c r="K125" i="1"/>
  <c r="K160" i="1"/>
  <c r="K65" i="1"/>
  <c r="K73" i="1"/>
  <c r="H113" i="1"/>
  <c r="H130" i="1" s="1"/>
  <c r="H147" i="1" s="1"/>
  <c r="H165" i="1" s="1"/>
  <c r="G119" i="1"/>
  <c r="G136" i="1" s="1"/>
  <c r="G153" i="1" s="1"/>
  <c r="G171" i="1" s="1"/>
  <c r="I102" i="1"/>
  <c r="I77" i="1"/>
  <c r="I80" i="1"/>
  <c r="I95" i="1"/>
  <c r="I83" i="1"/>
  <c r="I98" i="1"/>
  <c r="I101" i="1"/>
  <c r="I76" i="1"/>
  <c r="I94" i="1"/>
  <c r="I82" i="1"/>
  <c r="I97" i="1"/>
  <c r="I100" i="1"/>
  <c r="I103" i="1"/>
  <c r="I75" i="1"/>
  <c r="I99" i="1"/>
  <c r="I84" i="1"/>
  <c r="I79" i="1"/>
  <c r="I96" i="1"/>
  <c r="I81" i="1"/>
  <c r="I93" i="1"/>
  <c r="I78" i="1"/>
  <c r="G117" i="1"/>
  <c r="G134" i="1" s="1"/>
  <c r="G151" i="1" s="1"/>
  <c r="G169" i="1" s="1"/>
  <c r="G115" i="1"/>
  <c r="G132" i="1" s="1"/>
  <c r="G149" i="1" s="1"/>
  <c r="G167" i="1" s="1"/>
  <c r="H111" i="1"/>
  <c r="H128" i="1" s="1"/>
  <c r="H145" i="1" s="1"/>
  <c r="H163" i="1" s="1"/>
  <c r="H110" i="1"/>
  <c r="G112" i="1"/>
  <c r="G129" i="1" s="1"/>
  <c r="G146" i="1" s="1"/>
  <c r="G164" i="1" s="1"/>
  <c r="G113" i="1"/>
  <c r="G130" i="1" s="1"/>
  <c r="G147" i="1" s="1"/>
  <c r="G165" i="1" s="1"/>
  <c r="H122" i="1" l="1"/>
  <c r="H127" i="1"/>
  <c r="I111" i="1"/>
  <c r="I118" i="1"/>
  <c r="L176" i="1"/>
  <c r="L196" i="1"/>
  <c r="L160" i="1"/>
  <c r="L108" i="1"/>
  <c r="M61" i="1"/>
  <c r="L142" i="1"/>
  <c r="L67" i="1"/>
  <c r="L125" i="1"/>
  <c r="L65" i="1"/>
  <c r="L91" i="1"/>
  <c r="L73" i="1"/>
  <c r="I114" i="1"/>
  <c r="I131" i="1" s="1"/>
  <c r="I148" i="1" s="1"/>
  <c r="I166" i="1" s="1"/>
  <c r="I105" i="1"/>
  <c r="I115" i="1" s="1"/>
  <c r="I110" i="1"/>
  <c r="E189" i="1"/>
  <c r="E198" i="1"/>
  <c r="I112" i="1"/>
  <c r="D189" i="1"/>
  <c r="D198" i="1"/>
  <c r="I113" i="1"/>
  <c r="I119" i="1"/>
  <c r="G122" i="1"/>
  <c r="G127" i="1"/>
  <c r="I116" i="1"/>
  <c r="I86" i="1"/>
  <c r="I87" i="1" s="1"/>
  <c r="J77" i="1"/>
  <c r="J80" i="1"/>
  <c r="J95" i="1"/>
  <c r="J83" i="1"/>
  <c r="J98" i="1"/>
  <c r="J101" i="1"/>
  <c r="J76" i="1"/>
  <c r="J79" i="1"/>
  <c r="J97" i="1"/>
  <c r="J100" i="1"/>
  <c r="J103" i="1"/>
  <c r="J75" i="1"/>
  <c r="J78" i="1"/>
  <c r="J99" i="1"/>
  <c r="J94" i="1"/>
  <c r="J84" i="1"/>
  <c r="J102" i="1"/>
  <c r="J96" i="1"/>
  <c r="J81" i="1"/>
  <c r="J82" i="1"/>
  <c r="J93" i="1"/>
  <c r="G193" i="1"/>
  <c r="G188" i="1"/>
  <c r="I120" i="1"/>
  <c r="F179" i="1"/>
  <c r="F199" i="1" s="1"/>
  <c r="F182" i="1"/>
  <c r="F202" i="1" s="1"/>
  <c r="F185" i="1"/>
  <c r="F205" i="1" s="1"/>
  <c r="F178" i="1"/>
  <c r="F181" i="1"/>
  <c r="F201" i="1" s="1"/>
  <c r="F184" i="1"/>
  <c r="F204" i="1" s="1"/>
  <c r="F192" i="1"/>
  <c r="F187" i="1"/>
  <c r="F156" i="1"/>
  <c r="F157" i="1" s="1"/>
  <c r="F183" i="1"/>
  <c r="F203" i="1" s="1"/>
  <c r="F162" i="1"/>
  <c r="F186" i="1"/>
  <c r="F206" i="1" s="1"/>
  <c r="F180" i="1"/>
  <c r="F200" i="1" s="1"/>
  <c r="H193" i="1"/>
  <c r="H188" i="1"/>
  <c r="I117" i="1"/>
  <c r="K68" i="1"/>
  <c r="J86" i="1" l="1"/>
  <c r="J87" i="1" s="1"/>
  <c r="I132" i="1"/>
  <c r="I149" i="1" s="1"/>
  <c r="I167" i="1" s="1"/>
  <c r="I133" i="1"/>
  <c r="I150" i="1" s="1"/>
  <c r="I168" i="1" s="1"/>
  <c r="L68" i="1"/>
  <c r="G139" i="1"/>
  <c r="G144" i="1"/>
  <c r="F189" i="1"/>
  <c r="F198" i="1"/>
  <c r="J120" i="1"/>
  <c r="J137" i="1" s="1"/>
  <c r="J154" i="1" s="1"/>
  <c r="I136" i="1"/>
  <c r="I153" i="1" s="1"/>
  <c r="I171" i="1" s="1"/>
  <c r="J117" i="1"/>
  <c r="J134" i="1" s="1"/>
  <c r="J151" i="1" s="1"/>
  <c r="J169" i="1" s="1"/>
  <c r="I130" i="1"/>
  <c r="I147" i="1" s="1"/>
  <c r="I165" i="1" s="1"/>
  <c r="M176" i="1"/>
  <c r="M142" i="1"/>
  <c r="N61" i="1"/>
  <c r="M196" i="1"/>
  <c r="M67" i="1"/>
  <c r="M125" i="1"/>
  <c r="M160" i="1"/>
  <c r="M65" i="1"/>
  <c r="M68" i="1" s="1"/>
  <c r="M91" i="1"/>
  <c r="M73" i="1"/>
  <c r="M108" i="1"/>
  <c r="K80" i="1"/>
  <c r="K95" i="1"/>
  <c r="K83" i="1"/>
  <c r="K98" i="1"/>
  <c r="K101" i="1"/>
  <c r="K76" i="1"/>
  <c r="K79" i="1"/>
  <c r="K94" i="1"/>
  <c r="K82" i="1"/>
  <c r="K100" i="1"/>
  <c r="K103" i="1"/>
  <c r="K75" i="1"/>
  <c r="K78" i="1"/>
  <c r="K93" i="1"/>
  <c r="K81" i="1"/>
  <c r="K99" i="1"/>
  <c r="K84" i="1"/>
  <c r="K96" i="1"/>
  <c r="K77" i="1"/>
  <c r="K102" i="1"/>
  <c r="K97" i="1"/>
  <c r="J114" i="1"/>
  <c r="J131" i="1" s="1"/>
  <c r="J148" i="1" s="1"/>
  <c r="J166" i="1" s="1"/>
  <c r="I134" i="1"/>
  <c r="I151" i="1" s="1"/>
  <c r="I169" i="1" s="1"/>
  <c r="I137" i="1"/>
  <c r="I154" i="1" s="1"/>
  <c r="D207" i="1"/>
  <c r="D190" i="1"/>
  <c r="I129" i="1"/>
  <c r="I146" i="1" s="1"/>
  <c r="I164" i="1" s="1"/>
  <c r="J105" i="1"/>
  <c r="J119" i="1" s="1"/>
  <c r="J136" i="1" s="1"/>
  <c r="J153" i="1" s="1"/>
  <c r="J171" i="1" s="1"/>
  <c r="J118" i="1"/>
  <c r="J135" i="1" s="1"/>
  <c r="J152" i="1" s="1"/>
  <c r="J170" i="1" s="1"/>
  <c r="E207" i="1"/>
  <c r="E190" i="1"/>
  <c r="I135" i="1"/>
  <c r="I152" i="1" s="1"/>
  <c r="I170" i="1" s="1"/>
  <c r="J115" i="1"/>
  <c r="J132" i="1" s="1"/>
  <c r="J149" i="1" s="1"/>
  <c r="J167" i="1" s="1"/>
  <c r="I127" i="1"/>
  <c r="I122" i="1"/>
  <c r="I128" i="1"/>
  <c r="I145" i="1" s="1"/>
  <c r="I163" i="1" s="1"/>
  <c r="H139" i="1"/>
  <c r="H144" i="1"/>
  <c r="J110" i="1" l="1"/>
  <c r="N176" i="1"/>
  <c r="N196" i="1"/>
  <c r="N160" i="1"/>
  <c r="O61" i="1"/>
  <c r="N142" i="1"/>
  <c r="N67" i="1"/>
  <c r="N125" i="1"/>
  <c r="N73" i="1"/>
  <c r="N65" i="1"/>
  <c r="N68" i="1" s="1"/>
  <c r="N108" i="1"/>
  <c r="N91" i="1"/>
  <c r="K114" i="1"/>
  <c r="K131" i="1" s="1"/>
  <c r="K148" i="1" s="1"/>
  <c r="K166" i="1" s="1"/>
  <c r="H182" i="1"/>
  <c r="H202" i="1" s="1"/>
  <c r="H185" i="1"/>
  <c r="H205" i="1" s="1"/>
  <c r="H178" i="1"/>
  <c r="H181" i="1"/>
  <c r="H201" i="1" s="1"/>
  <c r="H184" i="1"/>
  <c r="H204" i="1" s="1"/>
  <c r="H192" i="1"/>
  <c r="H187" i="1"/>
  <c r="H156" i="1"/>
  <c r="H157" i="1" s="1"/>
  <c r="H183" i="1"/>
  <c r="H203" i="1" s="1"/>
  <c r="H162" i="1"/>
  <c r="H179" i="1"/>
  <c r="H199" i="1" s="1"/>
  <c r="H186" i="1"/>
  <c r="H206" i="1" s="1"/>
  <c r="H180" i="1"/>
  <c r="H200" i="1" s="1"/>
  <c r="K119" i="1"/>
  <c r="K136" i="1" s="1"/>
  <c r="K153" i="1" s="1"/>
  <c r="K171" i="1" s="1"/>
  <c r="K118" i="1"/>
  <c r="K135" i="1" s="1"/>
  <c r="K152" i="1" s="1"/>
  <c r="K170" i="1" s="1"/>
  <c r="I139" i="1"/>
  <c r="I144" i="1"/>
  <c r="K115" i="1"/>
  <c r="K132" i="1" s="1"/>
  <c r="K149" i="1" s="1"/>
  <c r="K167" i="1" s="1"/>
  <c r="K112" i="1"/>
  <c r="K129" i="1" s="1"/>
  <c r="K146" i="1" s="1"/>
  <c r="K164" i="1" s="1"/>
  <c r="J193" i="1"/>
  <c r="J188" i="1"/>
  <c r="F207" i="1"/>
  <c r="F190" i="1"/>
  <c r="K105" i="1"/>
  <c r="K116" i="1" s="1"/>
  <c r="K110" i="1"/>
  <c r="G179" i="1"/>
  <c r="G199" i="1" s="1"/>
  <c r="G182" i="1"/>
  <c r="G202" i="1" s="1"/>
  <c r="G185" i="1"/>
  <c r="G205" i="1" s="1"/>
  <c r="G178" i="1"/>
  <c r="G181" i="1"/>
  <c r="G201" i="1" s="1"/>
  <c r="G184" i="1"/>
  <c r="G204" i="1" s="1"/>
  <c r="G192" i="1"/>
  <c r="G187" i="1"/>
  <c r="G156" i="1"/>
  <c r="G157" i="1" s="1"/>
  <c r="G180" i="1"/>
  <c r="G200" i="1" s="1"/>
  <c r="G162" i="1"/>
  <c r="G186" i="1"/>
  <c r="G206" i="1" s="1"/>
  <c r="G183" i="1"/>
  <c r="G203" i="1" s="1"/>
  <c r="J127" i="1"/>
  <c r="K86" i="1"/>
  <c r="K87" i="1" s="1"/>
  <c r="M98" i="1"/>
  <c r="M101" i="1"/>
  <c r="M76" i="1"/>
  <c r="M79" i="1"/>
  <c r="M94" i="1"/>
  <c r="M82" i="1"/>
  <c r="M97" i="1"/>
  <c r="M100" i="1"/>
  <c r="M93" i="1"/>
  <c r="M81" i="1"/>
  <c r="M96" i="1"/>
  <c r="M84" i="1"/>
  <c r="M99" i="1"/>
  <c r="M75" i="1"/>
  <c r="M102" i="1"/>
  <c r="M77" i="1"/>
  <c r="M80" i="1"/>
  <c r="M103" i="1"/>
  <c r="M95" i="1"/>
  <c r="M83" i="1"/>
  <c r="M78" i="1"/>
  <c r="L95" i="1"/>
  <c r="L83" i="1"/>
  <c r="L98" i="1"/>
  <c r="L101" i="1"/>
  <c r="L76" i="1"/>
  <c r="L79" i="1"/>
  <c r="L94" i="1"/>
  <c r="L82" i="1"/>
  <c r="L97" i="1"/>
  <c r="L103" i="1"/>
  <c r="L78" i="1"/>
  <c r="L93" i="1"/>
  <c r="L81" i="1"/>
  <c r="L96" i="1"/>
  <c r="L84" i="1"/>
  <c r="L99" i="1"/>
  <c r="L75" i="1"/>
  <c r="L77" i="1"/>
  <c r="L100" i="1"/>
  <c r="L102" i="1"/>
  <c r="L80" i="1"/>
  <c r="K120" i="1"/>
  <c r="J116" i="1"/>
  <c r="J133" i="1" s="1"/>
  <c r="J150" i="1" s="1"/>
  <c r="J168" i="1" s="1"/>
  <c r="J112" i="1"/>
  <c r="J129" i="1" s="1"/>
  <c r="J146" i="1" s="1"/>
  <c r="J164" i="1" s="1"/>
  <c r="J111" i="1"/>
  <c r="J128" i="1" s="1"/>
  <c r="J145" i="1" s="1"/>
  <c r="J163" i="1" s="1"/>
  <c r="J113" i="1"/>
  <c r="J130" i="1" s="1"/>
  <c r="J147" i="1" s="1"/>
  <c r="J165" i="1" s="1"/>
  <c r="I193" i="1"/>
  <c r="I188" i="1"/>
  <c r="K111" i="1"/>
  <c r="K128" i="1" s="1"/>
  <c r="K145" i="1" s="1"/>
  <c r="K163" i="1" s="1"/>
  <c r="L86" i="1" l="1"/>
  <c r="L87" i="1" s="1"/>
  <c r="K133" i="1"/>
  <c r="K150" i="1" s="1"/>
  <c r="K168" i="1" s="1"/>
  <c r="K113" i="1"/>
  <c r="K117" i="1"/>
  <c r="H198" i="1"/>
  <c r="H189" i="1"/>
  <c r="M111" i="1"/>
  <c r="I185" i="1"/>
  <c r="I205" i="1" s="1"/>
  <c r="I178" i="1"/>
  <c r="I181" i="1"/>
  <c r="I201" i="1" s="1"/>
  <c r="I184" i="1"/>
  <c r="I204" i="1" s="1"/>
  <c r="I192" i="1"/>
  <c r="I187" i="1"/>
  <c r="I156" i="1"/>
  <c r="I157" i="1" s="1"/>
  <c r="I180" i="1"/>
  <c r="I200" i="1" s="1"/>
  <c r="I162" i="1"/>
  <c r="I186" i="1"/>
  <c r="I206" i="1" s="1"/>
  <c r="I182" i="1"/>
  <c r="I202" i="1" s="1"/>
  <c r="I179" i="1"/>
  <c r="I199" i="1" s="1"/>
  <c r="I183" i="1"/>
  <c r="I203" i="1" s="1"/>
  <c r="G189" i="1"/>
  <c r="G198" i="1"/>
  <c r="L105" i="1"/>
  <c r="L115" i="1" s="1"/>
  <c r="L132" i="1" s="1"/>
  <c r="L149" i="1" s="1"/>
  <c r="L167" i="1" s="1"/>
  <c r="L110" i="1"/>
  <c r="N101" i="1"/>
  <c r="N76" i="1"/>
  <c r="N79" i="1"/>
  <c r="N94" i="1"/>
  <c r="N82" i="1"/>
  <c r="N97" i="1"/>
  <c r="N100" i="1"/>
  <c r="N103" i="1"/>
  <c r="N75" i="1"/>
  <c r="N93" i="1"/>
  <c r="N81" i="1"/>
  <c r="N96" i="1"/>
  <c r="N84" i="1"/>
  <c r="N99" i="1"/>
  <c r="N102" i="1"/>
  <c r="N77" i="1"/>
  <c r="N98" i="1"/>
  <c r="N83" i="1"/>
  <c r="N78" i="1"/>
  <c r="N95" i="1"/>
  <c r="N80" i="1"/>
  <c r="K122" i="1"/>
  <c r="K127" i="1"/>
  <c r="M86" i="1"/>
  <c r="M87" i="1" s="1"/>
  <c r="J139" i="1"/>
  <c r="J144" i="1"/>
  <c r="K134" i="1"/>
  <c r="K151" i="1" s="1"/>
  <c r="K169" i="1" s="1"/>
  <c r="J122" i="1"/>
  <c r="K130" i="1"/>
  <c r="K147" i="1" s="1"/>
  <c r="K165" i="1" s="1"/>
  <c r="K137" i="1"/>
  <c r="K154" i="1" s="1"/>
  <c r="O176" i="1"/>
  <c r="O196" i="1"/>
  <c r="O160" i="1"/>
  <c r="O142" i="1"/>
  <c r="O67" i="1"/>
  <c r="O125" i="1"/>
  <c r="O65" i="1"/>
  <c r="O68" i="1" s="1"/>
  <c r="O73" i="1"/>
  <c r="O108" i="1"/>
  <c r="P61" i="1"/>
  <c r="O91" i="1"/>
  <c r="M105" i="1"/>
  <c r="M117" i="1" s="1"/>
  <c r="M110" i="1"/>
  <c r="L117" i="1" l="1"/>
  <c r="L134" i="1" s="1"/>
  <c r="L151" i="1" s="1"/>
  <c r="L169" i="1" s="1"/>
  <c r="L111" i="1"/>
  <c r="L128" i="1" s="1"/>
  <c r="L145" i="1" s="1"/>
  <c r="L163" i="1" s="1"/>
  <c r="L119" i="1"/>
  <c r="L136" i="1" s="1"/>
  <c r="L153" i="1" s="1"/>
  <c r="L171" i="1" s="1"/>
  <c r="M134" i="1"/>
  <c r="M151" i="1" s="1"/>
  <c r="M169" i="1" s="1"/>
  <c r="M116" i="1"/>
  <c r="M133" i="1" s="1"/>
  <c r="M150" i="1" s="1"/>
  <c r="M168" i="1" s="1"/>
  <c r="M118" i="1"/>
  <c r="M135" i="1" s="1"/>
  <c r="M152" i="1" s="1"/>
  <c r="M170" i="1" s="1"/>
  <c r="M113" i="1"/>
  <c r="M130" i="1" s="1"/>
  <c r="M147" i="1" s="1"/>
  <c r="M165" i="1" s="1"/>
  <c r="M120" i="1"/>
  <c r="M137" i="1" s="1"/>
  <c r="M154" i="1" s="1"/>
  <c r="M112" i="1"/>
  <c r="M129" i="1" s="1"/>
  <c r="M146" i="1" s="1"/>
  <c r="M164" i="1" s="1"/>
  <c r="M119" i="1"/>
  <c r="M115" i="1"/>
  <c r="M132" i="1" s="1"/>
  <c r="M149" i="1" s="1"/>
  <c r="M167" i="1" s="1"/>
  <c r="M114" i="1"/>
  <c r="M131" i="1" s="1"/>
  <c r="M148" i="1" s="1"/>
  <c r="M166" i="1" s="1"/>
  <c r="P176" i="1"/>
  <c r="P196" i="1"/>
  <c r="P160" i="1"/>
  <c r="P142" i="1"/>
  <c r="P67" i="1"/>
  <c r="P125" i="1"/>
  <c r="P65" i="1"/>
  <c r="P68" i="1" s="1"/>
  <c r="P73" i="1"/>
  <c r="P91" i="1"/>
  <c r="Q61" i="1"/>
  <c r="P108" i="1"/>
  <c r="J178" i="1"/>
  <c r="J181" i="1"/>
  <c r="J201" i="1" s="1"/>
  <c r="J184" i="1"/>
  <c r="J204" i="1" s="1"/>
  <c r="J192" i="1"/>
  <c r="J187" i="1"/>
  <c r="J156" i="1"/>
  <c r="J157" i="1" s="1"/>
  <c r="J180" i="1"/>
  <c r="J200" i="1" s="1"/>
  <c r="J162" i="1"/>
  <c r="J183" i="1"/>
  <c r="J203" i="1" s="1"/>
  <c r="J179" i="1"/>
  <c r="J199" i="1" s="1"/>
  <c r="J185" i="1"/>
  <c r="J205" i="1" s="1"/>
  <c r="J182" i="1"/>
  <c r="J202" i="1" s="1"/>
  <c r="J186" i="1"/>
  <c r="J206" i="1" s="1"/>
  <c r="L127" i="1"/>
  <c r="O76" i="1"/>
  <c r="O79" i="1"/>
  <c r="O94" i="1"/>
  <c r="O82" i="1"/>
  <c r="O97" i="1"/>
  <c r="O100" i="1"/>
  <c r="O103" i="1"/>
  <c r="O75" i="1"/>
  <c r="O78" i="1"/>
  <c r="O96" i="1"/>
  <c r="O84" i="1"/>
  <c r="O99" i="1"/>
  <c r="O102" i="1"/>
  <c r="O77" i="1"/>
  <c r="O101" i="1"/>
  <c r="O81" i="1"/>
  <c r="O98" i="1"/>
  <c r="O93" i="1"/>
  <c r="O83" i="1"/>
  <c r="O95" i="1"/>
  <c r="O80" i="1"/>
  <c r="K139" i="1"/>
  <c r="K144" i="1"/>
  <c r="I198" i="1"/>
  <c r="I189" i="1"/>
  <c r="M136" i="1"/>
  <c r="M153" i="1" s="1"/>
  <c r="M171" i="1" s="1"/>
  <c r="N105" i="1"/>
  <c r="N118" i="1" s="1"/>
  <c r="N135" i="1" s="1"/>
  <c r="N152" i="1" s="1"/>
  <c r="N170" i="1" s="1"/>
  <c r="G207" i="1"/>
  <c r="G190" i="1"/>
  <c r="M128" i="1"/>
  <c r="M145" i="1" s="1"/>
  <c r="M163" i="1" s="1"/>
  <c r="L114" i="1"/>
  <c r="L131" i="1" s="1"/>
  <c r="L148" i="1" s="1"/>
  <c r="L166" i="1" s="1"/>
  <c r="N86" i="1"/>
  <c r="N87" i="1" s="1"/>
  <c r="L112" i="1"/>
  <c r="L129" i="1" s="1"/>
  <c r="L146" i="1" s="1"/>
  <c r="L164" i="1" s="1"/>
  <c r="L113" i="1"/>
  <c r="L130" i="1" s="1"/>
  <c r="L147" i="1" s="1"/>
  <c r="L165" i="1" s="1"/>
  <c r="L116" i="1"/>
  <c r="L133" i="1" s="1"/>
  <c r="L150" i="1" s="1"/>
  <c r="L168" i="1" s="1"/>
  <c r="L120" i="1"/>
  <c r="L137" i="1" s="1"/>
  <c r="L154" i="1" s="1"/>
  <c r="H190" i="1"/>
  <c r="H207" i="1"/>
  <c r="M127" i="1"/>
  <c r="M122" i="1"/>
  <c r="K193" i="1"/>
  <c r="K188" i="1"/>
  <c r="L118" i="1"/>
  <c r="L135" i="1" s="1"/>
  <c r="L152" i="1" s="1"/>
  <c r="L170" i="1" s="1"/>
  <c r="L122" i="1" l="1"/>
  <c r="N110" i="1"/>
  <c r="L139" i="1"/>
  <c r="L144" i="1"/>
  <c r="N116" i="1"/>
  <c r="N133" i="1" s="1"/>
  <c r="N150" i="1" s="1"/>
  <c r="N168" i="1" s="1"/>
  <c r="J198" i="1"/>
  <c r="J189" i="1"/>
  <c r="N115" i="1"/>
  <c r="N132" i="1" s="1"/>
  <c r="N149" i="1" s="1"/>
  <c r="N167" i="1" s="1"/>
  <c r="N117" i="1"/>
  <c r="N134" i="1" s="1"/>
  <c r="N151" i="1" s="1"/>
  <c r="N169" i="1" s="1"/>
  <c r="I207" i="1"/>
  <c r="I190" i="1"/>
  <c r="Q176" i="1"/>
  <c r="Q196" i="1"/>
  <c r="Q160" i="1"/>
  <c r="Q142" i="1"/>
  <c r="Q67" i="1"/>
  <c r="Q125" i="1"/>
  <c r="Q65" i="1"/>
  <c r="Q68" i="1" s="1"/>
  <c r="Q91" i="1"/>
  <c r="Q108" i="1"/>
  <c r="Q73" i="1"/>
  <c r="R61" i="1"/>
  <c r="M193" i="1"/>
  <c r="M188" i="1"/>
  <c r="L193" i="1"/>
  <c r="L188" i="1"/>
  <c r="N119" i="1"/>
  <c r="N136" i="1" s="1"/>
  <c r="N153" i="1" s="1"/>
  <c r="N171" i="1" s="1"/>
  <c r="N113" i="1"/>
  <c r="N130" i="1" s="1"/>
  <c r="N147" i="1" s="1"/>
  <c r="N165" i="1" s="1"/>
  <c r="O86" i="1"/>
  <c r="O87" i="1" s="1"/>
  <c r="K178" i="1"/>
  <c r="K181" i="1"/>
  <c r="K201" i="1" s="1"/>
  <c r="K184" i="1"/>
  <c r="K204" i="1" s="1"/>
  <c r="K192" i="1"/>
  <c r="K187" i="1"/>
  <c r="K156" i="1"/>
  <c r="K157" i="1" s="1"/>
  <c r="K180" i="1"/>
  <c r="K200" i="1" s="1"/>
  <c r="K162" i="1"/>
  <c r="K183" i="1"/>
  <c r="K203" i="1" s="1"/>
  <c r="K186" i="1"/>
  <c r="K206" i="1" s="1"/>
  <c r="K182" i="1"/>
  <c r="K202" i="1" s="1"/>
  <c r="K185" i="1"/>
  <c r="K205" i="1" s="1"/>
  <c r="K179" i="1"/>
  <c r="K199" i="1" s="1"/>
  <c r="P79" i="1"/>
  <c r="P94" i="1"/>
  <c r="P82" i="1"/>
  <c r="P97" i="1"/>
  <c r="P100" i="1"/>
  <c r="P103" i="1"/>
  <c r="P75" i="1"/>
  <c r="P78" i="1"/>
  <c r="P93" i="1"/>
  <c r="P81" i="1"/>
  <c r="P99" i="1"/>
  <c r="P102" i="1"/>
  <c r="P77" i="1"/>
  <c r="P80" i="1"/>
  <c r="P84" i="1"/>
  <c r="P101" i="1"/>
  <c r="P96" i="1"/>
  <c r="P98" i="1"/>
  <c r="P83" i="1"/>
  <c r="P95" i="1"/>
  <c r="P76" i="1"/>
  <c r="N127" i="1"/>
  <c r="N120" i="1"/>
  <c r="N137" i="1" s="1"/>
  <c r="N154" i="1" s="1"/>
  <c r="N111" i="1"/>
  <c r="N128" i="1" s="1"/>
  <c r="N145" i="1" s="1"/>
  <c r="N163" i="1" s="1"/>
  <c r="N112" i="1"/>
  <c r="N129" i="1" s="1"/>
  <c r="N146" i="1" s="1"/>
  <c r="N164" i="1" s="1"/>
  <c r="M139" i="1"/>
  <c r="M144" i="1"/>
  <c r="O105" i="1"/>
  <c r="O118" i="1" s="1"/>
  <c r="N114" i="1"/>
  <c r="N131" i="1" s="1"/>
  <c r="N148" i="1" s="1"/>
  <c r="N166" i="1" s="1"/>
  <c r="O110" i="1" l="1"/>
  <c r="O135" i="1"/>
  <c r="O152" i="1" s="1"/>
  <c r="O170" i="1" s="1"/>
  <c r="M181" i="1"/>
  <c r="M201" i="1" s="1"/>
  <c r="M184" i="1"/>
  <c r="M204" i="1" s="1"/>
  <c r="M192" i="1"/>
  <c r="M187" i="1"/>
  <c r="M156" i="1"/>
  <c r="M157" i="1" s="1"/>
  <c r="M180" i="1"/>
  <c r="M200" i="1" s="1"/>
  <c r="M162" i="1"/>
  <c r="M183" i="1"/>
  <c r="M203" i="1" s="1"/>
  <c r="M186" i="1"/>
  <c r="M206" i="1" s="1"/>
  <c r="M182" i="1"/>
  <c r="M202" i="1" s="1"/>
  <c r="M179" i="1"/>
  <c r="M199" i="1" s="1"/>
  <c r="M178" i="1"/>
  <c r="M185" i="1"/>
  <c r="M205" i="1" s="1"/>
  <c r="P118" i="1"/>
  <c r="O120" i="1"/>
  <c r="O137" i="1" s="1"/>
  <c r="O154" i="1" s="1"/>
  <c r="O119" i="1"/>
  <c r="O136" i="1" s="1"/>
  <c r="O153" i="1" s="1"/>
  <c r="O171" i="1" s="1"/>
  <c r="O113" i="1"/>
  <c r="O130" i="1" s="1"/>
  <c r="O147" i="1" s="1"/>
  <c r="O165" i="1" s="1"/>
  <c r="O112" i="1"/>
  <c r="O129" i="1" s="1"/>
  <c r="O146" i="1" s="1"/>
  <c r="O164" i="1" s="1"/>
  <c r="O114" i="1"/>
  <c r="O131" i="1" s="1"/>
  <c r="O148" i="1" s="1"/>
  <c r="O166" i="1" s="1"/>
  <c r="O117" i="1"/>
  <c r="O134" i="1" s="1"/>
  <c r="O151" i="1" s="1"/>
  <c r="O169" i="1" s="1"/>
  <c r="R196" i="1"/>
  <c r="R160" i="1"/>
  <c r="R142" i="1"/>
  <c r="R125" i="1"/>
  <c r="R65" i="1"/>
  <c r="R68" i="1" s="1"/>
  <c r="R91" i="1"/>
  <c r="R108" i="1"/>
  <c r="R176" i="1"/>
  <c r="R73" i="1"/>
  <c r="R67" i="1"/>
  <c r="S61" i="1"/>
  <c r="J190" i="1"/>
  <c r="J207" i="1"/>
  <c r="K198" i="1"/>
  <c r="K189" i="1"/>
  <c r="O111" i="1"/>
  <c r="O128" i="1" s="1"/>
  <c r="O145" i="1" s="1"/>
  <c r="O163" i="1" s="1"/>
  <c r="N193" i="1"/>
  <c r="N188" i="1"/>
  <c r="P105" i="1"/>
  <c r="P111" i="1" s="1"/>
  <c r="P110" i="1"/>
  <c r="N122" i="1"/>
  <c r="P113" i="1"/>
  <c r="N139" i="1"/>
  <c r="N144" i="1"/>
  <c r="P86" i="1"/>
  <c r="P87" i="1" s="1"/>
  <c r="O116" i="1"/>
  <c r="O133" i="1" s="1"/>
  <c r="O150" i="1" s="1"/>
  <c r="O168" i="1" s="1"/>
  <c r="Q94" i="1"/>
  <c r="Q82" i="1"/>
  <c r="Q97" i="1"/>
  <c r="Q100" i="1"/>
  <c r="Q103" i="1"/>
  <c r="Q75" i="1"/>
  <c r="Q78" i="1"/>
  <c r="Q93" i="1"/>
  <c r="Q81" i="1"/>
  <c r="Q96" i="1"/>
  <c r="Q84" i="1"/>
  <c r="Q102" i="1"/>
  <c r="Q77" i="1"/>
  <c r="Q80" i="1"/>
  <c r="Q95" i="1"/>
  <c r="Q83" i="1"/>
  <c r="Q101" i="1"/>
  <c r="Q79" i="1"/>
  <c r="Q98" i="1"/>
  <c r="Q99" i="1"/>
  <c r="Q76" i="1"/>
  <c r="L178" i="1"/>
  <c r="L181" i="1"/>
  <c r="L201" i="1" s="1"/>
  <c r="L184" i="1"/>
  <c r="L204" i="1" s="1"/>
  <c r="L192" i="1"/>
  <c r="L187" i="1"/>
  <c r="L156" i="1"/>
  <c r="L157" i="1" s="1"/>
  <c r="L180" i="1"/>
  <c r="L200" i="1" s="1"/>
  <c r="L162" i="1"/>
  <c r="L183" i="1"/>
  <c r="L203" i="1" s="1"/>
  <c r="L186" i="1"/>
  <c r="L206" i="1" s="1"/>
  <c r="L179" i="1"/>
  <c r="L199" i="1" s="1"/>
  <c r="L185" i="1"/>
  <c r="L205" i="1" s="1"/>
  <c r="L182" i="1"/>
  <c r="L202" i="1" s="1"/>
  <c r="O127" i="1"/>
  <c r="O115" i="1"/>
  <c r="O132" i="1" s="1"/>
  <c r="O149" i="1" s="1"/>
  <c r="O167" i="1" s="1"/>
  <c r="P128" i="1" l="1"/>
  <c r="P145" i="1" s="1"/>
  <c r="P163" i="1" s="1"/>
  <c r="P114" i="1"/>
  <c r="P130" i="1"/>
  <c r="P147" i="1" s="1"/>
  <c r="P165" i="1" s="1"/>
  <c r="N184" i="1"/>
  <c r="N204" i="1" s="1"/>
  <c r="N192" i="1"/>
  <c r="N187" i="1"/>
  <c r="N156" i="1"/>
  <c r="N157" i="1" s="1"/>
  <c r="N180" i="1"/>
  <c r="N200" i="1" s="1"/>
  <c r="N162" i="1"/>
  <c r="N183" i="1"/>
  <c r="N203" i="1" s="1"/>
  <c r="N186" i="1"/>
  <c r="N206" i="1" s="1"/>
  <c r="N179" i="1"/>
  <c r="N199" i="1" s="1"/>
  <c r="N185" i="1"/>
  <c r="N205" i="1" s="1"/>
  <c r="N182" i="1"/>
  <c r="N202" i="1" s="1"/>
  <c r="N181" i="1"/>
  <c r="N201" i="1" s="1"/>
  <c r="N178" i="1"/>
  <c r="P135" i="1"/>
  <c r="P152" i="1" s="1"/>
  <c r="P170" i="1" s="1"/>
  <c r="P131" i="1"/>
  <c r="P148" i="1" s="1"/>
  <c r="P166" i="1" s="1"/>
  <c r="R97" i="1"/>
  <c r="R100" i="1"/>
  <c r="R103" i="1"/>
  <c r="R75" i="1"/>
  <c r="R78" i="1"/>
  <c r="R93" i="1"/>
  <c r="R81" i="1"/>
  <c r="R96" i="1"/>
  <c r="R84" i="1"/>
  <c r="R99" i="1"/>
  <c r="R80" i="1"/>
  <c r="R95" i="1"/>
  <c r="R83" i="1"/>
  <c r="R98" i="1"/>
  <c r="R77" i="1"/>
  <c r="R101" i="1"/>
  <c r="R94" i="1"/>
  <c r="R79" i="1"/>
  <c r="R76" i="1"/>
  <c r="R102" i="1"/>
  <c r="R82" i="1"/>
  <c r="M198" i="1"/>
  <c r="M189" i="1"/>
  <c r="Q105" i="1"/>
  <c r="Q113" i="1" s="1"/>
  <c r="Q130" i="1" s="1"/>
  <c r="Q147" i="1" s="1"/>
  <c r="Q165" i="1" s="1"/>
  <c r="P127" i="1"/>
  <c r="O122" i="1"/>
  <c r="L198" i="1"/>
  <c r="L189" i="1"/>
  <c r="O144" i="1"/>
  <c r="O139" i="1"/>
  <c r="Q86" i="1"/>
  <c r="Q87" i="1" s="1"/>
  <c r="P117" i="1"/>
  <c r="P134" i="1" s="1"/>
  <c r="P151" i="1" s="1"/>
  <c r="P169" i="1" s="1"/>
  <c r="P112" i="1"/>
  <c r="P129" i="1" s="1"/>
  <c r="P146" i="1" s="1"/>
  <c r="P164" i="1" s="1"/>
  <c r="K190" i="1"/>
  <c r="K207" i="1"/>
  <c r="P116" i="1"/>
  <c r="P133" i="1" s="1"/>
  <c r="P150" i="1" s="1"/>
  <c r="P168" i="1" s="1"/>
  <c r="P115" i="1"/>
  <c r="P132" i="1" s="1"/>
  <c r="P149" i="1" s="1"/>
  <c r="P167" i="1" s="1"/>
  <c r="P119" i="1"/>
  <c r="P136" i="1" s="1"/>
  <c r="P153" i="1" s="1"/>
  <c r="P171" i="1" s="1"/>
  <c r="P120" i="1"/>
  <c r="P137" i="1" s="1"/>
  <c r="P154" i="1" s="1"/>
  <c r="S196" i="1"/>
  <c r="S160" i="1"/>
  <c r="S142" i="1"/>
  <c r="S125" i="1"/>
  <c r="S65" i="1"/>
  <c r="S73" i="1"/>
  <c r="S91" i="1"/>
  <c r="S108" i="1"/>
  <c r="S176" i="1"/>
  <c r="S67" i="1"/>
  <c r="T61" i="1"/>
  <c r="O193" i="1"/>
  <c r="O188" i="1"/>
  <c r="Q118" i="1" l="1"/>
  <c r="Q135" i="1" s="1"/>
  <c r="Q152" i="1" s="1"/>
  <c r="Q170" i="1" s="1"/>
  <c r="Q119" i="1"/>
  <c r="Q136" i="1" s="1"/>
  <c r="Q153" i="1" s="1"/>
  <c r="Q171" i="1" s="1"/>
  <c r="P122" i="1"/>
  <c r="P144" i="1"/>
  <c r="P139" i="1"/>
  <c r="Q114" i="1"/>
  <c r="Q131" i="1" s="1"/>
  <c r="Q148" i="1" s="1"/>
  <c r="Q166" i="1" s="1"/>
  <c r="Q110" i="1"/>
  <c r="S68" i="1"/>
  <c r="Q117" i="1"/>
  <c r="Q134" i="1" s="1"/>
  <c r="Q151" i="1" s="1"/>
  <c r="Q169" i="1" s="1"/>
  <c r="M190" i="1"/>
  <c r="M207" i="1"/>
  <c r="Q115" i="1"/>
  <c r="Q132" i="1" s="1"/>
  <c r="Q149" i="1" s="1"/>
  <c r="Q167" i="1" s="1"/>
  <c r="R105" i="1"/>
  <c r="R112" i="1" s="1"/>
  <c r="Q120" i="1"/>
  <c r="Q137" i="1" s="1"/>
  <c r="Q154" i="1" s="1"/>
  <c r="Q116" i="1"/>
  <c r="Q133" i="1" s="1"/>
  <c r="Q150" i="1" s="1"/>
  <c r="Q168" i="1" s="1"/>
  <c r="R86" i="1"/>
  <c r="R87" i="1" s="1"/>
  <c r="N198" i="1"/>
  <c r="N189" i="1"/>
  <c r="Q112" i="1"/>
  <c r="Q129" i="1" s="1"/>
  <c r="Q146" i="1" s="1"/>
  <c r="Q164" i="1" s="1"/>
  <c r="P193" i="1"/>
  <c r="P188" i="1"/>
  <c r="L190" i="1"/>
  <c r="L207" i="1"/>
  <c r="T196" i="1"/>
  <c r="T160" i="1"/>
  <c r="T125" i="1"/>
  <c r="T142" i="1"/>
  <c r="T176" i="1"/>
  <c r="T65" i="1"/>
  <c r="T73" i="1"/>
  <c r="T108" i="1"/>
  <c r="T91" i="1"/>
  <c r="U61" i="1"/>
  <c r="T67" i="1"/>
  <c r="Q111" i="1"/>
  <c r="Q128" i="1" s="1"/>
  <c r="Q145" i="1" s="1"/>
  <c r="Q163" i="1" s="1"/>
  <c r="O192" i="1"/>
  <c r="O187" i="1"/>
  <c r="O156" i="1"/>
  <c r="O157" i="1" s="1"/>
  <c r="O180" i="1"/>
  <c r="O200" i="1" s="1"/>
  <c r="O162" i="1"/>
  <c r="O183" i="1"/>
  <c r="O203" i="1" s="1"/>
  <c r="O186" i="1"/>
  <c r="O206" i="1" s="1"/>
  <c r="O179" i="1"/>
  <c r="O199" i="1" s="1"/>
  <c r="O182" i="1"/>
  <c r="O202" i="1" s="1"/>
  <c r="O178" i="1"/>
  <c r="O184" i="1"/>
  <c r="O204" i="1" s="1"/>
  <c r="O181" i="1"/>
  <c r="O201" i="1" s="1"/>
  <c r="O185" i="1"/>
  <c r="O205" i="1" s="1"/>
  <c r="R129" i="1" l="1"/>
  <c r="R146" i="1" s="1"/>
  <c r="R164" i="1" s="1"/>
  <c r="R114" i="1"/>
  <c r="R131" i="1" s="1"/>
  <c r="R148" i="1" s="1"/>
  <c r="R166" i="1" s="1"/>
  <c r="R111" i="1"/>
  <c r="R128" i="1" s="1"/>
  <c r="R145" i="1" s="1"/>
  <c r="R163" i="1" s="1"/>
  <c r="R113" i="1"/>
  <c r="R130" i="1" s="1"/>
  <c r="R147" i="1" s="1"/>
  <c r="R165" i="1" s="1"/>
  <c r="R117" i="1"/>
  <c r="R134" i="1" s="1"/>
  <c r="R151" i="1" s="1"/>
  <c r="R169" i="1" s="1"/>
  <c r="R110" i="1"/>
  <c r="R118" i="1"/>
  <c r="R135" i="1" s="1"/>
  <c r="R152" i="1" s="1"/>
  <c r="R170" i="1" s="1"/>
  <c r="U196" i="1"/>
  <c r="U160" i="1"/>
  <c r="U125" i="1"/>
  <c r="U142" i="1"/>
  <c r="U65" i="1"/>
  <c r="U73" i="1"/>
  <c r="U91" i="1"/>
  <c r="V61" i="1"/>
  <c r="U176" i="1"/>
  <c r="U67" i="1"/>
  <c r="U108" i="1"/>
  <c r="R120" i="1"/>
  <c r="R137" i="1" s="1"/>
  <c r="R154" i="1" s="1"/>
  <c r="S100" i="1"/>
  <c r="S103" i="1"/>
  <c r="S75" i="1"/>
  <c r="S78" i="1"/>
  <c r="S93" i="1"/>
  <c r="S81" i="1"/>
  <c r="S96" i="1"/>
  <c r="S84" i="1"/>
  <c r="S99" i="1"/>
  <c r="S102" i="1"/>
  <c r="S80" i="1"/>
  <c r="S95" i="1"/>
  <c r="S83" i="1"/>
  <c r="S98" i="1"/>
  <c r="S101" i="1"/>
  <c r="S94" i="1"/>
  <c r="S79" i="1"/>
  <c r="S77" i="1"/>
  <c r="S76" i="1"/>
  <c r="S97" i="1"/>
  <c r="S82" i="1"/>
  <c r="Q127" i="1"/>
  <c r="Q122" i="1"/>
  <c r="R115" i="1"/>
  <c r="R132" i="1" s="1"/>
  <c r="R149" i="1" s="1"/>
  <c r="R167" i="1" s="1"/>
  <c r="N190" i="1"/>
  <c r="N207" i="1"/>
  <c r="O198" i="1"/>
  <c r="O189" i="1"/>
  <c r="T68" i="1"/>
  <c r="R116" i="1"/>
  <c r="R133" i="1" s="1"/>
  <c r="R150" i="1" s="1"/>
  <c r="R168" i="1" s="1"/>
  <c r="P180" i="1"/>
  <c r="P200" i="1" s="1"/>
  <c r="P162" i="1"/>
  <c r="P183" i="1"/>
  <c r="P203" i="1" s="1"/>
  <c r="P186" i="1"/>
  <c r="P206" i="1" s="1"/>
  <c r="P179" i="1"/>
  <c r="P199" i="1" s="1"/>
  <c r="P182" i="1"/>
  <c r="P202" i="1" s="1"/>
  <c r="P185" i="1"/>
  <c r="P205" i="1" s="1"/>
  <c r="P181" i="1"/>
  <c r="P201" i="1" s="1"/>
  <c r="P187" i="1"/>
  <c r="P156" i="1"/>
  <c r="P157" i="1" s="1"/>
  <c r="P184" i="1"/>
  <c r="P204" i="1" s="1"/>
  <c r="P178" i="1"/>
  <c r="P192" i="1"/>
  <c r="R119" i="1"/>
  <c r="R136" i="1" s="1"/>
  <c r="R153" i="1" s="1"/>
  <c r="R171" i="1" s="1"/>
  <c r="Q193" i="1"/>
  <c r="Q188" i="1"/>
  <c r="V196" i="1" l="1"/>
  <c r="V160" i="1"/>
  <c r="V125" i="1"/>
  <c r="V142" i="1"/>
  <c r="V176" i="1"/>
  <c r="V73" i="1"/>
  <c r="V91" i="1"/>
  <c r="V108" i="1"/>
  <c r="V67" i="1"/>
  <c r="V65" i="1"/>
  <c r="V68" i="1" s="1"/>
  <c r="P198" i="1"/>
  <c r="P189" i="1"/>
  <c r="S116" i="1"/>
  <c r="S133" i="1" s="1"/>
  <c r="S150" i="1" s="1"/>
  <c r="S168" i="1" s="1"/>
  <c r="U68" i="1"/>
  <c r="Q144" i="1"/>
  <c r="Q139" i="1"/>
  <c r="S105" i="1"/>
  <c r="S112" i="1" s="1"/>
  <c r="O190" i="1"/>
  <c r="O207" i="1"/>
  <c r="S115" i="1"/>
  <c r="S119" i="1"/>
  <c r="S86" i="1"/>
  <c r="S87" i="1" s="1"/>
  <c r="R127" i="1"/>
  <c r="R122" i="1"/>
  <c r="T103" i="1"/>
  <c r="T75" i="1"/>
  <c r="T78" i="1"/>
  <c r="T93" i="1"/>
  <c r="T81" i="1"/>
  <c r="T96" i="1"/>
  <c r="T84" i="1"/>
  <c r="T99" i="1"/>
  <c r="T102" i="1"/>
  <c r="T77" i="1"/>
  <c r="T95" i="1"/>
  <c r="T83" i="1"/>
  <c r="T98" i="1"/>
  <c r="T101" i="1"/>
  <c r="T76" i="1"/>
  <c r="T97" i="1"/>
  <c r="T82" i="1"/>
  <c r="T100" i="1"/>
  <c r="T80" i="1"/>
  <c r="T94" i="1"/>
  <c r="T79" i="1"/>
  <c r="S120" i="1"/>
  <c r="S111" i="1"/>
  <c r="R193" i="1"/>
  <c r="R188" i="1"/>
  <c r="S118" i="1"/>
  <c r="S129" i="1" l="1"/>
  <c r="S146" i="1" s="1"/>
  <c r="S164" i="1" s="1"/>
  <c r="P190" i="1"/>
  <c r="P207" i="1"/>
  <c r="R144" i="1"/>
  <c r="R139" i="1"/>
  <c r="V93" i="1"/>
  <c r="V81" i="1"/>
  <c r="V96" i="1"/>
  <c r="V84" i="1"/>
  <c r="V99" i="1"/>
  <c r="V102" i="1"/>
  <c r="V77" i="1"/>
  <c r="V80" i="1"/>
  <c r="V95" i="1"/>
  <c r="V83" i="1"/>
  <c r="V101" i="1"/>
  <c r="V76" i="1"/>
  <c r="V79" i="1"/>
  <c r="V94" i="1"/>
  <c r="V82" i="1"/>
  <c r="V103" i="1"/>
  <c r="V98" i="1"/>
  <c r="V100" i="1"/>
  <c r="V78" i="1"/>
  <c r="V97" i="1"/>
  <c r="V75" i="1"/>
  <c r="Q180" i="1"/>
  <c r="Q200" i="1" s="1"/>
  <c r="Q162" i="1"/>
  <c r="Q183" i="1"/>
  <c r="Q203" i="1" s="1"/>
  <c r="Q186" i="1"/>
  <c r="Q206" i="1" s="1"/>
  <c r="Q179" i="1"/>
  <c r="Q199" i="1" s="1"/>
  <c r="Q182" i="1"/>
  <c r="Q202" i="1" s="1"/>
  <c r="Q185" i="1"/>
  <c r="Q205" i="1" s="1"/>
  <c r="Q178" i="1"/>
  <c r="Q184" i="1"/>
  <c r="Q204" i="1" s="1"/>
  <c r="Q187" i="1"/>
  <c r="Q156" i="1"/>
  <c r="Q157" i="1" s="1"/>
  <c r="Q181" i="1"/>
  <c r="Q201" i="1" s="1"/>
  <c r="Q192" i="1"/>
  <c r="S136" i="1"/>
  <c r="S153" i="1" s="1"/>
  <c r="S171" i="1" s="1"/>
  <c r="S135" i="1"/>
  <c r="S152" i="1" s="1"/>
  <c r="S170" i="1" s="1"/>
  <c r="S132" i="1"/>
  <c r="S149" i="1" s="1"/>
  <c r="S167" i="1" s="1"/>
  <c r="T86" i="1"/>
  <c r="T87" i="1" s="1"/>
  <c r="U78" i="1"/>
  <c r="U93" i="1"/>
  <c r="U81" i="1"/>
  <c r="U96" i="1"/>
  <c r="U84" i="1"/>
  <c r="U99" i="1"/>
  <c r="U102" i="1"/>
  <c r="U77" i="1"/>
  <c r="U80" i="1"/>
  <c r="U98" i="1"/>
  <c r="U101" i="1"/>
  <c r="U76" i="1"/>
  <c r="U79" i="1"/>
  <c r="U75" i="1"/>
  <c r="U103" i="1"/>
  <c r="U83" i="1"/>
  <c r="U100" i="1"/>
  <c r="U95" i="1"/>
  <c r="U97" i="1"/>
  <c r="U82" i="1"/>
  <c r="U94" i="1"/>
  <c r="S128" i="1"/>
  <c r="S145" i="1" s="1"/>
  <c r="S163" i="1" s="1"/>
  <c r="S117" i="1"/>
  <c r="S134" i="1" s="1"/>
  <c r="S151" i="1" s="1"/>
  <c r="S169" i="1" s="1"/>
  <c r="S110" i="1"/>
  <c r="S137" i="1"/>
  <c r="S154" i="1" s="1"/>
  <c r="S114" i="1"/>
  <c r="S131" i="1" s="1"/>
  <c r="S148" i="1" s="1"/>
  <c r="S166" i="1" s="1"/>
  <c r="S113" i="1"/>
  <c r="S130" i="1" s="1"/>
  <c r="S147" i="1" s="1"/>
  <c r="S165" i="1" s="1"/>
  <c r="T105" i="1"/>
  <c r="T117" i="1" s="1"/>
  <c r="T111" i="1"/>
  <c r="T128" i="1" l="1"/>
  <c r="T145" i="1" s="1"/>
  <c r="T163" i="1" s="1"/>
  <c r="T134" i="1"/>
  <c r="T151" i="1" s="1"/>
  <c r="T169" i="1" s="1"/>
  <c r="T112" i="1"/>
  <c r="T129" i="1" s="1"/>
  <c r="T146" i="1" s="1"/>
  <c r="T164" i="1" s="1"/>
  <c r="U86" i="1"/>
  <c r="U87" i="1" s="1"/>
  <c r="T113" i="1"/>
  <c r="T130" i="1" s="1"/>
  <c r="T147" i="1" s="1"/>
  <c r="T165" i="1" s="1"/>
  <c r="T118" i="1"/>
  <c r="T135" i="1" s="1"/>
  <c r="T152" i="1" s="1"/>
  <c r="T170" i="1" s="1"/>
  <c r="T115" i="1"/>
  <c r="T132" i="1" s="1"/>
  <c r="T149" i="1" s="1"/>
  <c r="T167" i="1" s="1"/>
  <c r="T116" i="1"/>
  <c r="T133" i="1" s="1"/>
  <c r="T150" i="1" s="1"/>
  <c r="T168" i="1" s="1"/>
  <c r="T119" i="1"/>
  <c r="T136" i="1" s="1"/>
  <c r="T153" i="1" s="1"/>
  <c r="T171" i="1" s="1"/>
  <c r="T120" i="1"/>
  <c r="T137" i="1" s="1"/>
  <c r="T154" i="1" s="1"/>
  <c r="T193" i="1" s="1"/>
  <c r="S193" i="1"/>
  <c r="S188" i="1"/>
  <c r="V86" i="1"/>
  <c r="V87" i="1" s="1"/>
  <c r="V105" i="1"/>
  <c r="V119" i="1" s="1"/>
  <c r="V136" i="1" s="1"/>
  <c r="V153" i="1" s="1"/>
  <c r="V171" i="1" s="1"/>
  <c r="U118" i="1"/>
  <c r="U135" i="1" s="1"/>
  <c r="U152" i="1" s="1"/>
  <c r="U170" i="1" s="1"/>
  <c r="Q198" i="1"/>
  <c r="Q189" i="1"/>
  <c r="R180" i="1"/>
  <c r="R200" i="1" s="1"/>
  <c r="R162" i="1"/>
  <c r="R183" i="1"/>
  <c r="R203" i="1" s="1"/>
  <c r="R186" i="1"/>
  <c r="R206" i="1" s="1"/>
  <c r="R179" i="1"/>
  <c r="R199" i="1" s="1"/>
  <c r="R182" i="1"/>
  <c r="R202" i="1" s="1"/>
  <c r="R185" i="1"/>
  <c r="R205" i="1" s="1"/>
  <c r="R181" i="1"/>
  <c r="R201" i="1" s="1"/>
  <c r="R192" i="1"/>
  <c r="R187" i="1"/>
  <c r="R156" i="1"/>
  <c r="R157" i="1" s="1"/>
  <c r="R184" i="1"/>
  <c r="R204" i="1" s="1"/>
  <c r="R178" i="1"/>
  <c r="S127" i="1"/>
  <c r="S122" i="1"/>
  <c r="T114" i="1"/>
  <c r="T131" i="1" s="1"/>
  <c r="T148" i="1" s="1"/>
  <c r="T166" i="1" s="1"/>
  <c r="U105" i="1"/>
  <c r="U111" i="1" s="1"/>
  <c r="T110" i="1"/>
  <c r="U120" i="1"/>
  <c r="U137" i="1" s="1"/>
  <c r="U154" i="1" s="1"/>
  <c r="T188" i="1" l="1"/>
  <c r="U128" i="1"/>
  <c r="U145" i="1" s="1"/>
  <c r="U163" i="1" s="1"/>
  <c r="U193" i="1"/>
  <c r="U188" i="1"/>
  <c r="V120" i="1"/>
  <c r="V137" i="1" s="1"/>
  <c r="V154" i="1" s="1"/>
  <c r="V110" i="1"/>
  <c r="U119" i="1"/>
  <c r="U136" i="1" s="1"/>
  <c r="U153" i="1" s="1"/>
  <c r="U171" i="1" s="1"/>
  <c r="U110" i="1"/>
  <c r="V115" i="1"/>
  <c r="V132" i="1" s="1"/>
  <c r="V149" i="1" s="1"/>
  <c r="V167" i="1" s="1"/>
  <c r="U117" i="1"/>
  <c r="U134" i="1" s="1"/>
  <c r="U151" i="1" s="1"/>
  <c r="U169" i="1" s="1"/>
  <c r="V116" i="1"/>
  <c r="V133" i="1" s="1"/>
  <c r="V150" i="1" s="1"/>
  <c r="V168" i="1" s="1"/>
  <c r="V113" i="1"/>
  <c r="V130" i="1" s="1"/>
  <c r="V147" i="1" s="1"/>
  <c r="V165" i="1" s="1"/>
  <c r="V118" i="1"/>
  <c r="V135" i="1" s="1"/>
  <c r="V152" i="1" s="1"/>
  <c r="V170" i="1" s="1"/>
  <c r="V117" i="1"/>
  <c r="V134" i="1" s="1"/>
  <c r="V151" i="1" s="1"/>
  <c r="V169" i="1" s="1"/>
  <c r="U112" i="1"/>
  <c r="U129" i="1" s="1"/>
  <c r="U146" i="1" s="1"/>
  <c r="U164" i="1" s="1"/>
  <c r="V114" i="1"/>
  <c r="V131" i="1" s="1"/>
  <c r="V148" i="1" s="1"/>
  <c r="V166" i="1" s="1"/>
  <c r="T127" i="1"/>
  <c r="T122" i="1"/>
  <c r="U115" i="1"/>
  <c r="U132" i="1" s="1"/>
  <c r="U149" i="1" s="1"/>
  <c r="U167" i="1" s="1"/>
  <c r="S144" i="1"/>
  <c r="S139" i="1"/>
  <c r="V111" i="1"/>
  <c r="V128" i="1" s="1"/>
  <c r="V145" i="1" s="1"/>
  <c r="V163" i="1" s="1"/>
  <c r="V112" i="1"/>
  <c r="V129" i="1" s="1"/>
  <c r="V146" i="1" s="1"/>
  <c r="V164" i="1" s="1"/>
  <c r="U113" i="1"/>
  <c r="U130" i="1" s="1"/>
  <c r="U147" i="1" s="1"/>
  <c r="U165" i="1" s="1"/>
  <c r="Q190" i="1"/>
  <c r="Q207" i="1"/>
  <c r="U114" i="1"/>
  <c r="U131" i="1" s="1"/>
  <c r="U148" i="1" s="1"/>
  <c r="U166" i="1" s="1"/>
  <c r="R198" i="1"/>
  <c r="R189" i="1"/>
  <c r="U116" i="1"/>
  <c r="U133" i="1" s="1"/>
  <c r="U150" i="1" s="1"/>
  <c r="U168" i="1" s="1"/>
  <c r="T144" i="1" l="1"/>
  <c r="T139" i="1"/>
  <c r="R190" i="1"/>
  <c r="R207" i="1"/>
  <c r="U127" i="1"/>
  <c r="U122" i="1"/>
  <c r="V127" i="1"/>
  <c r="V122" i="1"/>
  <c r="V193" i="1"/>
  <c r="V188" i="1"/>
  <c r="S183" i="1"/>
  <c r="S203" i="1" s="1"/>
  <c r="S186" i="1"/>
  <c r="S206" i="1" s="1"/>
  <c r="S179" i="1"/>
  <c r="S199" i="1" s="1"/>
  <c r="S182" i="1"/>
  <c r="S202" i="1" s="1"/>
  <c r="S185" i="1"/>
  <c r="S205" i="1" s="1"/>
  <c r="S178" i="1"/>
  <c r="S184" i="1"/>
  <c r="S204" i="1" s="1"/>
  <c r="S187" i="1"/>
  <c r="S156" i="1"/>
  <c r="S157" i="1" s="1"/>
  <c r="S162" i="1"/>
  <c r="S181" i="1"/>
  <c r="S201" i="1" s="1"/>
  <c r="S192" i="1"/>
  <c r="S180" i="1"/>
  <c r="S200" i="1" s="1"/>
  <c r="V139" i="1" l="1"/>
  <c r="V144" i="1"/>
  <c r="S189" i="1"/>
  <c r="S198" i="1"/>
  <c r="U144" i="1"/>
  <c r="U139" i="1"/>
  <c r="T186" i="1"/>
  <c r="T206" i="1" s="1"/>
  <c r="T179" i="1"/>
  <c r="T199" i="1" s="1"/>
  <c r="T182" i="1"/>
  <c r="T202" i="1" s="1"/>
  <c r="T185" i="1"/>
  <c r="T205" i="1" s="1"/>
  <c r="T178" i="1"/>
  <c r="T181" i="1"/>
  <c r="T201" i="1" s="1"/>
  <c r="T192" i="1"/>
  <c r="T187" i="1"/>
  <c r="T156" i="1"/>
  <c r="T157" i="1" s="1"/>
  <c r="T162" i="1"/>
  <c r="T184" i="1"/>
  <c r="T204" i="1" s="1"/>
  <c r="T183" i="1"/>
  <c r="T203" i="1" s="1"/>
  <c r="T180" i="1"/>
  <c r="T200" i="1" s="1"/>
  <c r="T189" i="1" l="1"/>
  <c r="T198" i="1"/>
  <c r="U179" i="1"/>
  <c r="U199" i="1" s="1"/>
  <c r="U182" i="1"/>
  <c r="U202" i="1" s="1"/>
  <c r="U185" i="1"/>
  <c r="U205" i="1" s="1"/>
  <c r="U178" i="1"/>
  <c r="U181" i="1"/>
  <c r="U201" i="1" s="1"/>
  <c r="U184" i="1"/>
  <c r="U204" i="1" s="1"/>
  <c r="U180" i="1"/>
  <c r="U200" i="1" s="1"/>
  <c r="U162" i="1"/>
  <c r="U187" i="1"/>
  <c r="U156" i="1"/>
  <c r="U157" i="1" s="1"/>
  <c r="U186" i="1"/>
  <c r="U206" i="1" s="1"/>
  <c r="U183" i="1"/>
  <c r="U203" i="1" s="1"/>
  <c r="U192" i="1"/>
  <c r="S190" i="1"/>
  <c r="S207" i="1"/>
  <c r="V179" i="1"/>
  <c r="V199" i="1" s="1"/>
  <c r="V182" i="1"/>
  <c r="V202" i="1" s="1"/>
  <c r="V185" i="1"/>
  <c r="V205" i="1" s="1"/>
  <c r="V178" i="1"/>
  <c r="V181" i="1"/>
  <c r="V201" i="1" s="1"/>
  <c r="V184" i="1"/>
  <c r="V204" i="1" s="1"/>
  <c r="V192" i="1"/>
  <c r="V187" i="1"/>
  <c r="V156" i="1"/>
  <c r="V157" i="1" s="1"/>
  <c r="V183" i="1"/>
  <c r="V203" i="1" s="1"/>
  <c r="V162" i="1"/>
  <c r="V186" i="1"/>
  <c r="V206" i="1" s="1"/>
  <c r="V180" i="1"/>
  <c r="V200" i="1" s="1"/>
  <c r="U189" i="1" l="1"/>
  <c r="U198" i="1"/>
  <c r="V189" i="1"/>
  <c r="V198" i="1"/>
  <c r="T207" i="1"/>
  <c r="T190" i="1"/>
  <c r="V207" i="1" l="1"/>
  <c r="V190" i="1"/>
  <c r="U207" i="1"/>
  <c r="U190" i="1"/>
</calcChain>
</file>

<file path=xl/sharedStrings.xml><?xml version="1.0" encoding="utf-8"?>
<sst xmlns="http://schemas.openxmlformats.org/spreadsheetml/2006/main" count="90" uniqueCount="69">
  <si>
    <t>Ownership</t>
  </si>
  <si>
    <t>Preferred Ownership, % OS</t>
  </si>
  <si>
    <t>Scale Venture Partners</t>
  </si>
  <si>
    <t>VC 1</t>
  </si>
  <si>
    <t>VC 2</t>
  </si>
  <si>
    <t>VC 3</t>
  </si>
  <si>
    <t>VC 4</t>
  </si>
  <si>
    <t>VC 5</t>
  </si>
  <si>
    <t>VC 6</t>
  </si>
  <si>
    <t>VC 7</t>
  </si>
  <si>
    <t>Other Investors</t>
  </si>
  <si>
    <t>Mgmt, Employees &amp; Other</t>
  </si>
  <si>
    <t>Total</t>
  </si>
  <si>
    <t>Series E -1 Uncapped Participation</t>
  </si>
  <si>
    <t>Series E Uncapped Participation</t>
  </si>
  <si>
    <t>Series D-1</t>
  </si>
  <si>
    <t>Series D</t>
  </si>
  <si>
    <t>Series C</t>
  </si>
  <si>
    <t>Series B</t>
  </si>
  <si>
    <t>Series A</t>
  </si>
  <si>
    <t>Seed - 3</t>
  </si>
  <si>
    <t>Seed - 2</t>
  </si>
  <si>
    <t>Seed</t>
  </si>
  <si>
    <t>Common</t>
  </si>
  <si>
    <t>Preferred Ownership, $s Paid in</t>
  </si>
  <si>
    <t>Find the Conversion Point</t>
  </si>
  <si>
    <t># Preferred Shares</t>
  </si>
  <si>
    <t>Issued Share Price</t>
  </si>
  <si>
    <t>Liqudation Preference Multiple</t>
  </si>
  <si>
    <t>Preferred to Common Ratio</t>
  </si>
  <si>
    <t>PPS at Conversion Point</t>
  </si>
  <si>
    <t>Common Shares Equivalent (CSE)</t>
  </si>
  <si>
    <t>Preference Amount</t>
  </si>
  <si>
    <t>% of Total Preference Stack</t>
  </si>
  <si>
    <t>Remaing Preference Above at Conversion</t>
  </si>
  <si>
    <t>Ownership of Common at Conversion</t>
  </si>
  <si>
    <t>Point at Conversion</t>
  </si>
  <si>
    <t>Common Stock + Options</t>
  </si>
  <si>
    <t>Enterprise Value (Exit Value) to Equity Value</t>
  </si>
  <si>
    <t>Transaction Fee %</t>
  </si>
  <si>
    <t>Starting EV</t>
  </si>
  <si>
    <t>EV Increments</t>
  </si>
  <si>
    <t>Enterprise Value (Exit Value)</t>
  </si>
  <si>
    <t>- Debt</t>
  </si>
  <si>
    <t>+ Cash</t>
  </si>
  <si>
    <t>Equity Value</t>
  </si>
  <si>
    <t>- Transaction Fee</t>
  </si>
  <si>
    <t>Remaining Consideration</t>
  </si>
  <si>
    <t>Proceeds Distribution</t>
  </si>
  <si>
    <t>x</t>
  </si>
  <si>
    <t>Preference</t>
  </si>
  <si>
    <t>Total Pref Taken</t>
  </si>
  <si>
    <t>Proceeds Post Pref</t>
  </si>
  <si>
    <t>Converted Common Shares</t>
  </si>
  <si>
    <t>Total Common Shares</t>
  </si>
  <si>
    <t>Common Shares as % of Total Common Shares</t>
  </si>
  <si>
    <t>Common Proceeds</t>
  </si>
  <si>
    <t>Total Common Proceeds</t>
  </si>
  <si>
    <t>Total Proceeds</t>
  </si>
  <si>
    <t>Check</t>
  </si>
  <si>
    <t>Series Return Multiple</t>
  </si>
  <si>
    <t>Investor Returns</t>
  </si>
  <si>
    <t>Payout to Investors</t>
  </si>
  <si>
    <t>Remaining Common Stock + Options</t>
  </si>
  <si>
    <t>Total Payout</t>
  </si>
  <si>
    <t>Total Preferred Returns</t>
  </si>
  <si>
    <t>Total Common Returns</t>
  </si>
  <si>
    <t>Overall Return Multiple</t>
  </si>
  <si>
    <t>Total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</si>
</sst>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[$$-409]#,##0_);\([$$-409]#,##0\);[$$-409]#,##0_);@_)"/>
    <numFmt numFmtId="165" formatCode="_(* #,##0_);_(* \(#,##0\);_(* &quot;-&quot;??_);_(@_)"/>
    <numFmt numFmtId="166" formatCode="[$$-409]#,##0.00_);\([$$-409]#,##0.00\);[$$-409]#,##0.00_);@_)"/>
    <numFmt numFmtId="167" formatCode="0.0\x_);\(0.0\x\);0.0\x_);@_)"/>
    <numFmt numFmtId="168" formatCode="[$$-409]#,##0_);\([$$-409]#,##0\)"/>
    <numFmt numFmtId="169" formatCode="0.0%"/>
    <numFmt numFmtId="170" formatCode="_([$$-409]* #,##0_);_([$$-409]* \(#,##0\);_([$$-409]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0" xfId="0" applyFont="1" applyFill="1"/>
    <xf numFmtId="0" fontId="0" fillId="3" borderId="0" xfId="0" applyFill="1"/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/>
    <xf numFmtId="9" fontId="3" fillId="2" borderId="4" xfId="2" applyFont="1" applyFill="1" applyBorder="1" applyAlignment="1">
      <alignment horizontal="left"/>
    </xf>
    <xf numFmtId="9" fontId="3" fillId="2" borderId="5" xfId="2" applyFont="1" applyFill="1" applyBorder="1" applyAlignment="1">
      <alignment horizontal="right"/>
    </xf>
    <xf numFmtId="9" fontId="0" fillId="0" borderId="6" xfId="2" applyFont="1" applyBorder="1"/>
    <xf numFmtId="9" fontId="0" fillId="0" borderId="7" xfId="0" applyNumberFormat="1" applyBorder="1"/>
    <xf numFmtId="164" fontId="3" fillId="2" borderId="5" xfId="2" applyNumberFormat="1" applyFont="1" applyFill="1" applyBorder="1" applyAlignment="1">
      <alignment horizontal="right"/>
    </xf>
    <xf numFmtId="164" fontId="2" fillId="0" borderId="6" xfId="0" applyNumberFormat="1" applyFont="1" applyBorder="1"/>
    <xf numFmtId="0" fontId="0" fillId="0" borderId="7" xfId="0" applyBorder="1"/>
    <xf numFmtId="164" fontId="0" fillId="0" borderId="0" xfId="0" applyNumberFormat="1"/>
    <xf numFmtId="0" fontId="0" fillId="0" borderId="6" xfId="0" applyBorder="1"/>
    <xf numFmtId="0" fontId="2" fillId="0" borderId="8" xfId="0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0" xfId="0" applyFont="1"/>
    <xf numFmtId="0" fontId="2" fillId="4" borderId="0" xfId="0" applyFont="1" applyFill="1" applyAlignment="1">
      <alignment wrapText="1"/>
    </xf>
    <xf numFmtId="0" fontId="2" fillId="0" borderId="0" xfId="0" applyFont="1" applyAlignment="1">
      <alignment wrapText="1"/>
    </xf>
    <xf numFmtId="9" fontId="0" fillId="0" borderId="0" xfId="0" applyNumberFormat="1"/>
    <xf numFmtId="165" fontId="3" fillId="2" borderId="5" xfId="1" applyNumberFormat="1" applyFont="1" applyFill="1" applyBorder="1" applyAlignment="1">
      <alignment horizontal="right"/>
    </xf>
    <xf numFmtId="166" fontId="3" fillId="2" borderId="5" xfId="2" applyNumberFormat="1" applyFont="1" applyFill="1" applyBorder="1" applyAlignment="1">
      <alignment horizontal="right"/>
    </xf>
    <xf numFmtId="167" fontId="3" fillId="2" borderId="5" xfId="2" applyNumberFormat="1" applyFont="1" applyFill="1" applyBorder="1" applyAlignment="1">
      <alignment horizontal="right"/>
    </xf>
    <xf numFmtId="167" fontId="3" fillId="2" borderId="5" xfId="1" applyNumberFormat="1" applyFont="1" applyFill="1" applyBorder="1" applyAlignment="1">
      <alignment horizontal="right"/>
    </xf>
    <xf numFmtId="8" fontId="0" fillId="0" borderId="0" xfId="0" applyNumberFormat="1"/>
    <xf numFmtId="165" fontId="0" fillId="0" borderId="0" xfId="0" applyNumberFormat="1"/>
    <xf numFmtId="9" fontId="0" fillId="0" borderId="0" xfId="2" applyFont="1"/>
    <xf numFmtId="168" fontId="0" fillId="0" borderId="0" xfId="0" applyNumberFormat="1"/>
    <xf numFmtId="0" fontId="2" fillId="0" borderId="2" xfId="0" applyFont="1" applyBorder="1"/>
    <xf numFmtId="165" fontId="2" fillId="0" borderId="2" xfId="1" applyNumberFormat="1" applyFont="1" applyBorder="1"/>
    <xf numFmtId="169" fontId="2" fillId="0" borderId="2" xfId="0" applyNumberFormat="1" applyFont="1" applyBorder="1"/>
    <xf numFmtId="6" fontId="2" fillId="0" borderId="2" xfId="1" applyNumberFormat="1" applyFont="1" applyBorder="1"/>
    <xf numFmtId="0" fontId="0" fillId="0" borderId="0" xfId="0" quotePrefix="1" applyAlignment="1">
      <alignment wrapText="1"/>
    </xf>
    <xf numFmtId="164" fontId="2" fillId="4" borderId="0" xfId="0" applyNumberFormat="1" applyFont="1" applyFill="1" applyAlignment="1">
      <alignment wrapText="1"/>
    </xf>
    <xf numFmtId="0" fontId="0" fillId="0" borderId="0" xfId="0" quotePrefix="1"/>
    <xf numFmtId="164" fontId="3" fillId="2" borderId="5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170" fontId="0" fillId="0" borderId="0" xfId="0" applyNumberFormat="1"/>
    <xf numFmtId="165" fontId="2" fillId="0" borderId="0" xfId="0" applyNumberFormat="1" applyFont="1"/>
    <xf numFmtId="9" fontId="2" fillId="0" borderId="2" xfId="2" applyFont="1" applyBorder="1"/>
    <xf numFmtId="170" fontId="2" fillId="0" borderId="2" xfId="0" applyNumberFormat="1" applyFont="1" applyBorder="1"/>
    <xf numFmtId="0" fontId="6" fillId="0" borderId="0" xfId="0" applyFont="1"/>
    <xf numFmtId="167" fontId="0" fillId="0" borderId="0" xfId="0" applyNumberFormat="1"/>
    <xf numFmtId="167" fontId="2" fillId="0" borderId="2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Proceeds</a:t>
            </a:r>
            <a:r>
              <a:rPr lang="en-US" baseline="0"/>
              <a:t> Distribution for Uncapped Participation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'Uncapped Participating'!$B$144</c:f>
              <c:strCache>
                <c:ptCount val="1"/>
                <c:pt idx="0">
                  <c:v>Series E -1 Uncapped Participation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'Uncapped Participating'!$C$142:$V$142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'Uncapped Participating'!$C$144:$V$144</c:f>
              <c:numCache>
                <c:formatCode>_([$$-409]* #,##0_);_([$$-409]* \(#,##0\);_([$$-409]* "-"_);_(@_)</c:formatCode>
                <c:ptCount val="20"/>
                <c:pt idx="0">
                  <c:v>26821.192052980132</c:v>
                </c:pt>
                <c:pt idx="1">
                  <c:v>53642.384105960264</c:v>
                </c:pt>
                <c:pt idx="2">
                  <c:v>80463.576158940399</c:v>
                </c:pt>
                <c:pt idx="3">
                  <c:v>89263.272310895947</c:v>
                </c:pt>
                <c:pt idx="4">
                  <c:v>95128.111009221597</c:v>
                </c:pt>
                <c:pt idx="5">
                  <c:v>100670.97036812894</c:v>
                </c:pt>
                <c:pt idx="6">
                  <c:v>105701.90908120541</c:v>
                </c:pt>
                <c:pt idx="7">
                  <c:v>110679.19125562918</c:v>
                </c:pt>
                <c:pt idx="8">
                  <c:v>115489.43295022062</c:v>
                </c:pt>
                <c:pt idx="9">
                  <c:v>120299.67464481205</c:v>
                </c:pt>
                <c:pt idx="10">
                  <c:v>124968.88368520408</c:v>
                </c:pt>
                <c:pt idx="11">
                  <c:v>129511.12373532848</c:v>
                </c:pt>
                <c:pt idx="12">
                  <c:v>134053.36378545288</c:v>
                </c:pt>
                <c:pt idx="13">
                  <c:v>138595.60383557726</c:v>
                </c:pt>
                <c:pt idx="14">
                  <c:v>143137.84388570164</c:v>
                </c:pt>
                <c:pt idx="15">
                  <c:v>147680.08393582603</c:v>
                </c:pt>
                <c:pt idx="16">
                  <c:v>152222.32398595044</c:v>
                </c:pt>
                <c:pt idx="17">
                  <c:v>156764.56403607482</c:v>
                </c:pt>
                <c:pt idx="18">
                  <c:v>161306.8040861992</c:v>
                </c:pt>
                <c:pt idx="19">
                  <c:v>165849.04413632362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1-4B7C-BAA7-0556282F1F60}"/>
            </c:ext>
          </c:extLst>
        </c:ser>
        <c:ser>
          <c:idx val="2"/>
          <c:order val="1"/>
          <c:tx>
            <c:strRef>
              <c:f>'Uncapped Participating'!$B$145</c:f>
              <c:strCache>
                <c:ptCount val="1"/>
                <c:pt idx="0">
                  <c:v>Series E Uncapped Participation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'Uncapped Participating'!$C$142:$V$142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'Uncapped Participating'!$C$145:$V$145</c:f>
              <c:numCache>
                <c:formatCode>_([$$-409]* #,##0_);_([$$-409]* \(#,##0\);_([$$-409]* "-"_);_(@_)</c:formatCode>
                <c:ptCount val="20"/>
                <c:pt idx="0">
                  <c:v>16887.417218543047</c:v>
                </c:pt>
                <c:pt idx="1">
                  <c:v>33774.834437086094</c:v>
                </c:pt>
                <c:pt idx="2">
                  <c:v>50662.251655629138</c:v>
                </c:pt>
                <c:pt idx="3">
                  <c:v>59268.568608270623</c:v>
                </c:pt>
                <c:pt idx="4">
                  <c:v>65137.166341592594</c:v>
                </c:pt>
                <c:pt idx="5">
                  <c:v>70683.578364670539</c:v>
                </c:pt>
                <c:pt idx="6">
                  <c:v>75717.741629292155</c:v>
                </c:pt>
                <c:pt idx="7">
                  <c:v>80698.213964407914</c:v>
                </c:pt>
                <c:pt idx="8">
                  <c:v>85511.538756046153</c:v>
                </c:pt>
                <c:pt idx="9">
                  <c:v>90324.863547684392</c:v>
                </c:pt>
                <c:pt idx="10">
                  <c:v>94997.065291045903</c:v>
                </c:pt>
                <c:pt idx="11">
                  <c:v>99542.216664087842</c:v>
                </c:pt>
                <c:pt idx="12">
                  <c:v>104087.36803712978</c:v>
                </c:pt>
                <c:pt idx="13">
                  <c:v>108632.51941017171</c:v>
                </c:pt>
                <c:pt idx="14">
                  <c:v>113177.67078321363</c:v>
                </c:pt>
                <c:pt idx="15">
                  <c:v>117722.82215625557</c:v>
                </c:pt>
                <c:pt idx="16">
                  <c:v>122267.97352929751</c:v>
                </c:pt>
                <c:pt idx="17">
                  <c:v>126813.12490233943</c:v>
                </c:pt>
                <c:pt idx="18">
                  <c:v>131358.27627538139</c:v>
                </c:pt>
                <c:pt idx="19">
                  <c:v>135903.4276484233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1-4B7C-BAA7-0556282F1F60}"/>
            </c:ext>
          </c:extLst>
        </c:ser>
        <c:ser>
          <c:idx val="3"/>
          <c:order val="2"/>
          <c:tx>
            <c:strRef>
              <c:f>'Uncapped Participating'!$B$146</c:f>
              <c:strCache>
                <c:ptCount val="1"/>
                <c:pt idx="0">
                  <c:v>Series D-1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'Uncapped Participating'!$C$142:$V$142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'Uncapped Participating'!$C$146:$V$146</c:f>
              <c:numCache>
                <c:formatCode>_([$$-409]* #,##0_);_([$$-409]* \(#,##0\);_([$$-409]* "-"_);_(@_)</c:formatCode>
                <c:ptCount val="20"/>
                <c:pt idx="0">
                  <c:v>16887.417218543047</c:v>
                </c:pt>
                <c:pt idx="1">
                  <c:v>33774.834437086094</c:v>
                </c:pt>
                <c:pt idx="2">
                  <c:v>50662.251655629138</c:v>
                </c:pt>
                <c:pt idx="3">
                  <c:v>51000</c:v>
                </c:pt>
                <c:pt idx="4">
                  <c:v>51000</c:v>
                </c:pt>
                <c:pt idx="5">
                  <c:v>51000</c:v>
                </c:pt>
                <c:pt idx="6">
                  <c:v>51000</c:v>
                </c:pt>
                <c:pt idx="7">
                  <c:v>51000</c:v>
                </c:pt>
                <c:pt idx="8">
                  <c:v>51000</c:v>
                </c:pt>
                <c:pt idx="9">
                  <c:v>51000</c:v>
                </c:pt>
                <c:pt idx="10">
                  <c:v>53931.924488492499</c:v>
                </c:pt>
                <c:pt idx="11">
                  <c:v>59503.404291022714</c:v>
                </c:pt>
                <c:pt idx="12">
                  <c:v>65074.88409355293</c:v>
                </c:pt>
                <c:pt idx="13">
                  <c:v>70646.363896083145</c:v>
                </c:pt>
                <c:pt idx="14">
                  <c:v>76217.84369861336</c:v>
                </c:pt>
                <c:pt idx="15">
                  <c:v>81789.323501143575</c:v>
                </c:pt>
                <c:pt idx="16">
                  <c:v>87360.803303673791</c:v>
                </c:pt>
                <c:pt idx="17">
                  <c:v>92932.283106204006</c:v>
                </c:pt>
                <c:pt idx="18">
                  <c:v>98503.762908734236</c:v>
                </c:pt>
                <c:pt idx="19">
                  <c:v>104075.24271126445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61-4B7C-BAA7-0556282F1F60}"/>
            </c:ext>
          </c:extLst>
        </c:ser>
        <c:ser>
          <c:idx val="4"/>
          <c:order val="3"/>
          <c:tx>
            <c:strRef>
              <c:f>'Uncapped Participating'!$B$147</c:f>
              <c:strCache>
                <c:ptCount val="1"/>
                <c:pt idx="0">
                  <c:v>Series 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'Uncapped Participating'!$C$142:$V$142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'Uncapped Participating'!$C$147:$V$147</c:f>
              <c:numCache>
                <c:formatCode>_([$$-409]* #,##0_);_([$$-409]* \(#,##0\);_([$$-409]* "-"_);_(@_)</c:formatCode>
                <c:ptCount val="20"/>
                <c:pt idx="0">
                  <c:v>8609.2715231788079</c:v>
                </c:pt>
                <c:pt idx="1">
                  <c:v>17218.543046357616</c:v>
                </c:pt>
                <c:pt idx="2">
                  <c:v>25827.814569536422</c:v>
                </c:pt>
                <c:pt idx="3">
                  <c:v>26000</c:v>
                </c:pt>
                <c:pt idx="4">
                  <c:v>26000</c:v>
                </c:pt>
                <c:pt idx="5">
                  <c:v>26000</c:v>
                </c:pt>
                <c:pt idx="6">
                  <c:v>26000</c:v>
                </c:pt>
                <c:pt idx="7">
                  <c:v>27066.531351558988</c:v>
                </c:pt>
                <c:pt idx="8">
                  <c:v>31453.327356673897</c:v>
                </c:pt>
                <c:pt idx="9">
                  <c:v>35840.123361788807</c:v>
                </c:pt>
                <c:pt idx="10">
                  <c:v>40098.301820569541</c:v>
                </c:pt>
                <c:pt idx="11">
                  <c:v>44240.688372281264</c:v>
                </c:pt>
                <c:pt idx="12">
                  <c:v>48383.074923992994</c:v>
                </c:pt>
                <c:pt idx="13">
                  <c:v>52525.461475704724</c:v>
                </c:pt>
                <c:pt idx="14">
                  <c:v>56667.848027416454</c:v>
                </c:pt>
                <c:pt idx="15">
                  <c:v>60810.234579128184</c:v>
                </c:pt>
                <c:pt idx="16">
                  <c:v>64952.621130839914</c:v>
                </c:pt>
                <c:pt idx="17">
                  <c:v>69095.007682551644</c:v>
                </c:pt>
                <c:pt idx="18">
                  <c:v>73237.394234263367</c:v>
                </c:pt>
                <c:pt idx="19">
                  <c:v>77379.780785975105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61-4B7C-BAA7-0556282F1F60}"/>
            </c:ext>
          </c:extLst>
        </c:ser>
        <c:ser>
          <c:idx val="5"/>
          <c:order val="4"/>
          <c:tx>
            <c:strRef>
              <c:f>'Uncapped Participating'!$B$148</c:f>
              <c:strCache>
                <c:ptCount val="1"/>
                <c:pt idx="0">
                  <c:v>Series 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'Uncapped Participating'!$C$142:$V$142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'Uncapped Participating'!$C$148:$V$148</c:f>
              <c:numCache>
                <c:formatCode>_([$$-409]* #,##0_);_([$$-409]* \(#,##0\);_([$$-409]* "-"_);_(@_)</c:formatCode>
                <c:ptCount val="20"/>
                <c:pt idx="0">
                  <c:v>16556.291390728478</c:v>
                </c:pt>
                <c:pt idx="1">
                  <c:v>33112.582781456957</c:v>
                </c:pt>
                <c:pt idx="2">
                  <c:v>49668.874172185431</c:v>
                </c:pt>
                <c:pt idx="3">
                  <c:v>50000</c:v>
                </c:pt>
                <c:pt idx="4">
                  <c:v>50000</c:v>
                </c:pt>
                <c:pt idx="5">
                  <c:v>55448.852672182562</c:v>
                </c:pt>
                <c:pt idx="6">
                  <c:v>69630.144915707511</c:v>
                </c:pt>
                <c:pt idx="7">
                  <c:v>83660.189231399068</c:v>
                </c:pt>
                <c:pt idx="8">
                  <c:v>97219.377113311406</c:v>
                </c:pt>
                <c:pt idx="9">
                  <c:v>110778.56499522373</c:v>
                </c:pt>
                <c:pt idx="10">
                  <c:v>123940.20772718558</c:v>
                </c:pt>
                <c:pt idx="11">
                  <c:v>136743.94819487003</c:v>
                </c:pt>
                <c:pt idx="12">
                  <c:v>149547.68866255449</c:v>
                </c:pt>
                <c:pt idx="13">
                  <c:v>162351.42913023895</c:v>
                </c:pt>
                <c:pt idx="14">
                  <c:v>175155.16959792341</c:v>
                </c:pt>
                <c:pt idx="15">
                  <c:v>187958.91006560787</c:v>
                </c:pt>
                <c:pt idx="16">
                  <c:v>200762.65053329233</c:v>
                </c:pt>
                <c:pt idx="17">
                  <c:v>213566.39100097679</c:v>
                </c:pt>
                <c:pt idx="18">
                  <c:v>226370.13146866125</c:v>
                </c:pt>
                <c:pt idx="19">
                  <c:v>239173.87193634571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61-4B7C-BAA7-0556282F1F60}"/>
            </c:ext>
          </c:extLst>
        </c:ser>
        <c:ser>
          <c:idx val="6"/>
          <c:order val="5"/>
          <c:tx>
            <c:strRef>
              <c:f>'Uncapped Participating'!$B$149</c:f>
              <c:strCache>
                <c:ptCount val="1"/>
                <c:pt idx="0">
                  <c:v>Series B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'Uncapped Participating'!$C$142:$V$142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'Uncapped Participating'!$C$149:$V$149</c:f>
              <c:numCache>
                <c:formatCode>_([$$-409]* #,##0_);_([$$-409]* \(#,##0\);_([$$-409]* "-"_);_(@_)</c:formatCode>
                <c:ptCount val="20"/>
                <c:pt idx="0">
                  <c:v>8278.1456953642391</c:v>
                </c:pt>
                <c:pt idx="1">
                  <c:v>16556.291390728478</c:v>
                </c:pt>
                <c:pt idx="2">
                  <c:v>24834.437086092716</c:v>
                </c:pt>
                <c:pt idx="3">
                  <c:v>25000</c:v>
                </c:pt>
                <c:pt idx="4">
                  <c:v>42669.26425640074</c:v>
                </c:pt>
                <c:pt idx="5">
                  <c:v>59409.6289496643</c:v>
                </c:pt>
                <c:pt idx="6">
                  <c:v>74603.907453414766</c:v>
                </c:pt>
                <c:pt idx="7">
                  <c:v>89636.134213279569</c:v>
                </c:pt>
                <c:pt idx="8">
                  <c:v>104163.87071462147</c:v>
                </c:pt>
                <c:pt idx="9">
                  <c:v>118691.60721596338</c:v>
                </c:pt>
                <c:pt idx="10">
                  <c:v>132793.40145319878</c:v>
                </c:pt>
                <c:pt idx="11">
                  <c:v>146511.72804960361</c:v>
                </c:pt>
                <c:pt idx="12">
                  <c:v>160230.05464600842</c:v>
                </c:pt>
                <c:pt idx="13">
                  <c:v>173948.38124241325</c:v>
                </c:pt>
                <c:pt idx="14">
                  <c:v>187666.70783881808</c:v>
                </c:pt>
                <c:pt idx="15">
                  <c:v>201385.03443522291</c:v>
                </c:pt>
                <c:pt idx="16">
                  <c:v>215103.36103162775</c:v>
                </c:pt>
                <c:pt idx="17">
                  <c:v>228821.68762803258</c:v>
                </c:pt>
                <c:pt idx="18">
                  <c:v>242540.01422443741</c:v>
                </c:pt>
                <c:pt idx="19">
                  <c:v>256258.34082084225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61-4B7C-BAA7-0556282F1F60}"/>
            </c:ext>
          </c:extLst>
        </c:ser>
        <c:ser>
          <c:idx val="7"/>
          <c:order val="6"/>
          <c:tx>
            <c:strRef>
              <c:f>'Uncapped Participating'!$B$150</c:f>
              <c:strCache>
                <c:ptCount val="1"/>
                <c:pt idx="0">
                  <c:v>Series 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'Uncapped Participating'!$C$142:$V$142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'Uncapped Participating'!$C$150:$V$150</c:f>
              <c:numCache>
                <c:formatCode>_([$$-409]* #,##0_);_([$$-409]* \(#,##0\);_([$$-409]* "-"_);_(@_)</c:formatCode>
                <c:ptCount val="20"/>
                <c:pt idx="0">
                  <c:v>3642.3841059602646</c:v>
                </c:pt>
                <c:pt idx="1">
                  <c:v>7284.7682119205292</c:v>
                </c:pt>
                <c:pt idx="2">
                  <c:v>10927.152317880795</c:v>
                </c:pt>
                <c:pt idx="3">
                  <c:v>22550.765975885082</c:v>
                </c:pt>
                <c:pt idx="4">
                  <c:v>38556.120754991491</c:v>
                </c:pt>
                <c:pt idx="5">
                  <c:v>53682.782389407759</c:v>
                </c:pt>
                <c:pt idx="6">
                  <c:v>67412.394253706429</c:v>
                </c:pt>
                <c:pt idx="7">
                  <c:v>80995.575503024971</c:v>
                </c:pt>
                <c:pt idx="8">
                  <c:v>94122.897302542799</c:v>
                </c:pt>
                <c:pt idx="9">
                  <c:v>107250.21910206063</c:v>
                </c:pt>
                <c:pt idx="10">
                  <c:v>119992.65773905518</c:v>
                </c:pt>
                <c:pt idx="11">
                  <c:v>132388.59345589971</c:v>
                </c:pt>
                <c:pt idx="12">
                  <c:v>144784.52917274425</c:v>
                </c:pt>
                <c:pt idx="13">
                  <c:v>157180.46488958879</c:v>
                </c:pt>
                <c:pt idx="14">
                  <c:v>169576.40060643334</c:v>
                </c:pt>
                <c:pt idx="15">
                  <c:v>181972.33632327788</c:v>
                </c:pt>
                <c:pt idx="16">
                  <c:v>194368.27204012242</c:v>
                </c:pt>
                <c:pt idx="17">
                  <c:v>206764.20775696696</c:v>
                </c:pt>
                <c:pt idx="18">
                  <c:v>219160.14347381153</c:v>
                </c:pt>
                <c:pt idx="19">
                  <c:v>231556.07919065608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61-4B7C-BAA7-0556282F1F60}"/>
            </c:ext>
          </c:extLst>
        </c:ser>
        <c:ser>
          <c:idx val="8"/>
          <c:order val="7"/>
          <c:tx>
            <c:strRef>
              <c:f>'Uncapped Participating'!$B$151</c:f>
              <c:strCache>
                <c:ptCount val="1"/>
                <c:pt idx="0">
                  <c:v>Seed - 3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'Uncapped Participating'!$C$142:$V$142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'Uncapped Participating'!$C$151:$V$151</c:f>
              <c:numCache>
                <c:formatCode>_([$$-409]* #,##0_);_([$$-409]* \(#,##0\);_([$$-409]* "-"_);_(@_)</c:formatCode>
                <c:ptCount val="20"/>
                <c:pt idx="0">
                  <c:v>331.12582781456956</c:v>
                </c:pt>
                <c:pt idx="1">
                  <c:v>662.25165562913912</c:v>
                </c:pt>
                <c:pt idx="2">
                  <c:v>993.37748344370857</c:v>
                </c:pt>
                <c:pt idx="3">
                  <c:v>2170.6136781445475</c:v>
                </c:pt>
                <c:pt idx="4">
                  <c:v>3711.2017913924847</c:v>
                </c:pt>
                <c:pt idx="5">
                  <c:v>5167.2116973726124</c:v>
                </c:pt>
                <c:pt idx="6">
                  <c:v>6488.7492158822315</c:v>
                </c:pt>
                <c:pt idx="7">
                  <c:v>7796.1921224343332</c:v>
                </c:pt>
                <c:pt idx="8">
                  <c:v>9059.7564858758778</c:v>
                </c:pt>
                <c:pt idx="9">
                  <c:v>10323.320849317424</c:v>
                </c:pt>
                <c:pt idx="10">
                  <c:v>11549.838459759361</c:v>
                </c:pt>
                <c:pt idx="11">
                  <c:v>12743.00358989979</c:v>
                </c:pt>
                <c:pt idx="12">
                  <c:v>13936.168720040221</c:v>
                </c:pt>
                <c:pt idx="13">
                  <c:v>15129.33385018065</c:v>
                </c:pt>
                <c:pt idx="14">
                  <c:v>16322.498980321081</c:v>
                </c:pt>
                <c:pt idx="15">
                  <c:v>17515.664110461512</c:v>
                </c:pt>
                <c:pt idx="16">
                  <c:v>18708.829240601939</c:v>
                </c:pt>
                <c:pt idx="17">
                  <c:v>19901.99437074237</c:v>
                </c:pt>
                <c:pt idx="18">
                  <c:v>21095.159500882801</c:v>
                </c:pt>
                <c:pt idx="19">
                  <c:v>22288.324631023232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61-4B7C-BAA7-0556282F1F60}"/>
            </c:ext>
          </c:extLst>
        </c:ser>
        <c:ser>
          <c:idx val="0"/>
          <c:order val="8"/>
          <c:tx>
            <c:strRef>
              <c:f>'Uncapped Participating'!$B$152</c:f>
              <c:strCache>
                <c:ptCount val="1"/>
                <c:pt idx="0">
                  <c:v>Seed - 2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'Uncapped Participating'!$C$142:$V$142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'Uncapped Participating'!$C$152:$V$152</c:f>
              <c:numCache>
                <c:formatCode>_([$$-409]* #,##0_);_([$$-409]* \(#,##0\);_([$$-409]* "-"_);_(@_)</c:formatCode>
                <c:ptCount val="20"/>
                <c:pt idx="0">
                  <c:v>1655.6291390728479</c:v>
                </c:pt>
                <c:pt idx="1">
                  <c:v>3311.2582781456958</c:v>
                </c:pt>
                <c:pt idx="2">
                  <c:v>4966.8874172185433</c:v>
                </c:pt>
                <c:pt idx="3">
                  <c:v>12623.486025027774</c:v>
                </c:pt>
                <c:pt idx="4">
                  <c:v>21582.976474075876</c:v>
                </c:pt>
                <c:pt idx="5">
                  <c:v>30050.591363591087</c:v>
                </c:pt>
                <c:pt idx="6">
                  <c:v>37736.16460236119</c:v>
                </c:pt>
                <c:pt idx="7">
                  <c:v>45339.768792992785</c:v>
                </c:pt>
                <c:pt idx="8">
                  <c:v>52688.191611954338</c:v>
                </c:pt>
                <c:pt idx="9">
                  <c:v>60036.614430915892</c:v>
                </c:pt>
                <c:pt idx="10">
                  <c:v>67169.587041730338</c:v>
                </c:pt>
                <c:pt idx="11">
                  <c:v>74108.593967528926</c:v>
                </c:pt>
                <c:pt idx="12">
                  <c:v>81047.600893327515</c:v>
                </c:pt>
                <c:pt idx="13">
                  <c:v>87986.607819126104</c:v>
                </c:pt>
                <c:pt idx="14">
                  <c:v>94925.614744924693</c:v>
                </c:pt>
                <c:pt idx="15">
                  <c:v>101864.62167072327</c:v>
                </c:pt>
                <c:pt idx="16">
                  <c:v>108803.62859652186</c:v>
                </c:pt>
                <c:pt idx="17">
                  <c:v>115742.63552232044</c:v>
                </c:pt>
                <c:pt idx="18">
                  <c:v>122681.64244811903</c:v>
                </c:pt>
                <c:pt idx="19">
                  <c:v>129620.64937391762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261-4B7C-BAA7-0556282F1F60}"/>
            </c:ext>
          </c:extLst>
        </c:ser>
        <c:ser>
          <c:idx val="9"/>
          <c:order val="9"/>
          <c:tx>
            <c:strRef>
              <c:f>'Uncapped Participating'!$B$153</c:f>
              <c:strCache>
                <c:ptCount val="1"/>
                <c:pt idx="0">
                  <c:v>Seed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'Uncapped Participating'!$C$142:$V$142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'Uncapped Participating'!$C$153:$V$153</c:f>
              <c:numCache>
                <c:formatCode>_([$$-409]* #,##0_);_([$$-409]* \(#,##0\);_([$$-409]* "-"_);_(@_)</c:formatCode>
                <c:ptCount val="20"/>
                <c:pt idx="0">
                  <c:v>331.12582781456956</c:v>
                </c:pt>
                <c:pt idx="1">
                  <c:v>662.25165562913912</c:v>
                </c:pt>
                <c:pt idx="2">
                  <c:v>993.37748344370857</c:v>
                </c:pt>
                <c:pt idx="3">
                  <c:v>8129.5950675274162</c:v>
                </c:pt>
                <c:pt idx="4">
                  <c:v>13899.556646898689</c:v>
                </c:pt>
                <c:pt idx="5">
                  <c:v>19352.747635746247</c:v>
                </c:pt>
                <c:pt idx="6">
                  <c:v>24302.299460745289</c:v>
                </c:pt>
                <c:pt idx="7">
                  <c:v>29199.06276376906</c:v>
                </c:pt>
                <c:pt idx="8">
                  <c:v>33931.487847037955</c:v>
                </c:pt>
                <c:pt idx="9">
                  <c:v>38663.912930306848</c:v>
                </c:pt>
                <c:pt idx="10">
                  <c:v>43257.586883659809</c:v>
                </c:pt>
                <c:pt idx="11">
                  <c:v>47726.345859244502</c:v>
                </c:pt>
                <c:pt idx="12">
                  <c:v>52195.104834829195</c:v>
                </c:pt>
                <c:pt idx="13">
                  <c:v>56663.863810413888</c:v>
                </c:pt>
                <c:pt idx="14">
                  <c:v>61132.622785998574</c:v>
                </c:pt>
                <c:pt idx="15">
                  <c:v>65601.381761583267</c:v>
                </c:pt>
                <c:pt idx="16">
                  <c:v>70070.140737167952</c:v>
                </c:pt>
                <c:pt idx="17">
                  <c:v>74538.899712752653</c:v>
                </c:pt>
                <c:pt idx="18">
                  <c:v>79007.658688337338</c:v>
                </c:pt>
                <c:pt idx="19">
                  <c:v>83476.417663922039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61-4B7C-BAA7-0556282F1F60}"/>
            </c:ext>
          </c:extLst>
        </c:ser>
        <c:ser>
          <c:idx val="10"/>
          <c:order val="10"/>
          <c:tx>
            <c:strRef>
              <c:f>'Uncapped Participating'!$B$154</c:f>
              <c:strCache>
                <c:ptCount val="1"/>
                <c:pt idx="0">
                  <c:v>Common Stock + Options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'Uncapped Participating'!$C$142:$V$142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'Uncapped Participating'!$C$154:$V$154</c:f>
              <c:numCache>
                <c:formatCode>_([$$-409]* #,##0_);_([$$-409]* \(#,##0\);_([$$-409]* "-"_);_(@_)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53993.698334248606</c:v>
                </c:pt>
                <c:pt idx="4">
                  <c:v>92315.602725426506</c:v>
                </c:pt>
                <c:pt idx="5">
                  <c:v>128533.63655923592</c:v>
                </c:pt>
                <c:pt idx="6">
                  <c:v>161406.68938768501</c:v>
                </c:pt>
                <c:pt idx="7">
                  <c:v>193929.14080150414</c:v>
                </c:pt>
                <c:pt idx="8">
                  <c:v>225360.1198617155</c:v>
                </c:pt>
                <c:pt idx="9">
                  <c:v>256791.09892192687</c:v>
                </c:pt>
                <c:pt idx="10">
                  <c:v>287300.54541009897</c:v>
                </c:pt>
                <c:pt idx="11">
                  <c:v>316980.35382023314</c:v>
                </c:pt>
                <c:pt idx="12">
                  <c:v>346660.16223036731</c:v>
                </c:pt>
                <c:pt idx="13">
                  <c:v>376339.97064050153</c:v>
                </c:pt>
                <c:pt idx="14">
                  <c:v>406019.7790506357</c:v>
                </c:pt>
                <c:pt idx="15">
                  <c:v>435699.58746076992</c:v>
                </c:pt>
                <c:pt idx="16">
                  <c:v>465379.39587090409</c:v>
                </c:pt>
                <c:pt idx="17">
                  <c:v>495059.20428103826</c:v>
                </c:pt>
                <c:pt idx="18">
                  <c:v>524739.01269117242</c:v>
                </c:pt>
                <c:pt idx="19">
                  <c:v>554418.8211013067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61-4B7C-BAA7-0556282F1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692112"/>
        <c:axId val="1064692944"/>
      </c:lineChart>
      <c:catAx>
        <c:axId val="106469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Enterprise / Exit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$-409]#,##0_);\([$$-409]#,##0\);[$$-409]#,##0_);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944"/>
        <c:crosses val="autoZero"/>
        <c:auto val="1"/>
        <c:lblAlgn val="ctr"/>
        <c:lblOffset val="100"/>
        <c:noMultiLvlLbl val="0"/>
      </c:catAx>
      <c:valAx>
        <c:axId val="1064692944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 for each Series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[$$-409]* #,##0_);_([$$-409]* \(#,##0\);_([$$-409]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Proceeds</a:t>
            </a:r>
            <a:r>
              <a:rPr lang="en-US" baseline="0"/>
              <a:t> Distribution for Uncapped Participation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'Uncapped Participating'!$B$178</c:f>
              <c:strCache>
                <c:ptCount val="1"/>
                <c:pt idx="0">
                  <c:v>Scale Venture Partners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'Uncapped Participating'!$B$61:$V$61</c15:sqref>
                  </c15:fullRef>
                </c:ext>
              </c:extLst>
              <c:f>'Uncapped Participating'!$C$61:$V$61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'Uncapped Participating'!$C$178:$V$178</c15:sqref>
                  </c15:fullRef>
                </c:ext>
              </c:extLst>
              <c:f>'Uncapped Participating'!$D$178:$V$178</c:f>
              <c:numCache>
                <c:formatCode>[$$-409]#,##0_);\([$$-409]#,##0\);[$$-409]#,##0_);@_)</c:formatCode>
                <c:ptCount val="19"/>
                <c:pt idx="0">
                  <c:v>15894.039735099337</c:v>
                </c:pt>
                <c:pt idx="1">
                  <c:v>23841.059602649009</c:v>
                </c:pt>
                <c:pt idx="2">
                  <c:v>34764.840845496234</c:v>
                </c:pt>
                <c:pt idx="3">
                  <c:v>53036.492183056092</c:v>
                </c:pt>
                <c:pt idx="4">
                  <c:v>70858.144505047865</c:v>
                </c:pt>
                <c:pt idx="5">
                  <c:v>87957.414199433522</c:v>
                </c:pt>
                <c:pt idx="6">
                  <c:v>104915.33525823933</c:v>
                </c:pt>
                <c:pt idx="7">
                  <c:v>121433.2177960415</c:v>
                </c:pt>
                <c:pt idx="8">
                  <c:v>137951.10033384367</c:v>
                </c:pt>
                <c:pt idx="9">
                  <c:v>154042.17974400023</c:v>
                </c:pt>
                <c:pt idx="10">
                  <c:v>169749.01649441346</c:v>
                </c:pt>
                <c:pt idx="11">
                  <c:v>185455.85324482672</c:v>
                </c:pt>
                <c:pt idx="12">
                  <c:v>201162.68999523995</c:v>
                </c:pt>
                <c:pt idx="13">
                  <c:v>216869.52674565319</c:v>
                </c:pt>
                <c:pt idx="14">
                  <c:v>232576.36349606642</c:v>
                </c:pt>
                <c:pt idx="15">
                  <c:v>248283.20024647968</c:v>
                </c:pt>
                <c:pt idx="16">
                  <c:v>263990.03699689289</c:v>
                </c:pt>
                <c:pt idx="17">
                  <c:v>279696.87374730618</c:v>
                </c:pt>
                <c:pt idx="18">
                  <c:v>295403.71049771947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1-467E-84C3-B4E2F3E5E8A2}"/>
            </c:ext>
          </c:extLst>
        </c:ser>
        <c:ser>
          <c:idx val="1"/>
          <c:order val="1"/>
          <c:tx>
            <c:strRef>
              <c:f>'Uncapped Participating'!$B$179</c:f>
              <c:strCache>
                <c:ptCount val="1"/>
                <c:pt idx="0">
                  <c:v>VC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'Uncapped Participating'!$B$61:$V$61</c15:sqref>
                  </c15:fullRef>
                </c:ext>
              </c:extLst>
              <c:f>'Uncapped Participating'!$C$61:$V$61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'Uncapped Participating'!$C$179:$V$179</c15:sqref>
                  </c15:fullRef>
                </c:ext>
              </c:extLst>
              <c:f>'Uncapped Participating'!$D$179:$V$179</c:f>
              <c:numCache>
                <c:formatCode>[$$-409]#,##0_);\([$$-409]#,##0\);[$$-409]#,##0_);@_)</c:formatCode>
                <c:ptCount val="19"/>
                <c:pt idx="0">
                  <c:v>2649.0066225165565</c:v>
                </c:pt>
                <c:pt idx="1">
                  <c:v>3973.5099337748347</c:v>
                </c:pt>
                <c:pt idx="2">
                  <c:v>15526.644919113576</c:v>
                </c:pt>
                <c:pt idx="3">
                  <c:v>26546.645779632869</c:v>
                </c:pt>
                <c:pt idx="4">
                  <c:v>36961.649166228097</c:v>
                </c:pt>
                <c:pt idx="5">
                  <c:v>46414.756369866998</c:v>
                </c:pt>
                <c:pt idx="6">
                  <c:v>55767.043221482614</c:v>
                </c:pt>
                <c:pt idx="7">
                  <c:v>64805.461895953064</c:v>
                </c:pt>
                <c:pt idx="8">
                  <c:v>73843.880570423498</c:v>
                </c:pt>
                <c:pt idx="9">
                  <c:v>82617.299634404655</c:v>
                </c:pt>
                <c:pt idx="10">
                  <c:v>91152.14463795886</c:v>
                </c:pt>
                <c:pt idx="11">
                  <c:v>99686.989641513064</c:v>
                </c:pt>
                <c:pt idx="12">
                  <c:v>108221.83464506725</c:v>
                </c:pt>
                <c:pt idx="13">
                  <c:v>116756.67964862146</c:v>
                </c:pt>
                <c:pt idx="14">
                  <c:v>125291.52465217566</c:v>
                </c:pt>
                <c:pt idx="15">
                  <c:v>133826.36965572985</c:v>
                </c:pt>
                <c:pt idx="16">
                  <c:v>142361.21465928404</c:v>
                </c:pt>
                <c:pt idx="17">
                  <c:v>150896.05966283826</c:v>
                </c:pt>
                <c:pt idx="18">
                  <c:v>159430.90466639248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1-467E-84C3-B4E2F3E5E8A2}"/>
            </c:ext>
          </c:extLst>
        </c:ser>
        <c:ser>
          <c:idx val="2"/>
          <c:order val="2"/>
          <c:tx>
            <c:strRef>
              <c:f>'Uncapped Participating'!$B$180</c:f>
              <c:strCache>
                <c:ptCount val="1"/>
                <c:pt idx="0">
                  <c:v>VC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'Uncapped Participating'!$B$61:$V$61</c15:sqref>
                  </c15:fullRef>
                </c:ext>
              </c:extLst>
              <c:f>'Uncapped Participating'!$C$61:$V$61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'Uncapped Participating'!$C$180:$V$180</c15:sqref>
                  </c15:fullRef>
                </c:ext>
              </c:extLst>
              <c:f>'Uncapped Participating'!$D$180:$V$180</c:f>
              <c:numCache>
                <c:formatCode>[$$-409]#,##0_);\([$$-409]#,##0\);[$$-409]#,##0_);@_)</c:formatCode>
                <c:ptCount val="19"/>
                <c:pt idx="0">
                  <c:v>1986.7549668874176</c:v>
                </c:pt>
                <c:pt idx="1">
                  <c:v>2980.1324503311262</c:v>
                </c:pt>
                <c:pt idx="2">
                  <c:v>7397.0498515861609</c:v>
                </c:pt>
                <c:pt idx="3">
                  <c:v>12647.089132734181</c:v>
                </c:pt>
                <c:pt idx="4">
                  <c:v>17608.901530481849</c:v>
                </c:pt>
                <c:pt idx="5">
                  <c:v>22112.456909121713</c:v>
                </c:pt>
                <c:pt idx="6">
                  <c:v>26567.980457713558</c:v>
                </c:pt>
                <c:pt idx="7">
                  <c:v>30873.974048915108</c:v>
                </c:pt>
                <c:pt idx="8">
                  <c:v>35179.967640116658</c:v>
                </c:pt>
                <c:pt idx="9">
                  <c:v>39359.712750744846</c:v>
                </c:pt>
                <c:pt idx="10">
                  <c:v>43425.798778714357</c:v>
                </c:pt>
                <c:pt idx="11">
                  <c:v>47491.884806683869</c:v>
                </c:pt>
                <c:pt idx="12">
                  <c:v>51557.970834653373</c:v>
                </c:pt>
                <c:pt idx="13">
                  <c:v>55624.056862622885</c:v>
                </c:pt>
                <c:pt idx="14">
                  <c:v>59690.142890592389</c:v>
                </c:pt>
                <c:pt idx="15">
                  <c:v>63756.228918561901</c:v>
                </c:pt>
                <c:pt idx="16">
                  <c:v>67822.314946531405</c:v>
                </c:pt>
                <c:pt idx="17">
                  <c:v>71888.400974500924</c:v>
                </c:pt>
                <c:pt idx="18">
                  <c:v>75954.487002470429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1-467E-84C3-B4E2F3E5E8A2}"/>
            </c:ext>
          </c:extLst>
        </c:ser>
        <c:ser>
          <c:idx val="3"/>
          <c:order val="3"/>
          <c:tx>
            <c:strRef>
              <c:f>'Uncapped Participating'!$B$181</c:f>
              <c:strCache>
                <c:ptCount val="1"/>
                <c:pt idx="0">
                  <c:v>VC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'Uncapped Participating'!$B$61:$V$61</c15:sqref>
                  </c15:fullRef>
                </c:ext>
              </c:extLst>
              <c:f>'Uncapped Participating'!$C$61:$V$61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'Uncapped Participating'!$C$181:$V$181</c15:sqref>
                  </c15:fullRef>
                </c:ext>
              </c:extLst>
              <c:f>'Uncapped Participating'!$D$181:$V$181</c:f>
              <c:numCache>
                <c:formatCode>[$$-409]#,##0_);\([$$-409]#,##0\);[$$-409]#,##0_);@_)</c:formatCode>
                <c:ptCount val="19"/>
                <c:pt idx="0">
                  <c:v>662.25165562913901</c:v>
                </c:pt>
                <c:pt idx="1">
                  <c:v>993.37748344370868</c:v>
                </c:pt>
                <c:pt idx="2">
                  <c:v>2050.069634171371</c:v>
                </c:pt>
                <c:pt idx="3">
                  <c:v>3505.1018868174083</c:v>
                </c:pt>
                <c:pt idx="4">
                  <c:v>4880.2529444916145</c:v>
                </c:pt>
                <c:pt idx="5">
                  <c:v>6128.3994776096752</c:v>
                </c:pt>
                <c:pt idx="6">
                  <c:v>7363.2341366386336</c:v>
                </c:pt>
                <c:pt idx="7">
                  <c:v>8556.6270275038914</c:v>
                </c:pt>
                <c:pt idx="8">
                  <c:v>9750.0199183691475</c:v>
                </c:pt>
                <c:pt idx="9">
                  <c:v>10908.423430823199</c:v>
                </c:pt>
                <c:pt idx="10">
                  <c:v>12035.326677809066</c:v>
                </c:pt>
                <c:pt idx="11">
                  <c:v>13162.229924794932</c:v>
                </c:pt>
                <c:pt idx="12">
                  <c:v>14289.133171780801</c:v>
                </c:pt>
                <c:pt idx="13">
                  <c:v>15416.036418766667</c:v>
                </c:pt>
                <c:pt idx="14">
                  <c:v>16542.939665752536</c:v>
                </c:pt>
                <c:pt idx="15">
                  <c:v>17669.842912738401</c:v>
                </c:pt>
                <c:pt idx="16">
                  <c:v>18796.746159724269</c:v>
                </c:pt>
                <c:pt idx="17">
                  <c:v>19923.649406710141</c:v>
                </c:pt>
                <c:pt idx="18">
                  <c:v>21050.552653696006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1-467E-84C3-B4E2F3E5E8A2}"/>
            </c:ext>
          </c:extLst>
        </c:ser>
        <c:ser>
          <c:idx val="4"/>
          <c:order val="4"/>
          <c:tx>
            <c:strRef>
              <c:f>'Uncapped Participating'!$B$182</c:f>
              <c:strCache>
                <c:ptCount val="1"/>
                <c:pt idx="0">
                  <c:v>VC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'Uncapped Participating'!$B$61:$V$61</c15:sqref>
                  </c15:fullRef>
                </c:ext>
              </c:extLst>
              <c:f>'Uncapped Participating'!$C$61:$V$61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'Uncapped Participating'!$C$182:$V$182</c15:sqref>
                  </c15:fullRef>
                </c:ext>
              </c:extLst>
              <c:f>'Uncapped Participating'!$D$182:$V$182</c:f>
              <c:numCache>
                <c:formatCode>[$$-409]#,##0_);\([$$-409]#,##0\);[$$-409]#,##0_);@_)</c:formatCode>
                <c:ptCount val="19"/>
                <c:pt idx="0">
                  <c:v>16556.291390728478</c:v>
                </c:pt>
                <c:pt idx="1">
                  <c:v>24834.437086092716</c:v>
                </c:pt>
                <c:pt idx="2">
                  <c:v>25000</c:v>
                </c:pt>
                <c:pt idx="3">
                  <c:v>39135.411405120591</c:v>
                </c:pt>
                <c:pt idx="4">
                  <c:v>52527.703159731442</c:v>
                </c:pt>
                <c:pt idx="5">
                  <c:v>64683.125962731814</c:v>
                </c:pt>
                <c:pt idx="6">
                  <c:v>76914.009553615761</c:v>
                </c:pt>
                <c:pt idx="7">
                  <c:v>89379.813371057549</c:v>
                </c:pt>
                <c:pt idx="8">
                  <c:v>101845.61718849932</c:v>
                </c:pt>
                <c:pt idx="9">
                  <c:v>113945.93305113009</c:v>
                </c:pt>
                <c:pt idx="10">
                  <c:v>125717.20712666007</c:v>
                </c:pt>
                <c:pt idx="11">
                  <c:v>137488.48120219001</c:v>
                </c:pt>
                <c:pt idx="12">
                  <c:v>149259.75527771999</c:v>
                </c:pt>
                <c:pt idx="13">
                  <c:v>161031.02935324993</c:v>
                </c:pt>
                <c:pt idx="14">
                  <c:v>172802.30342877991</c:v>
                </c:pt>
                <c:pt idx="15">
                  <c:v>184573.57750430988</c:v>
                </c:pt>
                <c:pt idx="16">
                  <c:v>196344.85157983986</c:v>
                </c:pt>
                <c:pt idx="17">
                  <c:v>208116.12565536983</c:v>
                </c:pt>
                <c:pt idx="18">
                  <c:v>219887.39973089981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1-467E-84C3-B4E2F3E5E8A2}"/>
            </c:ext>
          </c:extLst>
        </c:ser>
        <c:ser>
          <c:idx val="5"/>
          <c:order val="5"/>
          <c:tx>
            <c:strRef>
              <c:f>'Uncapped Participating'!$B$183</c:f>
              <c:strCache>
                <c:ptCount val="1"/>
                <c:pt idx="0">
                  <c:v>VC 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'Uncapped Participating'!$B$61:$V$61</c15:sqref>
                  </c15:fullRef>
                </c:ext>
              </c:extLst>
              <c:f>'Uncapped Participating'!$C$61:$V$61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'Uncapped Participating'!$C$183:$V$183</c15:sqref>
                  </c15:fullRef>
                </c:ext>
              </c:extLst>
              <c:f>'Uncapped Participating'!$D$183:$V$183</c:f>
              <c:numCache>
                <c:formatCode>[$$-409]#,##0_);\([$$-409]#,##0\);[$$-409]#,##0_);@_)</c:formatCode>
                <c:ptCount val="19"/>
                <c:pt idx="0">
                  <c:v>43046.357615894041</c:v>
                </c:pt>
                <c:pt idx="1">
                  <c:v>64569.536423841069</c:v>
                </c:pt>
                <c:pt idx="2">
                  <c:v>65000</c:v>
                </c:pt>
                <c:pt idx="3">
                  <c:v>65000</c:v>
                </c:pt>
                <c:pt idx="4">
                  <c:v>69903.967404964307</c:v>
                </c:pt>
                <c:pt idx="5">
                  <c:v>82667.130424136762</c:v>
                </c:pt>
                <c:pt idx="6">
                  <c:v>96114.579040227633</c:v>
                </c:pt>
                <c:pt idx="7">
                  <c:v>111692.30659942173</c:v>
                </c:pt>
                <c:pt idx="8">
                  <c:v>127270.03415861583</c:v>
                </c:pt>
                <c:pt idx="9">
                  <c:v>142391.0345087513</c:v>
                </c:pt>
                <c:pt idx="10">
                  <c:v>157100.8521232917</c:v>
                </c:pt>
                <c:pt idx="11">
                  <c:v>171810.66973783213</c:v>
                </c:pt>
                <c:pt idx="12">
                  <c:v>186520.48735237255</c:v>
                </c:pt>
                <c:pt idx="13">
                  <c:v>201230.30496691298</c:v>
                </c:pt>
                <c:pt idx="14">
                  <c:v>215940.12258145338</c:v>
                </c:pt>
                <c:pt idx="15">
                  <c:v>230649.94019599381</c:v>
                </c:pt>
                <c:pt idx="16">
                  <c:v>245359.75781053421</c:v>
                </c:pt>
                <c:pt idx="17">
                  <c:v>260069.57542507464</c:v>
                </c:pt>
                <c:pt idx="18">
                  <c:v>274779.39303961507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1-467E-84C3-B4E2F3E5E8A2}"/>
            </c:ext>
          </c:extLst>
        </c:ser>
        <c:ser>
          <c:idx val="6"/>
          <c:order val="6"/>
          <c:tx>
            <c:strRef>
              <c:f>'Uncapped Participating'!$B$184</c:f>
              <c:strCache>
                <c:ptCount val="1"/>
                <c:pt idx="0">
                  <c:v>VC 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'Uncapped Participating'!$B$61:$V$61</c15:sqref>
                  </c15:fullRef>
                </c:ext>
              </c:extLst>
              <c:f>'Uncapped Participating'!$C$61:$V$61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'Uncapped Participating'!$C$184:$V$184</c15:sqref>
                  </c15:fullRef>
                </c:ext>
              </c:extLst>
              <c:f>'Uncapped Participating'!$D$184:$V$184</c:f>
              <c:numCache>
                <c:formatCode>[$$-409]#,##0_);\([$$-409]#,##0\);[$$-409]#,##0_);@_)</c:formatCode>
                <c:ptCount val="19"/>
                <c:pt idx="0">
                  <c:v>33112.582781456957</c:v>
                </c:pt>
                <c:pt idx="1">
                  <c:v>49668.874172185424</c:v>
                </c:pt>
                <c:pt idx="2">
                  <c:v>50000</c:v>
                </c:pt>
                <c:pt idx="3">
                  <c:v>50000</c:v>
                </c:pt>
                <c:pt idx="4">
                  <c:v>50000</c:v>
                </c:pt>
                <c:pt idx="5">
                  <c:v>50000</c:v>
                </c:pt>
                <c:pt idx="6">
                  <c:v>50000</c:v>
                </c:pt>
                <c:pt idx="7">
                  <c:v>50000</c:v>
                </c:pt>
                <c:pt idx="8">
                  <c:v>50000</c:v>
                </c:pt>
                <c:pt idx="9">
                  <c:v>52874.435773031859</c:v>
                </c:pt>
                <c:pt idx="10">
                  <c:v>58336.67087355168</c:v>
                </c:pt>
                <c:pt idx="11">
                  <c:v>63798.905974071495</c:v>
                </c:pt>
                <c:pt idx="12">
                  <c:v>69261.141074591316</c:v>
                </c:pt>
                <c:pt idx="13">
                  <c:v>74723.376175111131</c:v>
                </c:pt>
                <c:pt idx="14">
                  <c:v>80185.611275630959</c:v>
                </c:pt>
                <c:pt idx="15">
                  <c:v>85647.846376150774</c:v>
                </c:pt>
                <c:pt idx="16">
                  <c:v>91110.081476670588</c:v>
                </c:pt>
                <c:pt idx="17">
                  <c:v>96572.316577190417</c:v>
                </c:pt>
                <c:pt idx="18">
                  <c:v>102034.55167771025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161-467E-84C3-B4E2F3E5E8A2}"/>
            </c:ext>
          </c:extLst>
        </c:ser>
        <c:ser>
          <c:idx val="7"/>
          <c:order val="7"/>
          <c:tx>
            <c:strRef>
              <c:f>'Uncapped Participating'!$B$185</c:f>
              <c:strCache>
                <c:ptCount val="1"/>
                <c:pt idx="0">
                  <c:v>VC 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'Uncapped Participating'!$B$61:$V$61</c15:sqref>
                  </c15:fullRef>
                </c:ext>
              </c:extLst>
              <c:f>'Uncapped Participating'!$C$61:$V$61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'Uncapped Participating'!$C$185:$V$185</c15:sqref>
                  </c15:fullRef>
                </c:ext>
              </c:extLst>
              <c:f>'Uncapped Participating'!$D$185:$V$185</c:f>
              <c:numCache>
                <c:formatCode>[$$-409]#,##0_);\([$$-409]#,##0\);[$$-409]#,##0_);@_)</c:formatCode>
                <c:ptCount val="19"/>
                <c:pt idx="0">
                  <c:v>59602.649006622509</c:v>
                </c:pt>
                <c:pt idx="1">
                  <c:v>89403.97350993377</c:v>
                </c:pt>
                <c:pt idx="2">
                  <c:v>101585.93722672027</c:v>
                </c:pt>
                <c:pt idx="3">
                  <c:v>109809.02977978095</c:v>
                </c:pt>
                <c:pt idx="4">
                  <c:v>117580.67497948713</c:v>
                </c:pt>
                <c:pt idx="5">
                  <c:v>124634.55604840966</c:v>
                </c:pt>
                <c:pt idx="6">
                  <c:v>131613.20526423046</c:v>
                </c:pt>
                <c:pt idx="7">
                  <c:v>138357.64696021593</c:v>
                </c:pt>
                <c:pt idx="8">
                  <c:v>145102.08865620143</c:v>
                </c:pt>
                <c:pt idx="9">
                  <c:v>151648.78841449023</c:v>
                </c:pt>
                <c:pt idx="10">
                  <c:v>158017.46490359047</c:v>
                </c:pt>
                <c:pt idx="11">
                  <c:v>164386.14139269071</c:v>
                </c:pt>
                <c:pt idx="12">
                  <c:v>170754.81788179092</c:v>
                </c:pt>
                <c:pt idx="13">
                  <c:v>177123.49437089113</c:v>
                </c:pt>
                <c:pt idx="14">
                  <c:v>183492.1708599914</c:v>
                </c:pt>
                <c:pt idx="15">
                  <c:v>189860.84734909161</c:v>
                </c:pt>
                <c:pt idx="16">
                  <c:v>196229.52383819185</c:v>
                </c:pt>
                <c:pt idx="17">
                  <c:v>202598.20032729208</c:v>
                </c:pt>
                <c:pt idx="18">
                  <c:v>208966.87681639229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61-467E-84C3-B4E2F3E5E8A2}"/>
            </c:ext>
          </c:extLst>
        </c:ser>
        <c:ser>
          <c:idx val="8"/>
          <c:order val="8"/>
          <c:tx>
            <c:strRef>
              <c:f>'Uncapped Participating'!$B$186</c:f>
              <c:strCache>
                <c:ptCount val="1"/>
                <c:pt idx="0">
                  <c:v>Other Investors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'Uncapped Participating'!$B$61:$V$61</c15:sqref>
                  </c15:fullRef>
                </c:ext>
              </c:extLst>
              <c:f>'Uncapped Participating'!$C$61:$V$61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'Uncapped Participating'!$C$186:$V$186</c15:sqref>
                  </c15:fullRef>
                </c:ext>
              </c:extLst>
              <c:f>'Uncapped Participating'!$D$186:$V$186</c:f>
              <c:numCache>
                <c:formatCode>[$$-409]#,##0_);\([$$-409]#,##0\);[$$-409]#,##0_);@_)</c:formatCode>
                <c:ptCount val="19"/>
                <c:pt idx="0">
                  <c:v>26490.066225165559</c:v>
                </c:pt>
                <c:pt idx="1">
                  <c:v>39735.099337748339</c:v>
                </c:pt>
                <c:pt idx="2">
                  <c:v>44681.759188663767</c:v>
                </c:pt>
                <c:pt idx="3">
                  <c:v>48004.627107431385</c:v>
                </c:pt>
                <c:pt idx="4">
                  <c:v>51145.069750331742</c:v>
                </c:pt>
                <c:pt idx="5">
                  <c:v>53995.471221004816</c:v>
                </c:pt>
                <c:pt idx="6">
                  <c:v>56815.472266347868</c:v>
                </c:pt>
                <c:pt idx="7">
                  <c:v>59540.83243917572</c:v>
                </c:pt>
                <c:pt idx="8">
                  <c:v>62266.192612003579</c:v>
                </c:pt>
                <c:pt idx="9">
                  <c:v>64911.647282524675</c:v>
                </c:pt>
                <c:pt idx="10">
                  <c:v>67485.164563777216</c:v>
                </c:pt>
                <c:pt idx="11">
                  <c:v>70058.681845029787</c:v>
                </c:pt>
                <c:pt idx="12">
                  <c:v>72632.199126282329</c:v>
                </c:pt>
                <c:pt idx="13">
                  <c:v>75205.71640753487</c:v>
                </c:pt>
                <c:pt idx="14">
                  <c:v>77779.233688787412</c:v>
                </c:pt>
                <c:pt idx="15">
                  <c:v>80352.750970039982</c:v>
                </c:pt>
                <c:pt idx="16">
                  <c:v>82926.268251292524</c:v>
                </c:pt>
                <c:pt idx="17">
                  <c:v>85499.785532545066</c:v>
                </c:pt>
                <c:pt idx="18">
                  <c:v>88073.302813797622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161-467E-84C3-B4E2F3E5E8A2}"/>
            </c:ext>
          </c:extLst>
        </c:ser>
        <c:ser>
          <c:idx val="9"/>
          <c:order val="9"/>
          <c:tx>
            <c:strRef>
              <c:f>'Uncapped Participating'!$B$187</c:f>
              <c:strCache>
                <c:ptCount val="1"/>
                <c:pt idx="0">
                  <c:v>Mgmt, Employees &amp; Other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'Uncapped Participating'!$B$61:$V$61</c15:sqref>
                  </c15:fullRef>
                </c:ext>
              </c:extLst>
              <c:f>'Uncapped Participating'!$C$61:$V$61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'Uncapped Participating'!$C$187:$V$187</c15:sqref>
                  </c15:fullRef>
                </c:ext>
              </c:extLst>
              <c:f>'Uncapped Participating'!$D$187:$V$187</c:f>
              <c:numCache>
                <c:formatCode>[$$-409]#,##0_);\([$$-409]#,##0\);[$$-409]#,##0_);@_)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161-467E-84C3-B4E2F3E5E8A2}"/>
            </c:ext>
          </c:extLst>
        </c:ser>
        <c:ser>
          <c:idx val="10"/>
          <c:order val="10"/>
          <c:tx>
            <c:strRef>
              <c:f>'Uncapped Participating'!$B$188</c:f>
              <c:strCache>
                <c:ptCount val="1"/>
                <c:pt idx="0">
                  <c:v>Remaining Common Stock + Options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'Uncapped Participating'!$B$61:$V$61</c15:sqref>
                  </c15:fullRef>
                </c:ext>
              </c:extLst>
              <c:f>'Uncapped Participating'!$C$61:$V$61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'Uncapped Participating'!$C$188:$V$188</c15:sqref>
                  </c15:fullRef>
                </c:ext>
              </c:extLst>
              <c:f>'Uncapped Participating'!$D$188:$V$188</c:f>
              <c:numCache>
                <c:formatCode>_([$$-409]* #,##0_);_([$$-409]* \(#,##0\);_([$$-409]* "-"_);_(@_)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53993.698334248606</c:v>
                </c:pt>
                <c:pt idx="3">
                  <c:v>92315.602725426506</c:v>
                </c:pt>
                <c:pt idx="4">
                  <c:v>128533.63655923592</c:v>
                </c:pt>
                <c:pt idx="5">
                  <c:v>161406.68938768501</c:v>
                </c:pt>
                <c:pt idx="6">
                  <c:v>193929.14080150414</c:v>
                </c:pt>
                <c:pt idx="7">
                  <c:v>225360.1198617155</c:v>
                </c:pt>
                <c:pt idx="8">
                  <c:v>256791.09892192687</c:v>
                </c:pt>
                <c:pt idx="9">
                  <c:v>287300.54541009897</c:v>
                </c:pt>
                <c:pt idx="10">
                  <c:v>316980.35382023314</c:v>
                </c:pt>
                <c:pt idx="11">
                  <c:v>346660.16223036731</c:v>
                </c:pt>
                <c:pt idx="12">
                  <c:v>376339.97064050153</c:v>
                </c:pt>
                <c:pt idx="13">
                  <c:v>406019.7790506357</c:v>
                </c:pt>
                <c:pt idx="14">
                  <c:v>435699.58746076992</c:v>
                </c:pt>
                <c:pt idx="15">
                  <c:v>465379.39587090409</c:v>
                </c:pt>
                <c:pt idx="16">
                  <c:v>495059.20428103826</c:v>
                </c:pt>
                <c:pt idx="17">
                  <c:v>524739.01269117242</c:v>
                </c:pt>
                <c:pt idx="18">
                  <c:v>554418.8211013067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61-467E-84C3-B4E2F3E5E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692112"/>
        <c:axId val="1064692944"/>
      </c:lineChart>
      <c:catAx>
        <c:axId val="106469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Enterprise / Exit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944"/>
        <c:crosses val="autoZero"/>
        <c:auto val="1"/>
        <c:lblAlgn val="ctr"/>
        <c:lblOffset val="100"/>
        <c:noMultiLvlLbl val="0"/>
      </c:catAx>
      <c:valAx>
        <c:axId val="1064692944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 for each Series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$-409]#,##0_);\([$$-409]#,##0\);[$$-409]#,##0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417268</xdr:colOff>
      <xdr:row>130</xdr:row>
      <xdr:rowOff>130089</xdr:rowOff>
    </xdr:from>
    <xdr:to>
      <xdr:col>37</xdr:col>
      <xdr:colOff>425796</xdr:colOff>
      <xdr:row>163</xdr:row>
      <xdr:rowOff>164385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73B66-CA93-4318-AA45-F261CC2D8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417268</xdr:colOff>
      <xdr:row>170</xdr:row>
      <xdr:rowOff>130089</xdr:rowOff>
    </xdr:from>
    <xdr:to>
      <xdr:col>37</xdr:col>
      <xdr:colOff>425796</xdr:colOff>
      <xdr:row>203</xdr:row>
      <xdr:rowOff>164385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04F351-1E19-4255-B410-5460B839D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175460</xdr:colOff>
      <xdr:row>1</xdr:row>
      <xdr:rowOff>20242</xdr:rowOff>
    </xdr:from>
    <xdr:to>
      <xdr:col>3</xdr:col>
      <xdr:colOff>54794</xdr:colOff>
      <xdr:row>4</xdr:row>
      <xdr:rowOff>133086</xdr:rowOff>
    </xdr:to>
    <xdr:pic>
      <xdr:nvPicPr>
        <xdr:cNvPr id="4" name="Picture 3" descr="People, Progress, and a Look Ahead | Scale Venture Partners">
          <a:extLst>
            <a:ext uri="{FF2B5EF4-FFF2-40B4-BE49-F238E27FC236}">
              <a16:creationId xmlns:a16="http://schemas.microsoft.com/office/drawing/2014/main" id="{418EF6D7-AFE3-422C-B51B-02124C9D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60" y="203122"/>
          <a:ext cx="3036425" cy="66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D1C1-6A14-4053-A0CC-FE73413E69EE}">
  <sheetPr>
    <tabColor theme="4" tint="0.79998168889431442"/>
    <pageSetUpPr autoPageBreaks="0"/>
  </sheetPr>
  <dimension ref="A8:Z209"/>
  <sheetViews>
    <sheetView showGridLines="0" tabSelected="1" zoomScale="79" zoomScaleNormal="79" workbookViewId="0">
      <selection activeCell="J7" sqref="J7"/>
    </sheetView>
  </sheetViews>
  <sheetFormatPr defaultColWidth="8.83984375" defaultRowHeight="14.4" x14ac:dyDescent="0.55000000000000004"/>
  <cols>
    <col min="1" max="1" width="2.41796875" customWidth="1"/>
    <col min="2" max="2" width="28" bestFit="1" customWidth="1"/>
    <col min="3" max="22" width="13.15625" bestFit="1" customWidth="1"/>
    <col min="25" max="25" width="11.15625" bestFit="1" customWidth="1"/>
  </cols>
  <sheetData>
    <row r="8" spans="1:13" x14ac:dyDescent="0.55000000000000004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10" spans="1:13" ht="43.2" x14ac:dyDescent="0.55000000000000004">
      <c r="B10" s="3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  <c r="L10" s="4" t="s">
        <v>11</v>
      </c>
      <c r="M10" s="5" t="s">
        <v>12</v>
      </c>
    </row>
    <row r="11" spans="1:13" x14ac:dyDescent="0.55000000000000004">
      <c r="B11" s="6" t="s">
        <v>13</v>
      </c>
      <c r="C11" s="7">
        <f t="shared" ref="C11:L21" si="0">IF(ISERROR(C24/$M24),"NA",C24/$M24)</f>
        <v>1.2345679012345678E-2</v>
      </c>
      <c r="D11" s="7">
        <f t="shared" si="0"/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0.61728395061728392</v>
      </c>
      <c r="K11" s="7">
        <f t="shared" si="0"/>
        <v>0.37037037037037035</v>
      </c>
      <c r="L11" s="7">
        <f t="shared" si="0"/>
        <v>0</v>
      </c>
      <c r="M11" s="8">
        <f>SUM(C11:L11)</f>
        <v>0.99999999999999989</v>
      </c>
    </row>
    <row r="12" spans="1:13" x14ac:dyDescent="0.55000000000000004">
      <c r="B12" s="6" t="s">
        <v>14</v>
      </c>
      <c r="C12" s="7">
        <f t="shared" si="0"/>
        <v>1.9607843137254902E-2</v>
      </c>
      <c r="D12" s="7">
        <f t="shared" si="0"/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0.78431372549019607</v>
      </c>
      <c r="K12" s="7">
        <f t="shared" si="0"/>
        <v>0.19607843137254902</v>
      </c>
      <c r="L12" s="7">
        <f t="shared" si="0"/>
        <v>0</v>
      </c>
      <c r="M12" s="8">
        <f t="shared" ref="M12:M21" si="1">SUM(C12:L12)</f>
        <v>1</v>
      </c>
    </row>
    <row r="13" spans="1:13" x14ac:dyDescent="0.55000000000000004">
      <c r="B13" s="6" t="s">
        <v>15</v>
      </c>
      <c r="C13" s="7">
        <f t="shared" si="0"/>
        <v>1.9607843137254902E-2</v>
      </c>
      <c r="D13" s="7">
        <f t="shared" si="0"/>
        <v>0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0.98039215686274506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8">
        <f t="shared" si="1"/>
        <v>1</v>
      </c>
    </row>
    <row r="14" spans="1:13" x14ac:dyDescent="0.55000000000000004">
      <c r="B14" s="6" t="s">
        <v>16</v>
      </c>
      <c r="C14" s="7">
        <f t="shared" si="0"/>
        <v>3.8461538461538464E-2</v>
      </c>
      <c r="D14" s="7">
        <f t="shared" si="0"/>
        <v>0</v>
      </c>
      <c r="E14" s="7">
        <f t="shared" si="0"/>
        <v>0</v>
      </c>
      <c r="F14" s="7">
        <f t="shared" si="0"/>
        <v>0</v>
      </c>
      <c r="G14" s="7">
        <f t="shared" si="0"/>
        <v>0.19230769230769232</v>
      </c>
      <c r="H14" s="7">
        <f t="shared" si="0"/>
        <v>0.76923076923076927</v>
      </c>
      <c r="I14" s="7">
        <f t="shared" si="0"/>
        <v>0</v>
      </c>
      <c r="J14" s="7">
        <f t="shared" si="0"/>
        <v>0</v>
      </c>
      <c r="K14" s="7">
        <f t="shared" si="0"/>
        <v>0</v>
      </c>
      <c r="L14" s="7">
        <f t="shared" si="0"/>
        <v>0</v>
      </c>
      <c r="M14" s="8">
        <f t="shared" si="1"/>
        <v>1</v>
      </c>
    </row>
    <row r="15" spans="1:13" x14ac:dyDescent="0.55000000000000004">
      <c r="B15" s="6" t="s">
        <v>17</v>
      </c>
      <c r="C15" s="7">
        <f t="shared" si="0"/>
        <v>0.1</v>
      </c>
      <c r="D15" s="7">
        <f t="shared" si="0"/>
        <v>0</v>
      </c>
      <c r="E15" s="7">
        <f t="shared" si="0"/>
        <v>0</v>
      </c>
      <c r="F15" s="7">
        <f t="shared" si="0"/>
        <v>0</v>
      </c>
      <c r="G15" s="7">
        <f t="shared" si="0"/>
        <v>0</v>
      </c>
      <c r="H15" s="7">
        <f t="shared" si="0"/>
        <v>0.9</v>
      </c>
      <c r="I15" s="7">
        <f t="shared" si="0"/>
        <v>0</v>
      </c>
      <c r="J15" s="7">
        <f t="shared" si="0"/>
        <v>0</v>
      </c>
      <c r="K15" s="7">
        <f t="shared" si="0"/>
        <v>0</v>
      </c>
      <c r="L15" s="7">
        <f t="shared" si="0"/>
        <v>0</v>
      </c>
      <c r="M15" s="8">
        <f t="shared" si="1"/>
        <v>1</v>
      </c>
    </row>
    <row r="16" spans="1:13" x14ac:dyDescent="0.55000000000000004">
      <c r="B16" s="6" t="s">
        <v>18</v>
      </c>
      <c r="C16" s="7">
        <f t="shared" si="0"/>
        <v>0.2</v>
      </c>
      <c r="D16" s="7">
        <f t="shared" si="0"/>
        <v>0</v>
      </c>
      <c r="E16" s="7">
        <f t="shared" si="0"/>
        <v>0</v>
      </c>
      <c r="F16" s="7">
        <f t="shared" si="0"/>
        <v>0</v>
      </c>
      <c r="G16" s="7">
        <f t="shared" si="0"/>
        <v>0.8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8">
        <f t="shared" si="1"/>
        <v>1</v>
      </c>
    </row>
    <row r="17" spans="2:13" x14ac:dyDescent="0.55000000000000004">
      <c r="B17" s="6" t="s">
        <v>19</v>
      </c>
      <c r="C17" s="7">
        <f t="shared" si="0"/>
        <v>0.90909090909090906</v>
      </c>
      <c r="D17" s="7">
        <f t="shared" si="0"/>
        <v>0</v>
      </c>
      <c r="E17" s="7">
        <f t="shared" si="0"/>
        <v>0</v>
      </c>
      <c r="F17" s="7">
        <f t="shared" si="0"/>
        <v>9.0909090909090912E-2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8">
        <f t="shared" si="1"/>
        <v>1</v>
      </c>
    </row>
    <row r="18" spans="2:13" x14ac:dyDescent="0.55000000000000004">
      <c r="B18" s="6" t="s">
        <v>20</v>
      </c>
      <c r="C18" s="7">
        <f t="shared" si="0"/>
        <v>0</v>
      </c>
      <c r="D18" s="7">
        <f t="shared" si="0"/>
        <v>0.5</v>
      </c>
      <c r="E18" s="7">
        <f t="shared" si="0"/>
        <v>0.5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 t="shared" si="0"/>
        <v>0</v>
      </c>
      <c r="K18" s="7">
        <f t="shared" si="0"/>
        <v>0</v>
      </c>
      <c r="L18" s="7">
        <f t="shared" si="0"/>
        <v>0</v>
      </c>
      <c r="M18" s="8">
        <f t="shared" si="1"/>
        <v>1</v>
      </c>
    </row>
    <row r="19" spans="2:13" x14ac:dyDescent="0.55000000000000004">
      <c r="B19" s="6" t="s">
        <v>21</v>
      </c>
      <c r="C19" s="7">
        <f t="shared" si="0"/>
        <v>0</v>
      </c>
      <c r="D19" s="7">
        <f t="shared" si="0"/>
        <v>0.5</v>
      </c>
      <c r="E19" s="7">
        <f t="shared" si="0"/>
        <v>0.5</v>
      </c>
      <c r="F19" s="7">
        <f t="shared" si="0"/>
        <v>0</v>
      </c>
      <c r="G19" s="7">
        <f t="shared" si="0"/>
        <v>0</v>
      </c>
      <c r="H19" s="7">
        <f t="shared" si="0"/>
        <v>0</v>
      </c>
      <c r="I19" s="7">
        <f t="shared" si="0"/>
        <v>0</v>
      </c>
      <c r="J19" s="7">
        <f t="shared" si="0"/>
        <v>0</v>
      </c>
      <c r="K19" s="7">
        <f t="shared" si="0"/>
        <v>0</v>
      </c>
      <c r="L19" s="7">
        <f t="shared" si="0"/>
        <v>0</v>
      </c>
      <c r="M19" s="8">
        <f t="shared" si="1"/>
        <v>1</v>
      </c>
    </row>
    <row r="20" spans="2:13" x14ac:dyDescent="0.55000000000000004">
      <c r="B20" s="6" t="s">
        <v>22</v>
      </c>
      <c r="C20" s="7">
        <f t="shared" si="0"/>
        <v>0</v>
      </c>
      <c r="D20" s="7">
        <f t="shared" si="0"/>
        <v>1</v>
      </c>
      <c r="E20" s="7">
        <f t="shared" si="0"/>
        <v>0</v>
      </c>
      <c r="F20" s="7">
        <f t="shared" si="0"/>
        <v>0</v>
      </c>
      <c r="G20" s="7">
        <f t="shared" si="0"/>
        <v>0</v>
      </c>
      <c r="H20" s="7">
        <f t="shared" si="0"/>
        <v>0</v>
      </c>
      <c r="I20" s="7">
        <f t="shared" si="0"/>
        <v>0</v>
      </c>
      <c r="J20" s="7">
        <f t="shared" si="0"/>
        <v>0</v>
      </c>
      <c r="K20" s="7">
        <f t="shared" si="0"/>
        <v>0</v>
      </c>
      <c r="L20" s="7">
        <f t="shared" si="0"/>
        <v>0</v>
      </c>
      <c r="M20" s="8">
        <f t="shared" si="1"/>
        <v>1</v>
      </c>
    </row>
    <row r="21" spans="2:13" x14ac:dyDescent="0.55000000000000004">
      <c r="B21" s="6" t="s">
        <v>23</v>
      </c>
      <c r="C21" s="7" t="str">
        <f t="shared" si="0"/>
        <v>NA</v>
      </c>
      <c r="D21" s="7" t="str">
        <f t="shared" si="0"/>
        <v>NA</v>
      </c>
      <c r="E21" s="7" t="str">
        <f t="shared" si="0"/>
        <v>NA</v>
      </c>
      <c r="F21" s="7" t="str">
        <f t="shared" si="0"/>
        <v>NA</v>
      </c>
      <c r="G21" s="7" t="str">
        <f t="shared" si="0"/>
        <v>NA</v>
      </c>
      <c r="H21" s="7" t="str">
        <f t="shared" si="0"/>
        <v>NA</v>
      </c>
      <c r="I21" s="7" t="str">
        <f t="shared" si="0"/>
        <v>NA</v>
      </c>
      <c r="J21" s="7" t="str">
        <f t="shared" si="0"/>
        <v>NA</v>
      </c>
      <c r="K21" s="7" t="str">
        <f t="shared" si="0"/>
        <v>NA</v>
      </c>
      <c r="L21" s="7" t="str">
        <f t="shared" si="0"/>
        <v>NA</v>
      </c>
      <c r="M21" s="8">
        <f t="shared" si="1"/>
        <v>0</v>
      </c>
    </row>
    <row r="23" spans="2:13" ht="43.2" x14ac:dyDescent="0.55000000000000004">
      <c r="B23" s="3" t="s">
        <v>24</v>
      </c>
      <c r="C23" s="4" t="str">
        <f t="shared" ref="C23:L23" si="2">C10</f>
        <v>Scale Venture Partners</v>
      </c>
      <c r="D23" s="4" t="str">
        <f t="shared" si="2"/>
        <v>VC 1</v>
      </c>
      <c r="E23" s="4" t="str">
        <f t="shared" si="2"/>
        <v>VC 2</v>
      </c>
      <c r="F23" s="4" t="str">
        <f t="shared" si="2"/>
        <v>VC 3</v>
      </c>
      <c r="G23" s="4" t="str">
        <f t="shared" si="2"/>
        <v>VC 4</v>
      </c>
      <c r="H23" s="4" t="str">
        <f t="shared" si="2"/>
        <v>VC 5</v>
      </c>
      <c r="I23" s="4" t="str">
        <f t="shared" si="2"/>
        <v>VC 6</v>
      </c>
      <c r="J23" s="4" t="str">
        <f t="shared" si="2"/>
        <v>VC 7</v>
      </c>
      <c r="K23" s="4" t="str">
        <f t="shared" si="2"/>
        <v>Other Investors</v>
      </c>
      <c r="L23" s="4" t="str">
        <f t="shared" si="2"/>
        <v>Mgmt, Employees &amp; Other</v>
      </c>
      <c r="M23" s="5" t="s">
        <v>12</v>
      </c>
    </row>
    <row r="24" spans="2:13" x14ac:dyDescent="0.55000000000000004">
      <c r="B24" s="9" t="str">
        <f t="shared" ref="B24:B34" si="3">B11</f>
        <v>Series E -1 Uncapped Participation</v>
      </c>
      <c r="C24" s="10">
        <v>1000</v>
      </c>
      <c r="D24" s="10"/>
      <c r="E24" s="10"/>
      <c r="F24" s="10"/>
      <c r="G24" s="10"/>
      <c r="H24" s="10"/>
      <c r="I24" s="10"/>
      <c r="J24" s="10">
        <v>50000</v>
      </c>
      <c r="K24" s="10">
        <v>30000</v>
      </c>
      <c r="L24" s="10"/>
      <c r="M24" s="11">
        <f t="shared" ref="M24:M34" si="4">SUM(C24:L24)</f>
        <v>81000</v>
      </c>
    </row>
    <row r="25" spans="2:13" x14ac:dyDescent="0.55000000000000004">
      <c r="B25" s="9" t="str">
        <f t="shared" si="3"/>
        <v>Series E Uncapped Participation</v>
      </c>
      <c r="C25" s="10">
        <v>1000</v>
      </c>
      <c r="D25" s="10"/>
      <c r="E25" s="10"/>
      <c r="F25" s="10"/>
      <c r="G25" s="10"/>
      <c r="H25" s="10"/>
      <c r="I25" s="10"/>
      <c r="J25" s="10">
        <v>40000</v>
      </c>
      <c r="K25" s="10">
        <v>10000</v>
      </c>
      <c r="L25" s="10"/>
      <c r="M25" s="11">
        <f t="shared" si="4"/>
        <v>51000</v>
      </c>
    </row>
    <row r="26" spans="2:13" x14ac:dyDescent="0.55000000000000004">
      <c r="B26" s="9" t="str">
        <f t="shared" si="3"/>
        <v>Series D-1</v>
      </c>
      <c r="C26" s="10">
        <v>1000</v>
      </c>
      <c r="D26" s="10"/>
      <c r="E26" s="10"/>
      <c r="F26" s="10"/>
      <c r="G26" s="10"/>
      <c r="H26" s="10"/>
      <c r="I26" s="10">
        <v>50000</v>
      </c>
      <c r="J26" s="10"/>
      <c r="K26" s="10"/>
      <c r="L26" s="10"/>
      <c r="M26" s="11">
        <f t="shared" si="4"/>
        <v>51000</v>
      </c>
    </row>
    <row r="27" spans="2:13" x14ac:dyDescent="0.55000000000000004">
      <c r="B27" s="9" t="str">
        <f t="shared" si="3"/>
        <v>Series D</v>
      </c>
      <c r="C27" s="10">
        <v>1000</v>
      </c>
      <c r="D27" s="10"/>
      <c r="E27" s="10"/>
      <c r="F27" s="10"/>
      <c r="G27" s="10">
        <v>5000</v>
      </c>
      <c r="H27" s="10">
        <v>20000</v>
      </c>
      <c r="I27" s="10"/>
      <c r="J27" s="10"/>
      <c r="K27" s="10"/>
      <c r="L27" s="10"/>
      <c r="M27" s="11">
        <f t="shared" si="4"/>
        <v>26000</v>
      </c>
    </row>
    <row r="28" spans="2:13" x14ac:dyDescent="0.55000000000000004">
      <c r="B28" s="9" t="str">
        <f t="shared" si="3"/>
        <v>Series C</v>
      </c>
      <c r="C28" s="10">
        <v>5000</v>
      </c>
      <c r="D28" s="10"/>
      <c r="E28" s="10"/>
      <c r="F28" s="10"/>
      <c r="G28" s="10"/>
      <c r="H28" s="10">
        <v>45000</v>
      </c>
      <c r="I28" s="10"/>
      <c r="J28" s="10"/>
      <c r="K28" s="10"/>
      <c r="L28" s="10"/>
      <c r="M28" s="11">
        <f>SUM(C28:L28)</f>
        <v>50000</v>
      </c>
    </row>
    <row r="29" spans="2:13" x14ac:dyDescent="0.55000000000000004">
      <c r="B29" s="9" t="str">
        <f t="shared" si="3"/>
        <v>Series B</v>
      </c>
      <c r="C29" s="10">
        <v>5000</v>
      </c>
      <c r="D29" s="10"/>
      <c r="E29" s="10"/>
      <c r="F29" s="10"/>
      <c r="G29" s="10">
        <v>20000</v>
      </c>
      <c r="H29" s="10"/>
      <c r="I29" s="10"/>
      <c r="J29" s="10"/>
      <c r="K29" s="10"/>
      <c r="L29" s="10"/>
      <c r="M29" s="11">
        <f t="shared" si="4"/>
        <v>25000</v>
      </c>
    </row>
    <row r="30" spans="2:13" x14ac:dyDescent="0.55000000000000004">
      <c r="B30" s="9" t="str">
        <f t="shared" si="3"/>
        <v>Series A</v>
      </c>
      <c r="C30" s="10">
        <v>10000</v>
      </c>
      <c r="D30" s="10"/>
      <c r="E30" s="10"/>
      <c r="F30" s="10">
        <v>1000</v>
      </c>
      <c r="G30" s="10"/>
      <c r="H30" s="10"/>
      <c r="I30" s="10"/>
      <c r="J30" s="10"/>
      <c r="K30" s="10"/>
      <c r="L30" s="10"/>
      <c r="M30" s="11">
        <f t="shared" si="4"/>
        <v>11000</v>
      </c>
    </row>
    <row r="31" spans="2:13" x14ac:dyDescent="0.55000000000000004">
      <c r="B31" s="9" t="str">
        <f t="shared" si="3"/>
        <v>Seed - 3</v>
      </c>
      <c r="C31" s="10"/>
      <c r="D31" s="10">
        <v>500</v>
      </c>
      <c r="E31" s="10">
        <v>500</v>
      </c>
      <c r="F31" s="10"/>
      <c r="G31" s="10"/>
      <c r="H31" s="10"/>
      <c r="I31" s="10"/>
      <c r="J31" s="10"/>
      <c r="K31" s="10"/>
      <c r="L31" s="10"/>
      <c r="M31" s="11">
        <f t="shared" si="4"/>
        <v>1000</v>
      </c>
    </row>
    <row r="32" spans="2:13" x14ac:dyDescent="0.55000000000000004">
      <c r="B32" s="9" t="str">
        <f t="shared" si="3"/>
        <v>Seed - 2</v>
      </c>
      <c r="C32" s="10"/>
      <c r="D32" s="10">
        <v>2500</v>
      </c>
      <c r="E32" s="10">
        <v>2500</v>
      </c>
      <c r="F32" s="10"/>
      <c r="G32" s="10"/>
      <c r="H32" s="10"/>
      <c r="I32" s="10"/>
      <c r="J32" s="10"/>
      <c r="K32" s="10"/>
      <c r="L32" s="10"/>
      <c r="M32" s="11">
        <f t="shared" si="4"/>
        <v>5000</v>
      </c>
    </row>
    <row r="33" spans="1:26" x14ac:dyDescent="0.55000000000000004">
      <c r="B33" s="9" t="str">
        <f t="shared" si="3"/>
        <v>Seed</v>
      </c>
      <c r="C33" s="10"/>
      <c r="D33" s="10">
        <v>1000</v>
      </c>
      <c r="E33" s="10"/>
      <c r="F33" s="10"/>
      <c r="G33" s="10"/>
      <c r="H33" s="10"/>
      <c r="I33" s="10"/>
      <c r="J33" s="10"/>
      <c r="K33" s="10"/>
      <c r="L33" s="10"/>
      <c r="M33" s="11">
        <f t="shared" si="4"/>
        <v>1000</v>
      </c>
    </row>
    <row r="34" spans="1:26" x14ac:dyDescent="0.55000000000000004">
      <c r="B34" s="9" t="str">
        <f t="shared" si="3"/>
        <v>Common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>
        <f t="shared" si="4"/>
        <v>0</v>
      </c>
    </row>
    <row r="35" spans="1:26" x14ac:dyDescent="0.55000000000000004">
      <c r="B35" s="12"/>
      <c r="C35" s="13"/>
      <c r="D35" s="13"/>
      <c r="E35" s="13"/>
      <c r="F35" s="13"/>
      <c r="G35" s="13"/>
      <c r="M35" s="14"/>
    </row>
    <row r="36" spans="1:26" x14ac:dyDescent="0.55000000000000004">
      <c r="B36" s="15" t="s">
        <v>12</v>
      </c>
      <c r="C36" s="16">
        <f>SUM(C24:C35)</f>
        <v>24000</v>
      </c>
      <c r="D36" s="16">
        <f t="shared" ref="D36:L36" si="5">SUM(D24:D35)</f>
        <v>4000</v>
      </c>
      <c r="E36" s="16">
        <f t="shared" si="5"/>
        <v>3000</v>
      </c>
      <c r="F36" s="16">
        <f t="shared" si="5"/>
        <v>1000</v>
      </c>
      <c r="G36" s="16">
        <f t="shared" si="5"/>
        <v>25000</v>
      </c>
      <c r="H36" s="16">
        <f t="shared" si="5"/>
        <v>65000</v>
      </c>
      <c r="I36" s="16">
        <f t="shared" si="5"/>
        <v>50000</v>
      </c>
      <c r="J36" s="16">
        <f t="shared" si="5"/>
        <v>90000</v>
      </c>
      <c r="K36" s="16">
        <f t="shared" si="5"/>
        <v>40000</v>
      </c>
      <c r="L36" s="16">
        <f t="shared" si="5"/>
        <v>0</v>
      </c>
      <c r="M36" s="17">
        <f>SUM(M24:M34)</f>
        <v>302000</v>
      </c>
    </row>
    <row r="38" spans="1:26" x14ac:dyDescent="0.55000000000000004">
      <c r="A38" s="1" t="s">
        <v>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26" s="18" customFormat="1" ht="57.6" x14ac:dyDescent="0.55000000000000004">
      <c r="B39" s="19"/>
      <c r="C39" s="19" t="s">
        <v>26</v>
      </c>
      <c r="D39" s="19" t="s">
        <v>27</v>
      </c>
      <c r="E39" s="19" t="s">
        <v>28</v>
      </c>
      <c r="F39" s="19" t="s">
        <v>29</v>
      </c>
      <c r="G39" s="19" t="s">
        <v>30</v>
      </c>
      <c r="H39" s="19" t="s">
        <v>31</v>
      </c>
      <c r="I39" s="19" t="s">
        <v>32</v>
      </c>
      <c r="J39" s="19" t="s">
        <v>33</v>
      </c>
      <c r="K39" s="19" t="s">
        <v>34</v>
      </c>
      <c r="L39" s="19" t="s">
        <v>35</v>
      </c>
      <c r="M39" s="19" t="s">
        <v>36</v>
      </c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18" customFormat="1" x14ac:dyDescent="0.55000000000000004">
      <c r="C40" s="20"/>
      <c r="D40" s="20"/>
      <c r="F40" s="20"/>
      <c r="G40" s="20"/>
      <c r="I40" s="20"/>
      <c r="K40" s="20"/>
      <c r="L40" s="20"/>
      <c r="M40" s="2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x14ac:dyDescent="0.55000000000000004">
      <c r="B41" s="21" t="str">
        <f t="shared" ref="B41:B50" si="6">B24</f>
        <v>Series E -1 Uncapped Participation</v>
      </c>
      <c r="C41" s="22">
        <v>3806.8829999999998</v>
      </c>
      <c r="D41" s="23">
        <v>21.277249655426765</v>
      </c>
      <c r="E41" s="24">
        <v>1</v>
      </c>
      <c r="F41" s="25">
        <v>1</v>
      </c>
      <c r="G41" s="26"/>
      <c r="H41" s="27">
        <f t="shared" ref="H41:H51" si="7">C41*F41</f>
        <v>3806.8829999999998</v>
      </c>
      <c r="I41" s="13">
        <f t="shared" ref="I41:I51" si="8">D41*C41*E41</f>
        <v>81000</v>
      </c>
      <c r="J41" s="28">
        <f t="shared" ref="J41:J50" si="9">I41/$I$53</f>
        <v>0.26821192052980131</v>
      </c>
      <c r="K41" s="13"/>
      <c r="L41" s="28"/>
      <c r="M41" s="29"/>
    </row>
    <row r="42" spans="1:26" x14ac:dyDescent="0.55000000000000004">
      <c r="B42" s="21" t="str">
        <f t="shared" si="6"/>
        <v>Series E Uncapped Participation</v>
      </c>
      <c r="C42" s="22">
        <v>3809.3229999999999</v>
      </c>
      <c r="D42" s="23">
        <v>13.388205725794322</v>
      </c>
      <c r="E42" s="24">
        <v>1</v>
      </c>
      <c r="F42" s="25">
        <v>1</v>
      </c>
      <c r="G42" s="26"/>
      <c r="H42" s="27">
        <f t="shared" si="7"/>
        <v>3809.3229999999999</v>
      </c>
      <c r="I42" s="13">
        <f t="shared" si="8"/>
        <v>51000</v>
      </c>
      <c r="J42" s="28">
        <f t="shared" si="9"/>
        <v>0.16887417218543047</v>
      </c>
      <c r="K42" s="13"/>
      <c r="L42" s="28"/>
      <c r="M42" s="29"/>
    </row>
    <row r="43" spans="1:26" x14ac:dyDescent="0.55000000000000004">
      <c r="B43" s="21" t="str">
        <f t="shared" si="6"/>
        <v>Series D-1</v>
      </c>
      <c r="C43" s="22">
        <v>4669.4960000000001</v>
      </c>
      <c r="D43" s="23">
        <v>10.921949606552827</v>
      </c>
      <c r="E43" s="24">
        <v>1</v>
      </c>
      <c r="F43" s="25">
        <v>1</v>
      </c>
      <c r="G43" s="26">
        <f>E43*D43/F43</f>
        <v>10.921949606552827</v>
      </c>
      <c r="H43" s="27">
        <f t="shared" si="7"/>
        <v>4669.4960000000001</v>
      </c>
      <c r="I43" s="13">
        <f t="shared" si="8"/>
        <v>51000</v>
      </c>
      <c r="J43" s="28">
        <f t="shared" si="9"/>
        <v>0.16887417218543047</v>
      </c>
      <c r="K43" s="13">
        <f>SUMIF($G$43:$G$51,"&gt;"&amp;$G43,$I$43:$I$51)+SUM($I$41:$I$42)</f>
        <v>132000</v>
      </c>
      <c r="L43" s="28">
        <f t="shared" ref="L43:L50" si="10">H43/(SUMIF($G$43:$G$51,"&lt;="&amp;G43,$H$43:$H$51)+SUM($H$41:$H$42))</f>
        <v>5.5714798025302166E-2</v>
      </c>
      <c r="M43" s="29">
        <f t="shared" ref="M43:M50" si="11">I43/L43+K43</f>
        <v>1047376.1982021186</v>
      </c>
    </row>
    <row r="44" spans="1:26" x14ac:dyDescent="0.55000000000000004">
      <c r="B44" s="21" t="str">
        <f t="shared" si="6"/>
        <v>Series D</v>
      </c>
      <c r="C44" s="22">
        <v>3471.7629999999999</v>
      </c>
      <c r="D44" s="23">
        <v>7.4889904639227964</v>
      </c>
      <c r="E44" s="24">
        <v>1</v>
      </c>
      <c r="F44" s="25">
        <v>1</v>
      </c>
      <c r="G44" s="26">
        <f t="shared" ref="G44:G51" si="12">E44*D44/F44</f>
        <v>7.4889904639227964</v>
      </c>
      <c r="H44" s="27">
        <f t="shared" si="7"/>
        <v>3471.7629999999999</v>
      </c>
      <c r="I44" s="13">
        <f t="shared" si="8"/>
        <v>26000</v>
      </c>
      <c r="J44" s="28">
        <f t="shared" si="9"/>
        <v>8.6092715231788075E-2</v>
      </c>
      <c r="K44" s="13">
        <f t="shared" ref="K44:K50" si="13">SUMIF($G$43:$G$51,"&gt;"&amp;$G44,$I$43:$I$51)+SUM($I$41:$I$42)</f>
        <v>183000</v>
      </c>
      <c r="L44" s="28">
        <f t="shared" si="10"/>
        <v>4.3867960051149076E-2</v>
      </c>
      <c r="M44" s="29">
        <f t="shared" si="11"/>
        <v>775687.692103407</v>
      </c>
    </row>
    <row r="45" spans="1:26" x14ac:dyDescent="0.55000000000000004">
      <c r="B45" s="21" t="str">
        <f t="shared" si="6"/>
        <v>Series C</v>
      </c>
      <c r="C45" s="22">
        <v>10730.904</v>
      </c>
      <c r="D45" s="23">
        <v>4.6594396893309264</v>
      </c>
      <c r="E45" s="24">
        <v>1</v>
      </c>
      <c r="F45" s="25">
        <v>1</v>
      </c>
      <c r="G45" s="26">
        <f t="shared" si="12"/>
        <v>4.6594396893309264</v>
      </c>
      <c r="H45" s="27">
        <f t="shared" si="7"/>
        <v>10730.904</v>
      </c>
      <c r="I45" s="13">
        <f t="shared" si="8"/>
        <v>50000</v>
      </c>
      <c r="J45" s="28">
        <f t="shared" si="9"/>
        <v>0.16556291390728478</v>
      </c>
      <c r="K45" s="13">
        <f t="shared" si="13"/>
        <v>209000</v>
      </c>
      <c r="L45" s="28">
        <f t="shared" si="10"/>
        <v>0.14181292243524951</v>
      </c>
      <c r="M45" s="29">
        <f t="shared" si="11"/>
        <v>561577.17802712624</v>
      </c>
    </row>
    <row r="46" spans="1:26" x14ac:dyDescent="0.55000000000000004">
      <c r="B46" s="21" t="str">
        <f t="shared" si="6"/>
        <v>Series B</v>
      </c>
      <c r="C46" s="22">
        <v>11497.424999999999</v>
      </c>
      <c r="D46" s="23">
        <v>2.1743999199820832</v>
      </c>
      <c r="E46" s="24">
        <v>1</v>
      </c>
      <c r="F46" s="25">
        <v>1</v>
      </c>
      <c r="G46" s="26">
        <f t="shared" si="12"/>
        <v>2.1743999199820832</v>
      </c>
      <c r="H46" s="27">
        <f t="shared" si="7"/>
        <v>11497.424999999999</v>
      </c>
      <c r="I46" s="13">
        <f t="shared" si="8"/>
        <v>25000</v>
      </c>
      <c r="J46" s="28">
        <f t="shared" si="9"/>
        <v>8.2781456953642391E-2</v>
      </c>
      <c r="K46" s="13">
        <f t="shared" si="13"/>
        <v>259000</v>
      </c>
      <c r="L46" s="28">
        <f t="shared" si="10"/>
        <v>0.17705088903070848</v>
      </c>
      <c r="M46" s="29">
        <f t="shared" si="11"/>
        <v>400202.34095895384</v>
      </c>
    </row>
    <row r="47" spans="1:26" x14ac:dyDescent="0.55000000000000004">
      <c r="B47" s="21" t="str">
        <f t="shared" si="6"/>
        <v>Series A</v>
      </c>
      <c r="C47" s="22">
        <v>10389.120000000001</v>
      </c>
      <c r="D47" s="23">
        <v>1.0587999753588369</v>
      </c>
      <c r="E47" s="24">
        <v>1</v>
      </c>
      <c r="F47" s="25">
        <v>1</v>
      </c>
      <c r="G47" s="26">
        <f t="shared" si="12"/>
        <v>1.0587999753588369</v>
      </c>
      <c r="H47" s="27">
        <f t="shared" si="7"/>
        <v>10389.120000000001</v>
      </c>
      <c r="I47" s="13">
        <f t="shared" si="8"/>
        <v>11000</v>
      </c>
      <c r="J47" s="28">
        <f t="shared" si="9"/>
        <v>3.6423841059602648E-2</v>
      </c>
      <c r="K47" s="13">
        <f t="shared" si="13"/>
        <v>284000</v>
      </c>
      <c r="L47" s="28">
        <f t="shared" si="10"/>
        <v>0.19440315496452656</v>
      </c>
      <c r="M47" s="29">
        <f t="shared" si="11"/>
        <v>340583.44383354892</v>
      </c>
    </row>
    <row r="48" spans="1:26" x14ac:dyDescent="0.55000000000000004">
      <c r="B48" s="21" t="str">
        <f t="shared" si="6"/>
        <v>Seed - 3</v>
      </c>
      <c r="C48" s="22">
        <v>1000</v>
      </c>
      <c r="D48" s="23">
        <v>1</v>
      </c>
      <c r="E48" s="24">
        <v>1</v>
      </c>
      <c r="F48" s="25">
        <v>1</v>
      </c>
      <c r="G48" s="26">
        <f t="shared" si="12"/>
        <v>1</v>
      </c>
      <c r="H48" s="27">
        <f t="shared" si="7"/>
        <v>1000</v>
      </c>
      <c r="I48" s="13">
        <f t="shared" si="8"/>
        <v>1000</v>
      </c>
      <c r="J48" s="28">
        <f t="shared" si="9"/>
        <v>3.3112582781456954E-3</v>
      </c>
      <c r="K48" s="13">
        <f t="shared" si="13"/>
        <v>295000</v>
      </c>
      <c r="L48" s="28">
        <f t="shared" si="10"/>
        <v>2.3227731086425094E-2</v>
      </c>
      <c r="M48" s="29">
        <f t="shared" si="11"/>
        <v>338051.98800000001</v>
      </c>
    </row>
    <row r="49" spans="1:22" x14ac:dyDescent="0.55000000000000004">
      <c r="B49" s="21" t="str">
        <f t="shared" si="6"/>
        <v>Seed - 2</v>
      </c>
      <c r="C49" s="22">
        <v>5815.63</v>
      </c>
      <c r="D49" s="23">
        <v>0.85975208188966623</v>
      </c>
      <c r="E49" s="24">
        <v>1</v>
      </c>
      <c r="F49" s="25">
        <v>1</v>
      </c>
      <c r="G49" s="26">
        <f t="shared" si="12"/>
        <v>0.85975208188966623</v>
      </c>
      <c r="H49" s="27">
        <f t="shared" si="7"/>
        <v>5815.63</v>
      </c>
      <c r="I49" s="13">
        <f t="shared" si="8"/>
        <v>5000</v>
      </c>
      <c r="J49" s="28">
        <f t="shared" si="9"/>
        <v>1.6556291390728478E-2</v>
      </c>
      <c r="K49" s="13">
        <f t="shared" si="13"/>
        <v>296000</v>
      </c>
      <c r="L49" s="28">
        <f t="shared" si="10"/>
        <v>0.13829619660311898</v>
      </c>
      <c r="M49" s="29">
        <f t="shared" si="11"/>
        <v>332154.28423059924</v>
      </c>
    </row>
    <row r="50" spans="1:22" x14ac:dyDescent="0.55000000000000004">
      <c r="B50" s="21" t="str">
        <f t="shared" si="6"/>
        <v>Seed</v>
      </c>
      <c r="C50" s="22">
        <v>3745.2979999999998</v>
      </c>
      <c r="D50" s="23">
        <v>0.26700145088588412</v>
      </c>
      <c r="E50" s="24">
        <v>1</v>
      </c>
      <c r="F50" s="25">
        <v>1</v>
      </c>
      <c r="G50" s="26">
        <f t="shared" si="12"/>
        <v>0.26700145088588412</v>
      </c>
      <c r="H50" s="27">
        <f t="shared" si="7"/>
        <v>3745.2979999999998</v>
      </c>
      <c r="I50" s="13">
        <f t="shared" si="8"/>
        <v>1000</v>
      </c>
      <c r="J50" s="28">
        <f t="shared" si="9"/>
        <v>3.3112582781456954E-3</v>
      </c>
      <c r="K50" s="13">
        <f t="shared" si="13"/>
        <v>301000</v>
      </c>
      <c r="L50" s="28">
        <f t="shared" si="10"/>
        <v>0.10335746213788924</v>
      </c>
      <c r="M50" s="29">
        <f t="shared" si="11"/>
        <v>310675.16016082029</v>
      </c>
    </row>
    <row r="51" spans="1:22" x14ac:dyDescent="0.55000000000000004">
      <c r="B51" s="21" t="s">
        <v>37</v>
      </c>
      <c r="C51" s="22">
        <v>24874.853999999999</v>
      </c>
      <c r="D51" s="23">
        <v>0</v>
      </c>
      <c r="F51" s="25">
        <v>1</v>
      </c>
      <c r="G51" s="26">
        <f t="shared" si="12"/>
        <v>0</v>
      </c>
      <c r="H51" s="27">
        <f t="shared" si="7"/>
        <v>24874.853999999999</v>
      </c>
      <c r="I51" s="13">
        <f t="shared" si="8"/>
        <v>0</v>
      </c>
      <c r="K51" s="13"/>
      <c r="L51" s="28"/>
      <c r="M51" s="29"/>
    </row>
    <row r="52" spans="1:22" x14ac:dyDescent="0.55000000000000004">
      <c r="L52" s="28"/>
    </row>
    <row r="53" spans="1:22" x14ac:dyDescent="0.55000000000000004">
      <c r="B53" s="30" t="s">
        <v>12</v>
      </c>
      <c r="C53" s="31">
        <f>SUM(C41:C52)</f>
        <v>83810.695999999996</v>
      </c>
      <c r="D53" s="32"/>
      <c r="E53" s="32"/>
      <c r="F53" s="32"/>
      <c r="G53" s="32"/>
      <c r="H53" s="31">
        <f>SUM(H41:H52)</f>
        <v>83810.695999999996</v>
      </c>
      <c r="I53" s="33">
        <f>SUM(I41:I52)</f>
        <v>302000</v>
      </c>
      <c r="J53" s="32"/>
      <c r="K53" s="32"/>
      <c r="L53" s="32"/>
      <c r="M53" s="32"/>
    </row>
    <row r="55" spans="1:22" x14ac:dyDescent="0.55000000000000004">
      <c r="A55" s="1" t="s">
        <v>38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7" spans="1:22" x14ac:dyDescent="0.55000000000000004">
      <c r="B57" s="34" t="s">
        <v>39</v>
      </c>
      <c r="C57" s="7">
        <v>0</v>
      </c>
    </row>
    <row r="58" spans="1:22" x14ac:dyDescent="0.55000000000000004">
      <c r="B58" s="34" t="s">
        <v>40</v>
      </c>
      <c r="C58" s="10">
        <v>100000</v>
      </c>
    </row>
    <row r="59" spans="1:22" x14ac:dyDescent="0.55000000000000004">
      <c r="B59" s="34" t="s">
        <v>41</v>
      </c>
      <c r="C59" s="10">
        <v>100000</v>
      </c>
    </row>
    <row r="61" spans="1:22" x14ac:dyDescent="0.55000000000000004">
      <c r="B61" s="19" t="s">
        <v>42</v>
      </c>
      <c r="C61" s="35">
        <f>C58</f>
        <v>100000</v>
      </c>
      <c r="D61" s="35">
        <f>C61+$C$59</f>
        <v>200000</v>
      </c>
      <c r="E61" s="35">
        <f t="shared" ref="E61:V61" si="14">D61+$C$59</f>
        <v>300000</v>
      </c>
      <c r="F61" s="35">
        <f t="shared" si="14"/>
        <v>400000</v>
      </c>
      <c r="G61" s="35">
        <f t="shared" si="14"/>
        <v>500000</v>
      </c>
      <c r="H61" s="35">
        <f t="shared" si="14"/>
        <v>600000</v>
      </c>
      <c r="I61" s="35">
        <f t="shared" si="14"/>
        <v>700000</v>
      </c>
      <c r="J61" s="35">
        <f t="shared" si="14"/>
        <v>800000</v>
      </c>
      <c r="K61" s="35">
        <f t="shared" si="14"/>
        <v>900000</v>
      </c>
      <c r="L61" s="35">
        <f t="shared" si="14"/>
        <v>1000000</v>
      </c>
      <c r="M61" s="35">
        <f t="shared" si="14"/>
        <v>1100000</v>
      </c>
      <c r="N61" s="35">
        <f t="shared" si="14"/>
        <v>1200000</v>
      </c>
      <c r="O61" s="35">
        <f t="shared" si="14"/>
        <v>1300000</v>
      </c>
      <c r="P61" s="35">
        <f t="shared" si="14"/>
        <v>1400000</v>
      </c>
      <c r="Q61" s="35">
        <f t="shared" si="14"/>
        <v>1500000</v>
      </c>
      <c r="R61" s="35">
        <f t="shared" si="14"/>
        <v>1600000</v>
      </c>
      <c r="S61" s="35">
        <f t="shared" si="14"/>
        <v>1700000</v>
      </c>
      <c r="T61" s="35">
        <f t="shared" si="14"/>
        <v>1800000</v>
      </c>
      <c r="U61" s="35">
        <f t="shared" si="14"/>
        <v>1900000</v>
      </c>
      <c r="V61" s="35">
        <f t="shared" si="14"/>
        <v>2000000</v>
      </c>
    </row>
    <row r="63" spans="1:22" x14ac:dyDescent="0.55000000000000004">
      <c r="B63" s="36" t="s">
        <v>43</v>
      </c>
      <c r="C63" s="37">
        <v>0</v>
      </c>
      <c r="D63" s="13">
        <f>C63</f>
        <v>0</v>
      </c>
      <c r="E63" s="13">
        <f t="shared" ref="E63:T64" si="15">D63</f>
        <v>0</v>
      </c>
      <c r="F63" s="13">
        <f t="shared" si="15"/>
        <v>0</v>
      </c>
      <c r="G63" s="13">
        <f t="shared" si="15"/>
        <v>0</v>
      </c>
      <c r="H63" s="13">
        <f t="shared" si="15"/>
        <v>0</v>
      </c>
      <c r="I63" s="13">
        <f t="shared" si="15"/>
        <v>0</v>
      </c>
      <c r="J63" s="13">
        <f t="shared" si="15"/>
        <v>0</v>
      </c>
      <c r="K63" s="13">
        <f t="shared" si="15"/>
        <v>0</v>
      </c>
      <c r="L63" s="13">
        <f t="shared" si="15"/>
        <v>0</v>
      </c>
      <c r="M63" s="13">
        <f t="shared" si="15"/>
        <v>0</v>
      </c>
      <c r="N63" s="13">
        <f t="shared" si="15"/>
        <v>0</v>
      </c>
      <c r="O63" s="13">
        <f t="shared" si="15"/>
        <v>0</v>
      </c>
      <c r="P63" s="13">
        <f t="shared" si="15"/>
        <v>0</v>
      </c>
      <c r="Q63" s="13">
        <f t="shared" si="15"/>
        <v>0</v>
      </c>
      <c r="R63" s="13">
        <f t="shared" si="15"/>
        <v>0</v>
      </c>
      <c r="S63" s="13">
        <f t="shared" si="15"/>
        <v>0</v>
      </c>
      <c r="T63" s="13">
        <f t="shared" si="15"/>
        <v>0</v>
      </c>
      <c r="U63" s="13">
        <f t="shared" ref="U63:V64" si="16">T63</f>
        <v>0</v>
      </c>
      <c r="V63" s="13">
        <f t="shared" si="16"/>
        <v>0</v>
      </c>
    </row>
    <row r="64" spans="1:22" x14ac:dyDescent="0.55000000000000004">
      <c r="B64" s="36" t="s">
        <v>44</v>
      </c>
      <c r="C64" s="37">
        <v>0</v>
      </c>
      <c r="D64" s="13">
        <f>C64</f>
        <v>0</v>
      </c>
      <c r="E64" s="13">
        <f t="shared" si="15"/>
        <v>0</v>
      </c>
      <c r="F64" s="13">
        <f t="shared" si="15"/>
        <v>0</v>
      </c>
      <c r="G64" s="13">
        <f t="shared" si="15"/>
        <v>0</v>
      </c>
      <c r="H64" s="13">
        <f t="shared" si="15"/>
        <v>0</v>
      </c>
      <c r="I64" s="13">
        <f t="shared" si="15"/>
        <v>0</v>
      </c>
      <c r="J64" s="13">
        <f t="shared" si="15"/>
        <v>0</v>
      </c>
      <c r="K64" s="13">
        <f t="shared" si="15"/>
        <v>0</v>
      </c>
      <c r="L64" s="13">
        <f t="shared" si="15"/>
        <v>0</v>
      </c>
      <c r="M64" s="13">
        <f t="shared" si="15"/>
        <v>0</v>
      </c>
      <c r="N64" s="13">
        <f t="shared" si="15"/>
        <v>0</v>
      </c>
      <c r="O64" s="13">
        <f t="shared" si="15"/>
        <v>0</v>
      </c>
      <c r="P64" s="13">
        <f t="shared" si="15"/>
        <v>0</v>
      </c>
      <c r="Q64" s="13">
        <f t="shared" si="15"/>
        <v>0</v>
      </c>
      <c r="R64" s="13">
        <f t="shared" si="15"/>
        <v>0</v>
      </c>
      <c r="S64" s="13">
        <f t="shared" si="15"/>
        <v>0</v>
      </c>
      <c r="T64" s="13">
        <f t="shared" si="15"/>
        <v>0</v>
      </c>
      <c r="U64" s="13">
        <f t="shared" si="16"/>
        <v>0</v>
      </c>
      <c r="V64" s="13">
        <f t="shared" si="16"/>
        <v>0</v>
      </c>
    </row>
    <row r="65" spans="1:22" x14ac:dyDescent="0.55000000000000004">
      <c r="B65" s="30" t="s">
        <v>45</v>
      </c>
      <c r="C65" s="31">
        <f>C61-C63+C64</f>
        <v>100000</v>
      </c>
      <c r="D65" s="31">
        <f t="shared" ref="D65:V65" si="17">D61-D63+D64</f>
        <v>200000</v>
      </c>
      <c r="E65" s="31">
        <f t="shared" si="17"/>
        <v>300000</v>
      </c>
      <c r="F65" s="31">
        <f t="shared" si="17"/>
        <v>400000</v>
      </c>
      <c r="G65" s="31">
        <f t="shared" si="17"/>
        <v>500000</v>
      </c>
      <c r="H65" s="31">
        <f t="shared" si="17"/>
        <v>600000</v>
      </c>
      <c r="I65" s="31">
        <f t="shared" si="17"/>
        <v>700000</v>
      </c>
      <c r="J65" s="31">
        <f t="shared" si="17"/>
        <v>800000</v>
      </c>
      <c r="K65" s="31">
        <f t="shared" si="17"/>
        <v>900000</v>
      </c>
      <c r="L65" s="31">
        <f t="shared" si="17"/>
        <v>1000000</v>
      </c>
      <c r="M65" s="31">
        <f t="shared" si="17"/>
        <v>1100000</v>
      </c>
      <c r="N65" s="31">
        <f t="shared" si="17"/>
        <v>1200000</v>
      </c>
      <c r="O65" s="31">
        <f t="shared" si="17"/>
        <v>1300000</v>
      </c>
      <c r="P65" s="31">
        <f t="shared" si="17"/>
        <v>1400000</v>
      </c>
      <c r="Q65" s="31">
        <f t="shared" si="17"/>
        <v>1500000</v>
      </c>
      <c r="R65" s="31">
        <f t="shared" si="17"/>
        <v>1600000</v>
      </c>
      <c r="S65" s="31">
        <f t="shared" si="17"/>
        <v>1700000</v>
      </c>
      <c r="T65" s="31">
        <f t="shared" si="17"/>
        <v>1800000</v>
      </c>
      <c r="U65" s="31">
        <f t="shared" si="17"/>
        <v>1900000</v>
      </c>
      <c r="V65" s="31">
        <f t="shared" si="17"/>
        <v>2000000</v>
      </c>
    </row>
    <row r="67" spans="1:22" x14ac:dyDescent="0.55000000000000004">
      <c r="B67" s="36" t="s">
        <v>46</v>
      </c>
      <c r="C67" s="13">
        <f>$C$57*C61</f>
        <v>0</v>
      </c>
      <c r="D67" s="13">
        <f t="shared" ref="D67:V67" si="18">$C$57*D61</f>
        <v>0</v>
      </c>
      <c r="E67" s="13">
        <f t="shared" si="18"/>
        <v>0</v>
      </c>
      <c r="F67" s="13">
        <f t="shared" si="18"/>
        <v>0</v>
      </c>
      <c r="G67" s="13">
        <f t="shared" si="18"/>
        <v>0</v>
      </c>
      <c r="H67" s="13">
        <f t="shared" si="18"/>
        <v>0</v>
      </c>
      <c r="I67" s="13">
        <f t="shared" si="18"/>
        <v>0</v>
      </c>
      <c r="J67" s="13">
        <f t="shared" si="18"/>
        <v>0</v>
      </c>
      <c r="K67" s="13">
        <f t="shared" si="18"/>
        <v>0</v>
      </c>
      <c r="L67" s="13">
        <f t="shared" si="18"/>
        <v>0</v>
      </c>
      <c r="M67" s="13">
        <f t="shared" si="18"/>
        <v>0</v>
      </c>
      <c r="N67" s="13">
        <f t="shared" si="18"/>
        <v>0</v>
      </c>
      <c r="O67" s="13">
        <f t="shared" si="18"/>
        <v>0</v>
      </c>
      <c r="P67" s="13">
        <f t="shared" si="18"/>
        <v>0</v>
      </c>
      <c r="Q67" s="13">
        <f t="shared" si="18"/>
        <v>0</v>
      </c>
      <c r="R67" s="13">
        <f t="shared" si="18"/>
        <v>0</v>
      </c>
      <c r="S67" s="13">
        <f t="shared" si="18"/>
        <v>0</v>
      </c>
      <c r="T67" s="13">
        <f t="shared" si="18"/>
        <v>0</v>
      </c>
      <c r="U67" s="13">
        <f t="shared" si="18"/>
        <v>0</v>
      </c>
      <c r="V67" s="13">
        <f t="shared" si="18"/>
        <v>0</v>
      </c>
    </row>
    <row r="68" spans="1:22" x14ac:dyDescent="0.55000000000000004">
      <c r="B68" s="30" t="s">
        <v>47</v>
      </c>
      <c r="C68" s="31">
        <f>C65-C67</f>
        <v>100000</v>
      </c>
      <c r="D68" s="31">
        <f t="shared" ref="D68:V68" si="19">D65-D67</f>
        <v>200000</v>
      </c>
      <c r="E68" s="31">
        <f t="shared" si="19"/>
        <v>300000</v>
      </c>
      <c r="F68" s="31">
        <f t="shared" si="19"/>
        <v>400000</v>
      </c>
      <c r="G68" s="31">
        <f t="shared" si="19"/>
        <v>500000</v>
      </c>
      <c r="H68" s="31">
        <f t="shared" si="19"/>
        <v>600000</v>
      </c>
      <c r="I68" s="31">
        <f t="shared" si="19"/>
        <v>700000</v>
      </c>
      <c r="J68" s="31">
        <f t="shared" si="19"/>
        <v>800000</v>
      </c>
      <c r="K68" s="31">
        <f t="shared" si="19"/>
        <v>900000</v>
      </c>
      <c r="L68" s="31">
        <f t="shared" si="19"/>
        <v>1000000</v>
      </c>
      <c r="M68" s="31">
        <f t="shared" si="19"/>
        <v>1100000</v>
      </c>
      <c r="N68" s="31">
        <f t="shared" si="19"/>
        <v>1200000</v>
      </c>
      <c r="O68" s="31">
        <f t="shared" si="19"/>
        <v>1300000</v>
      </c>
      <c r="P68" s="31">
        <f t="shared" si="19"/>
        <v>1400000</v>
      </c>
      <c r="Q68" s="31">
        <f t="shared" si="19"/>
        <v>1500000</v>
      </c>
      <c r="R68" s="31">
        <f t="shared" si="19"/>
        <v>1600000</v>
      </c>
      <c r="S68" s="31">
        <f t="shared" si="19"/>
        <v>1700000</v>
      </c>
      <c r="T68" s="31">
        <f t="shared" si="19"/>
        <v>1800000</v>
      </c>
      <c r="U68" s="31">
        <f t="shared" si="19"/>
        <v>1900000</v>
      </c>
      <c r="V68" s="31">
        <f t="shared" si="19"/>
        <v>2000000</v>
      </c>
    </row>
    <row r="70" spans="1:22" x14ac:dyDescent="0.55000000000000004">
      <c r="A70" s="1" t="s">
        <v>48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2" spans="1:22" x14ac:dyDescent="0.55000000000000004">
      <c r="A72" s="38" t="s">
        <v>49</v>
      </c>
      <c r="B72" s="39" t="s">
        <v>50</v>
      </c>
    </row>
    <row r="73" spans="1:22" x14ac:dyDescent="0.55000000000000004">
      <c r="B73" s="19" t="s">
        <v>42</v>
      </c>
      <c r="C73" s="35">
        <f>C$61</f>
        <v>100000</v>
      </c>
      <c r="D73" s="35">
        <f t="shared" ref="D73:V73" si="20">D$61</f>
        <v>200000</v>
      </c>
      <c r="E73" s="35">
        <f t="shared" si="20"/>
        <v>300000</v>
      </c>
      <c r="F73" s="35">
        <f t="shared" si="20"/>
        <v>400000</v>
      </c>
      <c r="G73" s="35">
        <f t="shared" si="20"/>
        <v>500000</v>
      </c>
      <c r="H73" s="35">
        <f t="shared" si="20"/>
        <v>600000</v>
      </c>
      <c r="I73" s="35">
        <f t="shared" si="20"/>
        <v>700000</v>
      </c>
      <c r="J73" s="35">
        <f t="shared" si="20"/>
        <v>800000</v>
      </c>
      <c r="K73" s="35">
        <f t="shared" si="20"/>
        <v>900000</v>
      </c>
      <c r="L73" s="35">
        <f t="shared" si="20"/>
        <v>1000000</v>
      </c>
      <c r="M73" s="35">
        <f t="shared" si="20"/>
        <v>1100000</v>
      </c>
      <c r="N73" s="35">
        <f t="shared" si="20"/>
        <v>1200000</v>
      </c>
      <c r="O73" s="35">
        <f t="shared" si="20"/>
        <v>1300000</v>
      </c>
      <c r="P73" s="35">
        <f t="shared" si="20"/>
        <v>1400000</v>
      </c>
      <c r="Q73" s="35">
        <f t="shared" si="20"/>
        <v>1500000</v>
      </c>
      <c r="R73" s="35">
        <f t="shared" si="20"/>
        <v>1600000</v>
      </c>
      <c r="S73" s="35">
        <f t="shared" si="20"/>
        <v>1700000</v>
      </c>
      <c r="T73" s="35">
        <f t="shared" si="20"/>
        <v>1800000</v>
      </c>
      <c r="U73" s="35">
        <f t="shared" si="20"/>
        <v>1900000</v>
      </c>
      <c r="V73" s="35">
        <f t="shared" si="20"/>
        <v>2000000</v>
      </c>
    </row>
    <row r="74" spans="1:22" x14ac:dyDescent="0.55000000000000004">
      <c r="B74" s="39"/>
    </row>
    <row r="75" spans="1:22" x14ac:dyDescent="0.55000000000000004">
      <c r="B75" t="str">
        <f t="shared" ref="B75:B84" si="21">B41</f>
        <v>Series E -1 Uncapped Participation</v>
      </c>
      <c r="C75" s="40">
        <f t="shared" ref="C75:V76" si="22">IF(C$68&lt;$I$53,C$68*$J41,IF(C$68&gt;$I$53,$I41))</f>
        <v>26821.192052980132</v>
      </c>
      <c r="D75" s="40">
        <f t="shared" si="22"/>
        <v>53642.384105960264</v>
      </c>
      <c r="E75" s="40">
        <f t="shared" si="22"/>
        <v>80463.576158940399</v>
      </c>
      <c r="F75" s="40">
        <f t="shared" si="22"/>
        <v>81000</v>
      </c>
      <c r="G75" s="40">
        <f t="shared" si="22"/>
        <v>81000</v>
      </c>
      <c r="H75" s="40">
        <f t="shared" si="22"/>
        <v>81000</v>
      </c>
      <c r="I75" s="40">
        <f t="shared" si="22"/>
        <v>81000</v>
      </c>
      <c r="J75" s="40">
        <f t="shared" si="22"/>
        <v>81000</v>
      </c>
      <c r="K75" s="40">
        <f t="shared" si="22"/>
        <v>81000</v>
      </c>
      <c r="L75" s="40">
        <f t="shared" si="22"/>
        <v>81000</v>
      </c>
      <c r="M75" s="40">
        <f t="shared" si="22"/>
        <v>81000</v>
      </c>
      <c r="N75" s="40">
        <f t="shared" si="22"/>
        <v>81000</v>
      </c>
      <c r="O75" s="40">
        <f t="shared" si="22"/>
        <v>81000</v>
      </c>
      <c r="P75" s="40">
        <f t="shared" si="22"/>
        <v>81000</v>
      </c>
      <c r="Q75" s="40">
        <f t="shared" si="22"/>
        <v>81000</v>
      </c>
      <c r="R75" s="40">
        <f t="shared" si="22"/>
        <v>81000</v>
      </c>
      <c r="S75" s="40">
        <f t="shared" si="22"/>
        <v>81000</v>
      </c>
      <c r="T75" s="40">
        <f t="shared" si="22"/>
        <v>81000</v>
      </c>
      <c r="U75" s="40">
        <f t="shared" si="22"/>
        <v>81000</v>
      </c>
      <c r="V75" s="40">
        <f t="shared" si="22"/>
        <v>81000</v>
      </c>
    </row>
    <row r="76" spans="1:22" x14ac:dyDescent="0.55000000000000004">
      <c r="B76" t="str">
        <f t="shared" si="21"/>
        <v>Series E Uncapped Participation</v>
      </c>
      <c r="C76" s="40">
        <f t="shared" si="22"/>
        <v>16887.417218543047</v>
      </c>
      <c r="D76" s="40">
        <f t="shared" si="22"/>
        <v>33774.834437086094</v>
      </c>
      <c r="E76" s="40">
        <f t="shared" si="22"/>
        <v>50662.251655629138</v>
      </c>
      <c r="F76" s="40">
        <f t="shared" si="22"/>
        <v>51000</v>
      </c>
      <c r="G76" s="40">
        <f t="shared" si="22"/>
        <v>51000</v>
      </c>
      <c r="H76" s="40">
        <f t="shared" si="22"/>
        <v>51000</v>
      </c>
      <c r="I76" s="40">
        <f t="shared" si="22"/>
        <v>51000</v>
      </c>
      <c r="J76" s="40">
        <f t="shared" si="22"/>
        <v>51000</v>
      </c>
      <c r="K76" s="40">
        <f t="shared" si="22"/>
        <v>51000</v>
      </c>
      <c r="L76" s="40">
        <f t="shared" si="22"/>
        <v>51000</v>
      </c>
      <c r="M76" s="40">
        <f t="shared" si="22"/>
        <v>51000</v>
      </c>
      <c r="N76" s="40">
        <f t="shared" si="22"/>
        <v>51000</v>
      </c>
      <c r="O76" s="40">
        <f t="shared" si="22"/>
        <v>51000</v>
      </c>
      <c r="P76" s="40">
        <f t="shared" si="22"/>
        <v>51000</v>
      </c>
      <c r="Q76" s="40">
        <f t="shared" si="22"/>
        <v>51000</v>
      </c>
      <c r="R76" s="40">
        <f t="shared" si="22"/>
        <v>51000</v>
      </c>
      <c r="S76" s="40">
        <f t="shared" si="22"/>
        <v>51000</v>
      </c>
      <c r="T76" s="40">
        <f t="shared" si="22"/>
        <v>51000</v>
      </c>
      <c r="U76" s="40">
        <f t="shared" si="22"/>
        <v>51000</v>
      </c>
      <c r="V76" s="40">
        <f t="shared" si="22"/>
        <v>51000</v>
      </c>
    </row>
    <row r="77" spans="1:22" x14ac:dyDescent="0.55000000000000004">
      <c r="B77" t="str">
        <f t="shared" si="21"/>
        <v>Series D-1</v>
      </c>
      <c r="C77" s="40">
        <f t="shared" ref="C77:V84" si="23">IF(C$68&lt;$I$53,C$68*$J43,IF(C$68&gt;$M43,0,$I43))</f>
        <v>16887.417218543047</v>
      </c>
      <c r="D77" s="40">
        <f t="shared" si="23"/>
        <v>33774.834437086094</v>
      </c>
      <c r="E77" s="40">
        <f t="shared" si="23"/>
        <v>50662.251655629138</v>
      </c>
      <c r="F77" s="40">
        <f t="shared" si="23"/>
        <v>51000</v>
      </c>
      <c r="G77" s="40">
        <f t="shared" si="23"/>
        <v>51000</v>
      </c>
      <c r="H77" s="40">
        <f t="shared" si="23"/>
        <v>51000</v>
      </c>
      <c r="I77" s="40">
        <f t="shared" si="23"/>
        <v>51000</v>
      </c>
      <c r="J77" s="40">
        <f t="shared" si="23"/>
        <v>51000</v>
      </c>
      <c r="K77" s="40">
        <f t="shared" si="23"/>
        <v>51000</v>
      </c>
      <c r="L77" s="40">
        <f t="shared" si="23"/>
        <v>51000</v>
      </c>
      <c r="M77" s="40">
        <f t="shared" si="23"/>
        <v>0</v>
      </c>
      <c r="N77" s="40">
        <f t="shared" si="23"/>
        <v>0</v>
      </c>
      <c r="O77" s="40">
        <f t="shared" si="23"/>
        <v>0</v>
      </c>
      <c r="P77" s="40">
        <f t="shared" si="23"/>
        <v>0</v>
      </c>
      <c r="Q77" s="40">
        <f t="shared" si="23"/>
        <v>0</v>
      </c>
      <c r="R77" s="40">
        <f t="shared" si="23"/>
        <v>0</v>
      </c>
      <c r="S77" s="40">
        <f t="shared" si="23"/>
        <v>0</v>
      </c>
      <c r="T77" s="40">
        <f t="shared" si="23"/>
        <v>0</v>
      </c>
      <c r="U77" s="40">
        <f t="shared" si="23"/>
        <v>0</v>
      </c>
      <c r="V77" s="40">
        <f t="shared" si="23"/>
        <v>0</v>
      </c>
    </row>
    <row r="78" spans="1:22" x14ac:dyDescent="0.55000000000000004">
      <c r="B78" t="str">
        <f t="shared" si="21"/>
        <v>Series D</v>
      </c>
      <c r="C78" s="40">
        <f t="shared" si="23"/>
        <v>8609.2715231788079</v>
      </c>
      <c r="D78" s="40">
        <f t="shared" si="23"/>
        <v>17218.543046357616</v>
      </c>
      <c r="E78" s="40">
        <f t="shared" si="23"/>
        <v>25827.814569536422</v>
      </c>
      <c r="F78" s="40">
        <f t="shared" si="23"/>
        <v>26000</v>
      </c>
      <c r="G78" s="40">
        <f t="shared" si="23"/>
        <v>26000</v>
      </c>
      <c r="H78" s="40">
        <f t="shared" si="23"/>
        <v>26000</v>
      </c>
      <c r="I78" s="40">
        <f t="shared" si="23"/>
        <v>26000</v>
      </c>
      <c r="J78" s="40">
        <f t="shared" si="23"/>
        <v>0</v>
      </c>
      <c r="K78" s="40">
        <f t="shared" si="23"/>
        <v>0</v>
      </c>
      <c r="L78" s="40">
        <f t="shared" si="23"/>
        <v>0</v>
      </c>
      <c r="M78" s="40">
        <f t="shared" si="23"/>
        <v>0</v>
      </c>
      <c r="N78" s="40">
        <f t="shared" si="23"/>
        <v>0</v>
      </c>
      <c r="O78" s="40">
        <f t="shared" si="23"/>
        <v>0</v>
      </c>
      <c r="P78" s="40">
        <f t="shared" si="23"/>
        <v>0</v>
      </c>
      <c r="Q78" s="40">
        <f t="shared" si="23"/>
        <v>0</v>
      </c>
      <c r="R78" s="40">
        <f t="shared" si="23"/>
        <v>0</v>
      </c>
      <c r="S78" s="40">
        <f t="shared" si="23"/>
        <v>0</v>
      </c>
      <c r="T78" s="40">
        <f t="shared" si="23"/>
        <v>0</v>
      </c>
      <c r="U78" s="40">
        <f t="shared" si="23"/>
        <v>0</v>
      </c>
      <c r="V78" s="40">
        <f t="shared" si="23"/>
        <v>0</v>
      </c>
    </row>
    <row r="79" spans="1:22" x14ac:dyDescent="0.55000000000000004">
      <c r="B79" t="str">
        <f t="shared" si="21"/>
        <v>Series C</v>
      </c>
      <c r="C79" s="40">
        <f t="shared" si="23"/>
        <v>16556.291390728478</v>
      </c>
      <c r="D79" s="40">
        <f t="shared" si="23"/>
        <v>33112.582781456957</v>
      </c>
      <c r="E79" s="40">
        <f t="shared" si="23"/>
        <v>49668.874172185431</v>
      </c>
      <c r="F79" s="40">
        <f t="shared" si="23"/>
        <v>50000</v>
      </c>
      <c r="G79" s="40">
        <f t="shared" si="23"/>
        <v>50000</v>
      </c>
      <c r="H79" s="40">
        <f t="shared" si="23"/>
        <v>0</v>
      </c>
      <c r="I79" s="40">
        <f t="shared" si="23"/>
        <v>0</v>
      </c>
      <c r="J79" s="40">
        <f t="shared" si="23"/>
        <v>0</v>
      </c>
      <c r="K79" s="40">
        <f t="shared" si="23"/>
        <v>0</v>
      </c>
      <c r="L79" s="40">
        <f t="shared" si="23"/>
        <v>0</v>
      </c>
      <c r="M79" s="40">
        <f t="shared" si="23"/>
        <v>0</v>
      </c>
      <c r="N79" s="40">
        <f t="shared" si="23"/>
        <v>0</v>
      </c>
      <c r="O79" s="40">
        <f t="shared" si="23"/>
        <v>0</v>
      </c>
      <c r="P79" s="40">
        <f t="shared" si="23"/>
        <v>0</v>
      </c>
      <c r="Q79" s="40">
        <f t="shared" si="23"/>
        <v>0</v>
      </c>
      <c r="R79" s="40">
        <f t="shared" si="23"/>
        <v>0</v>
      </c>
      <c r="S79" s="40">
        <f t="shared" si="23"/>
        <v>0</v>
      </c>
      <c r="T79" s="40">
        <f t="shared" si="23"/>
        <v>0</v>
      </c>
      <c r="U79" s="40">
        <f t="shared" si="23"/>
        <v>0</v>
      </c>
      <c r="V79" s="40">
        <f t="shared" si="23"/>
        <v>0</v>
      </c>
    </row>
    <row r="80" spans="1:22" x14ac:dyDescent="0.55000000000000004">
      <c r="B80" t="str">
        <f t="shared" si="21"/>
        <v>Series B</v>
      </c>
      <c r="C80" s="40">
        <f t="shared" si="23"/>
        <v>8278.1456953642391</v>
      </c>
      <c r="D80" s="40">
        <f t="shared" si="23"/>
        <v>16556.291390728478</v>
      </c>
      <c r="E80" s="40">
        <f t="shared" si="23"/>
        <v>24834.437086092716</v>
      </c>
      <c r="F80" s="40">
        <f t="shared" si="23"/>
        <v>25000</v>
      </c>
      <c r="G80" s="40">
        <f t="shared" si="23"/>
        <v>0</v>
      </c>
      <c r="H80" s="40">
        <f t="shared" si="23"/>
        <v>0</v>
      </c>
      <c r="I80" s="40">
        <f t="shared" si="23"/>
        <v>0</v>
      </c>
      <c r="J80" s="40">
        <f t="shared" si="23"/>
        <v>0</v>
      </c>
      <c r="K80" s="40">
        <f t="shared" si="23"/>
        <v>0</v>
      </c>
      <c r="L80" s="40">
        <f t="shared" si="23"/>
        <v>0</v>
      </c>
      <c r="M80" s="40">
        <f t="shared" si="23"/>
        <v>0</v>
      </c>
      <c r="N80" s="40">
        <f t="shared" si="23"/>
        <v>0</v>
      </c>
      <c r="O80" s="40">
        <f t="shared" si="23"/>
        <v>0</v>
      </c>
      <c r="P80" s="40">
        <f t="shared" si="23"/>
        <v>0</v>
      </c>
      <c r="Q80" s="40">
        <f t="shared" si="23"/>
        <v>0</v>
      </c>
      <c r="R80" s="40">
        <f t="shared" si="23"/>
        <v>0</v>
      </c>
      <c r="S80" s="40">
        <f t="shared" si="23"/>
        <v>0</v>
      </c>
      <c r="T80" s="40">
        <f t="shared" si="23"/>
        <v>0</v>
      </c>
      <c r="U80" s="40">
        <f t="shared" si="23"/>
        <v>0</v>
      </c>
      <c r="V80" s="40">
        <f t="shared" si="23"/>
        <v>0</v>
      </c>
    </row>
    <row r="81" spans="1:22" x14ac:dyDescent="0.55000000000000004">
      <c r="B81" t="str">
        <f t="shared" si="21"/>
        <v>Series A</v>
      </c>
      <c r="C81" s="40">
        <f t="shared" si="23"/>
        <v>3642.3841059602646</v>
      </c>
      <c r="D81" s="40">
        <f t="shared" si="23"/>
        <v>7284.7682119205292</v>
      </c>
      <c r="E81" s="40">
        <f t="shared" si="23"/>
        <v>10927.152317880795</v>
      </c>
      <c r="F81" s="40">
        <f t="shared" si="23"/>
        <v>0</v>
      </c>
      <c r="G81" s="40">
        <f t="shared" si="23"/>
        <v>0</v>
      </c>
      <c r="H81" s="40">
        <f t="shared" si="23"/>
        <v>0</v>
      </c>
      <c r="I81" s="40">
        <f t="shared" si="23"/>
        <v>0</v>
      </c>
      <c r="J81" s="40">
        <f t="shared" si="23"/>
        <v>0</v>
      </c>
      <c r="K81" s="40">
        <f t="shared" si="23"/>
        <v>0</v>
      </c>
      <c r="L81" s="40">
        <f t="shared" si="23"/>
        <v>0</v>
      </c>
      <c r="M81" s="40">
        <f t="shared" si="23"/>
        <v>0</v>
      </c>
      <c r="N81" s="40">
        <f t="shared" si="23"/>
        <v>0</v>
      </c>
      <c r="O81" s="40">
        <f t="shared" si="23"/>
        <v>0</v>
      </c>
      <c r="P81" s="40">
        <f t="shared" si="23"/>
        <v>0</v>
      </c>
      <c r="Q81" s="40">
        <f t="shared" si="23"/>
        <v>0</v>
      </c>
      <c r="R81" s="40">
        <f t="shared" si="23"/>
        <v>0</v>
      </c>
      <c r="S81" s="40">
        <f t="shared" si="23"/>
        <v>0</v>
      </c>
      <c r="T81" s="40">
        <f t="shared" si="23"/>
        <v>0</v>
      </c>
      <c r="U81" s="40">
        <f t="shared" si="23"/>
        <v>0</v>
      </c>
      <c r="V81" s="40">
        <f t="shared" si="23"/>
        <v>0</v>
      </c>
    </row>
    <row r="82" spans="1:22" x14ac:dyDescent="0.55000000000000004">
      <c r="B82" t="str">
        <f t="shared" si="21"/>
        <v>Seed - 3</v>
      </c>
      <c r="C82" s="40">
        <f t="shared" si="23"/>
        <v>331.12582781456956</v>
      </c>
      <c r="D82" s="40">
        <f t="shared" si="23"/>
        <v>662.25165562913912</v>
      </c>
      <c r="E82" s="40">
        <f t="shared" si="23"/>
        <v>993.37748344370857</v>
      </c>
      <c r="F82" s="40">
        <f t="shared" si="23"/>
        <v>0</v>
      </c>
      <c r="G82" s="40">
        <f t="shared" si="23"/>
        <v>0</v>
      </c>
      <c r="H82" s="40">
        <f t="shared" si="23"/>
        <v>0</v>
      </c>
      <c r="I82" s="40">
        <f t="shared" si="23"/>
        <v>0</v>
      </c>
      <c r="J82" s="40">
        <f t="shared" si="23"/>
        <v>0</v>
      </c>
      <c r="K82" s="40">
        <f t="shared" si="23"/>
        <v>0</v>
      </c>
      <c r="L82" s="40">
        <f t="shared" si="23"/>
        <v>0</v>
      </c>
      <c r="M82" s="40">
        <f t="shared" si="23"/>
        <v>0</v>
      </c>
      <c r="N82" s="40">
        <f t="shared" si="23"/>
        <v>0</v>
      </c>
      <c r="O82" s="40">
        <f t="shared" si="23"/>
        <v>0</v>
      </c>
      <c r="P82" s="40">
        <f t="shared" si="23"/>
        <v>0</v>
      </c>
      <c r="Q82" s="40">
        <f t="shared" si="23"/>
        <v>0</v>
      </c>
      <c r="R82" s="40">
        <f t="shared" si="23"/>
        <v>0</v>
      </c>
      <c r="S82" s="40">
        <f t="shared" si="23"/>
        <v>0</v>
      </c>
      <c r="T82" s="40">
        <f t="shared" si="23"/>
        <v>0</v>
      </c>
      <c r="U82" s="40">
        <f t="shared" si="23"/>
        <v>0</v>
      </c>
      <c r="V82" s="40">
        <f t="shared" si="23"/>
        <v>0</v>
      </c>
    </row>
    <row r="83" spans="1:22" x14ac:dyDescent="0.55000000000000004">
      <c r="B83" t="str">
        <f t="shared" si="21"/>
        <v>Seed - 2</v>
      </c>
      <c r="C83" s="40">
        <f t="shared" si="23"/>
        <v>1655.6291390728479</v>
      </c>
      <c r="D83" s="40">
        <f t="shared" si="23"/>
        <v>3311.2582781456958</v>
      </c>
      <c r="E83" s="40">
        <f t="shared" si="23"/>
        <v>4966.8874172185433</v>
      </c>
      <c r="F83" s="40">
        <f t="shared" si="23"/>
        <v>0</v>
      </c>
      <c r="G83" s="40">
        <f t="shared" si="23"/>
        <v>0</v>
      </c>
      <c r="H83" s="40">
        <f t="shared" si="23"/>
        <v>0</v>
      </c>
      <c r="I83" s="40">
        <f t="shared" si="23"/>
        <v>0</v>
      </c>
      <c r="J83" s="40">
        <f t="shared" si="23"/>
        <v>0</v>
      </c>
      <c r="K83" s="40">
        <f t="shared" si="23"/>
        <v>0</v>
      </c>
      <c r="L83" s="40">
        <f t="shared" si="23"/>
        <v>0</v>
      </c>
      <c r="M83" s="40">
        <f t="shared" si="23"/>
        <v>0</v>
      </c>
      <c r="N83" s="40">
        <f t="shared" si="23"/>
        <v>0</v>
      </c>
      <c r="O83" s="40">
        <f t="shared" si="23"/>
        <v>0</v>
      </c>
      <c r="P83" s="40">
        <f t="shared" si="23"/>
        <v>0</v>
      </c>
      <c r="Q83" s="40">
        <f t="shared" si="23"/>
        <v>0</v>
      </c>
      <c r="R83" s="40">
        <f t="shared" si="23"/>
        <v>0</v>
      </c>
      <c r="S83" s="40">
        <f t="shared" si="23"/>
        <v>0</v>
      </c>
      <c r="T83" s="40">
        <f t="shared" si="23"/>
        <v>0</v>
      </c>
      <c r="U83" s="40">
        <f t="shared" si="23"/>
        <v>0</v>
      </c>
      <c r="V83" s="40">
        <f t="shared" si="23"/>
        <v>0</v>
      </c>
    </row>
    <row r="84" spans="1:22" x14ac:dyDescent="0.55000000000000004">
      <c r="B84" t="str">
        <f t="shared" si="21"/>
        <v>Seed</v>
      </c>
      <c r="C84" s="40">
        <f t="shared" si="23"/>
        <v>331.12582781456956</v>
      </c>
      <c r="D84" s="40">
        <f t="shared" si="23"/>
        <v>662.25165562913912</v>
      </c>
      <c r="E84" s="40">
        <f t="shared" si="23"/>
        <v>993.37748344370857</v>
      </c>
      <c r="F84" s="40">
        <f t="shared" si="23"/>
        <v>0</v>
      </c>
      <c r="G84" s="40">
        <f t="shared" si="23"/>
        <v>0</v>
      </c>
      <c r="H84" s="40">
        <f t="shared" si="23"/>
        <v>0</v>
      </c>
      <c r="I84" s="40">
        <f t="shared" si="23"/>
        <v>0</v>
      </c>
      <c r="J84" s="40">
        <f t="shared" si="23"/>
        <v>0</v>
      </c>
      <c r="K84" s="40">
        <f t="shared" si="23"/>
        <v>0</v>
      </c>
      <c r="L84" s="40">
        <f t="shared" si="23"/>
        <v>0</v>
      </c>
      <c r="M84" s="40">
        <f t="shared" si="23"/>
        <v>0</v>
      </c>
      <c r="N84" s="40">
        <f t="shared" si="23"/>
        <v>0</v>
      </c>
      <c r="O84" s="40">
        <f t="shared" si="23"/>
        <v>0</v>
      </c>
      <c r="P84" s="40">
        <f t="shared" si="23"/>
        <v>0</v>
      </c>
      <c r="Q84" s="40">
        <f t="shared" si="23"/>
        <v>0</v>
      </c>
      <c r="R84" s="40">
        <f t="shared" si="23"/>
        <v>0</v>
      </c>
      <c r="S84" s="40">
        <f t="shared" si="23"/>
        <v>0</v>
      </c>
      <c r="T84" s="40">
        <f t="shared" si="23"/>
        <v>0</v>
      </c>
      <c r="U84" s="40">
        <f t="shared" si="23"/>
        <v>0</v>
      </c>
      <c r="V84" s="40">
        <f t="shared" si="23"/>
        <v>0</v>
      </c>
    </row>
    <row r="86" spans="1:22" x14ac:dyDescent="0.55000000000000004">
      <c r="B86" s="30" t="s">
        <v>51</v>
      </c>
      <c r="C86" s="31">
        <f t="shared" ref="C86:N86" si="24">SUM(C75:C85)</f>
        <v>100000</v>
      </c>
      <c r="D86" s="31">
        <f t="shared" si="24"/>
        <v>200000</v>
      </c>
      <c r="E86" s="31">
        <f t="shared" si="24"/>
        <v>299999.99999999994</v>
      </c>
      <c r="F86" s="31">
        <f t="shared" si="24"/>
        <v>284000</v>
      </c>
      <c r="G86" s="31">
        <f t="shared" si="24"/>
        <v>259000</v>
      </c>
      <c r="H86" s="31">
        <f t="shared" si="24"/>
        <v>209000</v>
      </c>
      <c r="I86" s="31">
        <f t="shared" si="24"/>
        <v>209000</v>
      </c>
      <c r="J86" s="31">
        <f t="shared" si="24"/>
        <v>183000</v>
      </c>
      <c r="K86" s="31">
        <f t="shared" si="24"/>
        <v>183000</v>
      </c>
      <c r="L86" s="31">
        <f t="shared" si="24"/>
        <v>183000</v>
      </c>
      <c r="M86" s="31">
        <f t="shared" si="24"/>
        <v>132000</v>
      </c>
      <c r="N86" s="31">
        <f t="shared" si="24"/>
        <v>132000</v>
      </c>
      <c r="O86" s="31">
        <f t="shared" ref="O86:V86" si="25">SUM(O75:O85)</f>
        <v>132000</v>
      </c>
      <c r="P86" s="31">
        <f t="shared" si="25"/>
        <v>132000</v>
      </c>
      <c r="Q86" s="31">
        <f t="shared" si="25"/>
        <v>132000</v>
      </c>
      <c r="R86" s="31">
        <f t="shared" si="25"/>
        <v>132000</v>
      </c>
      <c r="S86" s="31">
        <f t="shared" si="25"/>
        <v>132000</v>
      </c>
      <c r="T86" s="31">
        <f t="shared" si="25"/>
        <v>132000</v>
      </c>
      <c r="U86" s="31">
        <f t="shared" si="25"/>
        <v>132000</v>
      </c>
      <c r="V86" s="31">
        <f t="shared" si="25"/>
        <v>132000</v>
      </c>
    </row>
    <row r="87" spans="1:22" x14ac:dyDescent="0.55000000000000004">
      <c r="B87" s="18" t="s">
        <v>52</v>
      </c>
      <c r="C87" s="41">
        <f t="shared" ref="C87:V87" si="26">C68-C86</f>
        <v>0</v>
      </c>
      <c r="D87" s="41">
        <f t="shared" si="26"/>
        <v>0</v>
      </c>
      <c r="E87" s="41">
        <f t="shared" si="26"/>
        <v>0</v>
      </c>
      <c r="F87" s="41">
        <f t="shared" si="26"/>
        <v>116000</v>
      </c>
      <c r="G87" s="41">
        <f t="shared" si="26"/>
        <v>241000</v>
      </c>
      <c r="H87" s="41">
        <f t="shared" si="26"/>
        <v>391000</v>
      </c>
      <c r="I87" s="41">
        <f t="shared" si="26"/>
        <v>491000</v>
      </c>
      <c r="J87" s="41">
        <f t="shared" si="26"/>
        <v>617000</v>
      </c>
      <c r="K87" s="41">
        <f t="shared" si="26"/>
        <v>717000</v>
      </c>
      <c r="L87" s="41">
        <f t="shared" si="26"/>
        <v>817000</v>
      </c>
      <c r="M87" s="41">
        <f t="shared" si="26"/>
        <v>968000</v>
      </c>
      <c r="N87" s="41">
        <f t="shared" si="26"/>
        <v>1068000</v>
      </c>
      <c r="O87" s="41">
        <f t="shared" si="26"/>
        <v>1168000</v>
      </c>
      <c r="P87" s="41">
        <f t="shared" si="26"/>
        <v>1268000</v>
      </c>
      <c r="Q87" s="41">
        <f t="shared" si="26"/>
        <v>1368000</v>
      </c>
      <c r="R87" s="41">
        <f t="shared" si="26"/>
        <v>1468000</v>
      </c>
      <c r="S87" s="41">
        <f t="shared" si="26"/>
        <v>1568000</v>
      </c>
      <c r="T87" s="41">
        <f t="shared" si="26"/>
        <v>1668000</v>
      </c>
      <c r="U87" s="41">
        <f t="shared" si="26"/>
        <v>1768000</v>
      </c>
      <c r="V87" s="41">
        <f t="shared" si="26"/>
        <v>1868000</v>
      </c>
    </row>
    <row r="90" spans="1:22" x14ac:dyDescent="0.55000000000000004">
      <c r="A90" s="38" t="s">
        <v>49</v>
      </c>
      <c r="B90" s="39" t="s">
        <v>53</v>
      </c>
    </row>
    <row r="91" spans="1:22" x14ac:dyDescent="0.55000000000000004">
      <c r="B91" s="19" t="s">
        <v>42</v>
      </c>
      <c r="C91" s="35">
        <f>C$61</f>
        <v>100000</v>
      </c>
      <c r="D91" s="35">
        <f t="shared" ref="D91:V91" si="27">D$61</f>
        <v>200000</v>
      </c>
      <c r="E91" s="35">
        <f t="shared" si="27"/>
        <v>300000</v>
      </c>
      <c r="F91" s="35">
        <f t="shared" si="27"/>
        <v>400000</v>
      </c>
      <c r="G91" s="35">
        <f t="shared" si="27"/>
        <v>500000</v>
      </c>
      <c r="H91" s="35">
        <f t="shared" si="27"/>
        <v>600000</v>
      </c>
      <c r="I91" s="35">
        <f t="shared" si="27"/>
        <v>700000</v>
      </c>
      <c r="J91" s="35">
        <f t="shared" si="27"/>
        <v>800000</v>
      </c>
      <c r="K91" s="35">
        <f t="shared" si="27"/>
        <v>900000</v>
      </c>
      <c r="L91" s="35">
        <f t="shared" si="27"/>
        <v>1000000</v>
      </c>
      <c r="M91" s="35">
        <f t="shared" si="27"/>
        <v>1100000</v>
      </c>
      <c r="N91" s="35">
        <f t="shared" si="27"/>
        <v>1200000</v>
      </c>
      <c r="O91" s="35">
        <f t="shared" si="27"/>
        <v>1300000</v>
      </c>
      <c r="P91" s="35">
        <f t="shared" si="27"/>
        <v>1400000</v>
      </c>
      <c r="Q91" s="35">
        <f t="shared" si="27"/>
        <v>1500000</v>
      </c>
      <c r="R91" s="35">
        <f t="shared" si="27"/>
        <v>1600000</v>
      </c>
      <c r="S91" s="35">
        <f t="shared" si="27"/>
        <v>1700000</v>
      </c>
      <c r="T91" s="35">
        <f t="shared" si="27"/>
        <v>1800000</v>
      </c>
      <c r="U91" s="35">
        <f t="shared" si="27"/>
        <v>1900000</v>
      </c>
      <c r="V91" s="35">
        <f t="shared" si="27"/>
        <v>2000000</v>
      </c>
    </row>
    <row r="93" spans="1:22" x14ac:dyDescent="0.55000000000000004">
      <c r="B93" t="str">
        <f t="shared" ref="B93:B103" si="28">B41</f>
        <v>Series E -1 Uncapped Participation</v>
      </c>
      <c r="C93" s="40">
        <f t="shared" ref="C93:V103" si="29">IF(C$68&gt;$M41,$H41,0)</f>
        <v>3806.8829999999998</v>
      </c>
      <c r="D93" s="40">
        <f t="shared" si="29"/>
        <v>3806.8829999999998</v>
      </c>
      <c r="E93" s="40">
        <f t="shared" si="29"/>
        <v>3806.8829999999998</v>
      </c>
      <c r="F93" s="40">
        <f t="shared" si="29"/>
        <v>3806.8829999999998</v>
      </c>
      <c r="G93" s="40">
        <f t="shared" si="29"/>
        <v>3806.8829999999998</v>
      </c>
      <c r="H93" s="40">
        <f t="shared" si="29"/>
        <v>3806.8829999999998</v>
      </c>
      <c r="I93" s="40">
        <f t="shared" si="29"/>
        <v>3806.8829999999998</v>
      </c>
      <c r="J93" s="40">
        <f t="shared" si="29"/>
        <v>3806.8829999999998</v>
      </c>
      <c r="K93" s="40">
        <f t="shared" si="29"/>
        <v>3806.8829999999998</v>
      </c>
      <c r="L93" s="40">
        <f t="shared" si="29"/>
        <v>3806.8829999999998</v>
      </c>
      <c r="M93" s="40">
        <f t="shared" si="29"/>
        <v>3806.8829999999998</v>
      </c>
      <c r="N93" s="40">
        <f t="shared" si="29"/>
        <v>3806.8829999999998</v>
      </c>
      <c r="O93" s="40">
        <f t="shared" si="29"/>
        <v>3806.8829999999998</v>
      </c>
      <c r="P93" s="40">
        <f t="shared" si="29"/>
        <v>3806.8829999999998</v>
      </c>
      <c r="Q93" s="40">
        <f t="shared" si="29"/>
        <v>3806.8829999999998</v>
      </c>
      <c r="R93" s="40">
        <f t="shared" si="29"/>
        <v>3806.8829999999998</v>
      </c>
      <c r="S93" s="40">
        <f t="shared" si="29"/>
        <v>3806.8829999999998</v>
      </c>
      <c r="T93" s="40">
        <f t="shared" si="29"/>
        <v>3806.8829999999998</v>
      </c>
      <c r="U93" s="40">
        <f t="shared" si="29"/>
        <v>3806.8829999999998</v>
      </c>
      <c r="V93" s="40">
        <f t="shared" si="29"/>
        <v>3806.8829999999998</v>
      </c>
    </row>
    <row r="94" spans="1:22" x14ac:dyDescent="0.55000000000000004">
      <c r="B94" t="str">
        <f t="shared" si="28"/>
        <v>Series E Uncapped Participation</v>
      </c>
      <c r="C94" s="40">
        <f t="shared" si="29"/>
        <v>3809.3229999999999</v>
      </c>
      <c r="D94" s="40">
        <f t="shared" si="29"/>
        <v>3809.3229999999999</v>
      </c>
      <c r="E94" s="40">
        <f t="shared" si="29"/>
        <v>3809.3229999999999</v>
      </c>
      <c r="F94" s="40">
        <f t="shared" si="29"/>
        <v>3809.3229999999999</v>
      </c>
      <c r="G94" s="40">
        <f t="shared" si="29"/>
        <v>3809.3229999999999</v>
      </c>
      <c r="H94" s="40">
        <f t="shared" si="29"/>
        <v>3809.3229999999999</v>
      </c>
      <c r="I94" s="40">
        <f t="shared" si="29"/>
        <v>3809.3229999999999</v>
      </c>
      <c r="J94" s="40">
        <f t="shared" si="29"/>
        <v>3809.3229999999999</v>
      </c>
      <c r="K94" s="40">
        <f t="shared" si="29"/>
        <v>3809.3229999999999</v>
      </c>
      <c r="L94" s="40">
        <f t="shared" si="29"/>
        <v>3809.3229999999999</v>
      </c>
      <c r="M94" s="40">
        <f t="shared" si="29"/>
        <v>3809.3229999999999</v>
      </c>
      <c r="N94" s="40">
        <f t="shared" si="29"/>
        <v>3809.3229999999999</v>
      </c>
      <c r="O94" s="40">
        <f t="shared" si="29"/>
        <v>3809.3229999999999</v>
      </c>
      <c r="P94" s="40">
        <f t="shared" si="29"/>
        <v>3809.3229999999999</v>
      </c>
      <c r="Q94" s="40">
        <f t="shared" si="29"/>
        <v>3809.3229999999999</v>
      </c>
      <c r="R94" s="40">
        <f t="shared" si="29"/>
        <v>3809.3229999999999</v>
      </c>
      <c r="S94" s="40">
        <f t="shared" si="29"/>
        <v>3809.3229999999999</v>
      </c>
      <c r="T94" s="40">
        <f t="shared" si="29"/>
        <v>3809.3229999999999</v>
      </c>
      <c r="U94" s="40">
        <f t="shared" si="29"/>
        <v>3809.3229999999999</v>
      </c>
      <c r="V94" s="40">
        <f t="shared" si="29"/>
        <v>3809.3229999999999</v>
      </c>
    </row>
    <row r="95" spans="1:22" x14ac:dyDescent="0.55000000000000004">
      <c r="B95" t="str">
        <f t="shared" si="28"/>
        <v>Series D-1</v>
      </c>
      <c r="C95" s="40">
        <f t="shared" si="29"/>
        <v>0</v>
      </c>
      <c r="D95" s="40">
        <f t="shared" si="29"/>
        <v>0</v>
      </c>
      <c r="E95" s="40">
        <f t="shared" si="29"/>
        <v>0</v>
      </c>
      <c r="F95" s="40">
        <f t="shared" si="29"/>
        <v>0</v>
      </c>
      <c r="G95" s="40">
        <f t="shared" si="29"/>
        <v>0</v>
      </c>
      <c r="H95" s="40">
        <f t="shared" si="29"/>
        <v>0</v>
      </c>
      <c r="I95" s="40">
        <f t="shared" si="29"/>
        <v>0</v>
      </c>
      <c r="J95" s="40">
        <f t="shared" si="29"/>
        <v>0</v>
      </c>
      <c r="K95" s="40">
        <f t="shared" si="29"/>
        <v>0</v>
      </c>
      <c r="L95" s="40">
        <f t="shared" si="29"/>
        <v>0</v>
      </c>
      <c r="M95" s="40">
        <f t="shared" si="29"/>
        <v>4669.4960000000001</v>
      </c>
      <c r="N95" s="40">
        <f t="shared" si="29"/>
        <v>4669.4960000000001</v>
      </c>
      <c r="O95" s="40">
        <f t="shared" si="29"/>
        <v>4669.4960000000001</v>
      </c>
      <c r="P95" s="40">
        <f t="shared" si="29"/>
        <v>4669.4960000000001</v>
      </c>
      <c r="Q95" s="40">
        <f t="shared" si="29"/>
        <v>4669.4960000000001</v>
      </c>
      <c r="R95" s="40">
        <f t="shared" si="29"/>
        <v>4669.4960000000001</v>
      </c>
      <c r="S95" s="40">
        <f t="shared" si="29"/>
        <v>4669.4960000000001</v>
      </c>
      <c r="T95" s="40">
        <f t="shared" si="29"/>
        <v>4669.4960000000001</v>
      </c>
      <c r="U95" s="40">
        <f t="shared" si="29"/>
        <v>4669.4960000000001</v>
      </c>
      <c r="V95" s="40">
        <f t="shared" si="29"/>
        <v>4669.4960000000001</v>
      </c>
    </row>
    <row r="96" spans="1:22" x14ac:dyDescent="0.55000000000000004">
      <c r="B96" t="str">
        <f t="shared" si="28"/>
        <v>Series D</v>
      </c>
      <c r="C96" s="40">
        <f t="shared" si="29"/>
        <v>0</v>
      </c>
      <c r="D96" s="40">
        <f t="shared" si="29"/>
        <v>0</v>
      </c>
      <c r="E96" s="40">
        <f t="shared" si="29"/>
        <v>0</v>
      </c>
      <c r="F96" s="40">
        <f t="shared" si="29"/>
        <v>0</v>
      </c>
      <c r="G96" s="40">
        <f t="shared" si="29"/>
        <v>0</v>
      </c>
      <c r="H96" s="40">
        <f t="shared" si="29"/>
        <v>0</v>
      </c>
      <c r="I96" s="40">
        <f t="shared" si="29"/>
        <v>0</v>
      </c>
      <c r="J96" s="40">
        <f t="shared" si="29"/>
        <v>3471.7629999999999</v>
      </c>
      <c r="K96" s="40">
        <f t="shared" si="29"/>
        <v>3471.7629999999999</v>
      </c>
      <c r="L96" s="40">
        <f t="shared" si="29"/>
        <v>3471.7629999999999</v>
      </c>
      <c r="M96" s="40">
        <f t="shared" si="29"/>
        <v>3471.7629999999999</v>
      </c>
      <c r="N96" s="40">
        <f t="shared" si="29"/>
        <v>3471.7629999999999</v>
      </c>
      <c r="O96" s="40">
        <f t="shared" si="29"/>
        <v>3471.7629999999999</v>
      </c>
      <c r="P96" s="40">
        <f t="shared" si="29"/>
        <v>3471.7629999999999</v>
      </c>
      <c r="Q96" s="40">
        <f t="shared" si="29"/>
        <v>3471.7629999999999</v>
      </c>
      <c r="R96" s="40">
        <f t="shared" si="29"/>
        <v>3471.7629999999999</v>
      </c>
      <c r="S96" s="40">
        <f t="shared" si="29"/>
        <v>3471.7629999999999</v>
      </c>
      <c r="T96" s="40">
        <f t="shared" si="29"/>
        <v>3471.7629999999999</v>
      </c>
      <c r="U96" s="40">
        <f t="shared" si="29"/>
        <v>3471.7629999999999</v>
      </c>
      <c r="V96" s="40">
        <f t="shared" si="29"/>
        <v>3471.7629999999999</v>
      </c>
    </row>
    <row r="97" spans="1:22" x14ac:dyDescent="0.55000000000000004">
      <c r="B97" t="str">
        <f t="shared" si="28"/>
        <v>Series C</v>
      </c>
      <c r="C97" s="40">
        <f t="shared" si="29"/>
        <v>0</v>
      </c>
      <c r="D97" s="40">
        <f t="shared" si="29"/>
        <v>0</v>
      </c>
      <c r="E97" s="40">
        <f t="shared" si="29"/>
        <v>0</v>
      </c>
      <c r="F97" s="40">
        <f t="shared" si="29"/>
        <v>0</v>
      </c>
      <c r="G97" s="40">
        <f t="shared" si="29"/>
        <v>0</v>
      </c>
      <c r="H97" s="40">
        <f t="shared" si="29"/>
        <v>10730.904</v>
      </c>
      <c r="I97" s="40">
        <f t="shared" si="29"/>
        <v>10730.904</v>
      </c>
      <c r="J97" s="40">
        <f t="shared" si="29"/>
        <v>10730.904</v>
      </c>
      <c r="K97" s="40">
        <f t="shared" si="29"/>
        <v>10730.904</v>
      </c>
      <c r="L97" s="40">
        <f t="shared" si="29"/>
        <v>10730.904</v>
      </c>
      <c r="M97" s="40">
        <f t="shared" si="29"/>
        <v>10730.904</v>
      </c>
      <c r="N97" s="40">
        <f t="shared" si="29"/>
        <v>10730.904</v>
      </c>
      <c r="O97" s="40">
        <f t="shared" si="29"/>
        <v>10730.904</v>
      </c>
      <c r="P97" s="40">
        <f t="shared" si="29"/>
        <v>10730.904</v>
      </c>
      <c r="Q97" s="40">
        <f t="shared" si="29"/>
        <v>10730.904</v>
      </c>
      <c r="R97" s="40">
        <f t="shared" si="29"/>
        <v>10730.904</v>
      </c>
      <c r="S97" s="40">
        <f t="shared" si="29"/>
        <v>10730.904</v>
      </c>
      <c r="T97" s="40">
        <f t="shared" si="29"/>
        <v>10730.904</v>
      </c>
      <c r="U97" s="40">
        <f t="shared" si="29"/>
        <v>10730.904</v>
      </c>
      <c r="V97" s="40">
        <f t="shared" si="29"/>
        <v>10730.904</v>
      </c>
    </row>
    <row r="98" spans="1:22" x14ac:dyDescent="0.55000000000000004">
      <c r="B98" t="str">
        <f t="shared" si="28"/>
        <v>Series B</v>
      </c>
      <c r="C98" s="40">
        <f t="shared" si="29"/>
        <v>0</v>
      </c>
      <c r="D98" s="40">
        <f t="shared" si="29"/>
        <v>0</v>
      </c>
      <c r="E98" s="40">
        <f t="shared" si="29"/>
        <v>0</v>
      </c>
      <c r="F98" s="40">
        <f t="shared" si="29"/>
        <v>0</v>
      </c>
      <c r="G98" s="40">
        <f t="shared" si="29"/>
        <v>11497.424999999999</v>
      </c>
      <c r="H98" s="40">
        <f t="shared" si="29"/>
        <v>11497.424999999999</v>
      </c>
      <c r="I98" s="40">
        <f t="shared" si="29"/>
        <v>11497.424999999999</v>
      </c>
      <c r="J98" s="40">
        <f t="shared" si="29"/>
        <v>11497.424999999999</v>
      </c>
      <c r="K98" s="40">
        <f t="shared" si="29"/>
        <v>11497.424999999999</v>
      </c>
      <c r="L98" s="40">
        <f t="shared" si="29"/>
        <v>11497.424999999999</v>
      </c>
      <c r="M98" s="40">
        <f t="shared" si="29"/>
        <v>11497.424999999999</v>
      </c>
      <c r="N98" s="40">
        <f t="shared" si="29"/>
        <v>11497.424999999999</v>
      </c>
      <c r="O98" s="40">
        <f t="shared" si="29"/>
        <v>11497.424999999999</v>
      </c>
      <c r="P98" s="40">
        <f t="shared" si="29"/>
        <v>11497.424999999999</v>
      </c>
      <c r="Q98" s="40">
        <f t="shared" si="29"/>
        <v>11497.424999999999</v>
      </c>
      <c r="R98" s="40">
        <f t="shared" si="29"/>
        <v>11497.424999999999</v>
      </c>
      <c r="S98" s="40">
        <f t="shared" si="29"/>
        <v>11497.424999999999</v>
      </c>
      <c r="T98" s="40">
        <f t="shared" si="29"/>
        <v>11497.424999999999</v>
      </c>
      <c r="U98" s="40">
        <f t="shared" si="29"/>
        <v>11497.424999999999</v>
      </c>
      <c r="V98" s="40">
        <f t="shared" si="29"/>
        <v>11497.424999999999</v>
      </c>
    </row>
    <row r="99" spans="1:22" x14ac:dyDescent="0.55000000000000004">
      <c r="B99" t="str">
        <f t="shared" si="28"/>
        <v>Series A</v>
      </c>
      <c r="C99" s="40">
        <f t="shared" si="29"/>
        <v>0</v>
      </c>
      <c r="D99" s="40">
        <f t="shared" si="29"/>
        <v>0</v>
      </c>
      <c r="E99" s="40">
        <f t="shared" si="29"/>
        <v>0</v>
      </c>
      <c r="F99" s="40">
        <f t="shared" si="29"/>
        <v>10389.120000000001</v>
      </c>
      <c r="G99" s="40">
        <f t="shared" si="29"/>
        <v>10389.120000000001</v>
      </c>
      <c r="H99" s="40">
        <f t="shared" si="29"/>
        <v>10389.120000000001</v>
      </c>
      <c r="I99" s="40">
        <f t="shared" si="29"/>
        <v>10389.120000000001</v>
      </c>
      <c r="J99" s="40">
        <f t="shared" si="29"/>
        <v>10389.120000000001</v>
      </c>
      <c r="K99" s="40">
        <f t="shared" si="29"/>
        <v>10389.120000000001</v>
      </c>
      <c r="L99" s="40">
        <f t="shared" si="29"/>
        <v>10389.120000000001</v>
      </c>
      <c r="M99" s="40">
        <f t="shared" si="29"/>
        <v>10389.120000000001</v>
      </c>
      <c r="N99" s="40">
        <f t="shared" si="29"/>
        <v>10389.120000000001</v>
      </c>
      <c r="O99" s="40">
        <f t="shared" si="29"/>
        <v>10389.120000000001</v>
      </c>
      <c r="P99" s="40">
        <f t="shared" si="29"/>
        <v>10389.120000000001</v>
      </c>
      <c r="Q99" s="40">
        <f t="shared" si="29"/>
        <v>10389.120000000001</v>
      </c>
      <c r="R99" s="40">
        <f t="shared" si="29"/>
        <v>10389.120000000001</v>
      </c>
      <c r="S99" s="40">
        <f t="shared" si="29"/>
        <v>10389.120000000001</v>
      </c>
      <c r="T99" s="40">
        <f t="shared" si="29"/>
        <v>10389.120000000001</v>
      </c>
      <c r="U99" s="40">
        <f t="shared" si="29"/>
        <v>10389.120000000001</v>
      </c>
      <c r="V99" s="40">
        <f t="shared" si="29"/>
        <v>10389.120000000001</v>
      </c>
    </row>
    <row r="100" spans="1:22" x14ac:dyDescent="0.55000000000000004">
      <c r="B100" t="str">
        <f t="shared" si="28"/>
        <v>Seed - 3</v>
      </c>
      <c r="C100" s="40">
        <f t="shared" si="29"/>
        <v>0</v>
      </c>
      <c r="D100" s="40">
        <f t="shared" si="29"/>
        <v>0</v>
      </c>
      <c r="E100" s="40">
        <f t="shared" si="29"/>
        <v>0</v>
      </c>
      <c r="F100" s="40">
        <f t="shared" si="29"/>
        <v>1000</v>
      </c>
      <c r="G100" s="40">
        <f t="shared" si="29"/>
        <v>1000</v>
      </c>
      <c r="H100" s="40">
        <f t="shared" si="29"/>
        <v>1000</v>
      </c>
      <c r="I100" s="40">
        <f t="shared" si="29"/>
        <v>1000</v>
      </c>
      <c r="J100" s="40">
        <f t="shared" si="29"/>
        <v>1000</v>
      </c>
      <c r="K100" s="40">
        <f t="shared" si="29"/>
        <v>1000</v>
      </c>
      <c r="L100" s="40">
        <f t="shared" si="29"/>
        <v>1000</v>
      </c>
      <c r="M100" s="40">
        <f t="shared" si="29"/>
        <v>1000</v>
      </c>
      <c r="N100" s="40">
        <f t="shared" si="29"/>
        <v>1000</v>
      </c>
      <c r="O100" s="40">
        <f t="shared" si="29"/>
        <v>1000</v>
      </c>
      <c r="P100" s="40">
        <f t="shared" si="29"/>
        <v>1000</v>
      </c>
      <c r="Q100" s="40">
        <f t="shared" si="29"/>
        <v>1000</v>
      </c>
      <c r="R100" s="40">
        <f t="shared" si="29"/>
        <v>1000</v>
      </c>
      <c r="S100" s="40">
        <f t="shared" si="29"/>
        <v>1000</v>
      </c>
      <c r="T100" s="40">
        <f t="shared" si="29"/>
        <v>1000</v>
      </c>
      <c r="U100" s="40">
        <f t="shared" si="29"/>
        <v>1000</v>
      </c>
      <c r="V100" s="40">
        <f t="shared" si="29"/>
        <v>1000</v>
      </c>
    </row>
    <row r="101" spans="1:22" x14ac:dyDescent="0.55000000000000004">
      <c r="B101" t="str">
        <f t="shared" si="28"/>
        <v>Seed - 2</v>
      </c>
      <c r="C101" s="40">
        <f t="shared" si="29"/>
        <v>0</v>
      </c>
      <c r="D101" s="40">
        <f t="shared" si="29"/>
        <v>0</v>
      </c>
      <c r="E101" s="40">
        <f t="shared" si="29"/>
        <v>0</v>
      </c>
      <c r="F101" s="40">
        <f t="shared" si="29"/>
        <v>5815.63</v>
      </c>
      <c r="G101" s="40">
        <f t="shared" si="29"/>
        <v>5815.63</v>
      </c>
      <c r="H101" s="40">
        <f t="shared" si="29"/>
        <v>5815.63</v>
      </c>
      <c r="I101" s="40">
        <f t="shared" si="29"/>
        <v>5815.63</v>
      </c>
      <c r="J101" s="40">
        <f t="shared" si="29"/>
        <v>5815.63</v>
      </c>
      <c r="K101" s="40">
        <f t="shared" si="29"/>
        <v>5815.63</v>
      </c>
      <c r="L101" s="40">
        <f t="shared" si="29"/>
        <v>5815.63</v>
      </c>
      <c r="M101" s="40">
        <f t="shared" si="29"/>
        <v>5815.63</v>
      </c>
      <c r="N101" s="40">
        <f t="shared" si="29"/>
        <v>5815.63</v>
      </c>
      <c r="O101" s="40">
        <f t="shared" si="29"/>
        <v>5815.63</v>
      </c>
      <c r="P101" s="40">
        <f t="shared" si="29"/>
        <v>5815.63</v>
      </c>
      <c r="Q101" s="40">
        <f t="shared" si="29"/>
        <v>5815.63</v>
      </c>
      <c r="R101" s="40">
        <f t="shared" si="29"/>
        <v>5815.63</v>
      </c>
      <c r="S101" s="40">
        <f t="shared" si="29"/>
        <v>5815.63</v>
      </c>
      <c r="T101" s="40">
        <f t="shared" si="29"/>
        <v>5815.63</v>
      </c>
      <c r="U101" s="40">
        <f t="shared" si="29"/>
        <v>5815.63</v>
      </c>
      <c r="V101" s="40">
        <f t="shared" si="29"/>
        <v>5815.63</v>
      </c>
    </row>
    <row r="102" spans="1:22" x14ac:dyDescent="0.55000000000000004">
      <c r="B102" t="str">
        <f t="shared" si="28"/>
        <v>Seed</v>
      </c>
      <c r="C102" s="40">
        <f t="shared" si="29"/>
        <v>0</v>
      </c>
      <c r="D102" s="40">
        <f t="shared" si="29"/>
        <v>0</v>
      </c>
      <c r="E102" s="40">
        <f t="shared" si="29"/>
        <v>0</v>
      </c>
      <c r="F102" s="40">
        <f t="shared" si="29"/>
        <v>3745.2979999999998</v>
      </c>
      <c r="G102" s="40">
        <f t="shared" si="29"/>
        <v>3745.2979999999998</v>
      </c>
      <c r="H102" s="40">
        <f t="shared" si="29"/>
        <v>3745.2979999999998</v>
      </c>
      <c r="I102" s="40">
        <f t="shared" si="29"/>
        <v>3745.2979999999998</v>
      </c>
      <c r="J102" s="40">
        <f t="shared" si="29"/>
        <v>3745.2979999999998</v>
      </c>
      <c r="K102" s="40">
        <f t="shared" si="29"/>
        <v>3745.2979999999998</v>
      </c>
      <c r="L102" s="40">
        <f t="shared" si="29"/>
        <v>3745.2979999999998</v>
      </c>
      <c r="M102" s="40">
        <f t="shared" si="29"/>
        <v>3745.2979999999998</v>
      </c>
      <c r="N102" s="40">
        <f t="shared" si="29"/>
        <v>3745.2979999999998</v>
      </c>
      <c r="O102" s="40">
        <f t="shared" si="29"/>
        <v>3745.2979999999998</v>
      </c>
      <c r="P102" s="40">
        <f t="shared" si="29"/>
        <v>3745.2979999999998</v>
      </c>
      <c r="Q102" s="40">
        <f t="shared" si="29"/>
        <v>3745.2979999999998</v>
      </c>
      <c r="R102" s="40">
        <f t="shared" si="29"/>
        <v>3745.2979999999998</v>
      </c>
      <c r="S102" s="40">
        <f t="shared" si="29"/>
        <v>3745.2979999999998</v>
      </c>
      <c r="T102" s="40">
        <f t="shared" si="29"/>
        <v>3745.2979999999998</v>
      </c>
      <c r="U102" s="40">
        <f t="shared" si="29"/>
        <v>3745.2979999999998</v>
      </c>
      <c r="V102" s="40">
        <f t="shared" si="29"/>
        <v>3745.2979999999998</v>
      </c>
    </row>
    <row r="103" spans="1:22" x14ac:dyDescent="0.55000000000000004">
      <c r="B103" t="str">
        <f t="shared" si="28"/>
        <v>Common Stock + Options</v>
      </c>
      <c r="C103" s="40">
        <f t="shared" si="29"/>
        <v>24874.853999999999</v>
      </c>
      <c r="D103" s="40">
        <f t="shared" si="29"/>
        <v>24874.853999999999</v>
      </c>
      <c r="E103" s="40">
        <f t="shared" si="29"/>
        <v>24874.853999999999</v>
      </c>
      <c r="F103" s="40">
        <f t="shared" si="29"/>
        <v>24874.853999999999</v>
      </c>
      <c r="G103" s="40">
        <f t="shared" si="29"/>
        <v>24874.853999999999</v>
      </c>
      <c r="H103" s="40">
        <f t="shared" si="29"/>
        <v>24874.853999999999</v>
      </c>
      <c r="I103" s="40">
        <f t="shared" si="29"/>
        <v>24874.853999999999</v>
      </c>
      <c r="J103" s="40">
        <f t="shared" si="29"/>
        <v>24874.853999999999</v>
      </c>
      <c r="K103" s="40">
        <f t="shared" si="29"/>
        <v>24874.853999999999</v>
      </c>
      <c r="L103" s="40">
        <f t="shared" si="29"/>
        <v>24874.853999999999</v>
      </c>
      <c r="M103" s="40">
        <f t="shared" si="29"/>
        <v>24874.853999999999</v>
      </c>
      <c r="N103" s="40">
        <f t="shared" si="29"/>
        <v>24874.853999999999</v>
      </c>
      <c r="O103" s="40">
        <f t="shared" si="29"/>
        <v>24874.853999999999</v>
      </c>
      <c r="P103" s="40">
        <f t="shared" si="29"/>
        <v>24874.853999999999</v>
      </c>
      <c r="Q103" s="40">
        <f t="shared" si="29"/>
        <v>24874.853999999999</v>
      </c>
      <c r="R103" s="40">
        <f t="shared" si="29"/>
        <v>24874.853999999999</v>
      </c>
      <c r="S103" s="40">
        <f t="shared" si="29"/>
        <v>24874.853999999999</v>
      </c>
      <c r="T103" s="40">
        <f t="shared" si="29"/>
        <v>24874.853999999999</v>
      </c>
      <c r="U103" s="40">
        <f t="shared" si="29"/>
        <v>24874.853999999999</v>
      </c>
      <c r="V103" s="40">
        <f t="shared" si="29"/>
        <v>24874.853999999999</v>
      </c>
    </row>
    <row r="105" spans="1:22" x14ac:dyDescent="0.55000000000000004">
      <c r="B105" s="30" t="s">
        <v>54</v>
      </c>
      <c r="C105" s="31">
        <f>SUM(C93:C104)</f>
        <v>32491.059999999998</v>
      </c>
      <c r="D105" s="31">
        <f t="shared" ref="D105:V105" si="30">SUM(D93:D104)</f>
        <v>32491.059999999998</v>
      </c>
      <c r="E105" s="31">
        <f t="shared" si="30"/>
        <v>32491.059999999998</v>
      </c>
      <c r="F105" s="31">
        <f t="shared" si="30"/>
        <v>53441.108</v>
      </c>
      <c r="G105" s="31">
        <f t="shared" si="30"/>
        <v>64938.533000000003</v>
      </c>
      <c r="H105" s="31">
        <f t="shared" si="30"/>
        <v>75669.437000000005</v>
      </c>
      <c r="I105" s="31">
        <f t="shared" si="30"/>
        <v>75669.437000000005</v>
      </c>
      <c r="J105" s="31">
        <f t="shared" si="30"/>
        <v>79141.2</v>
      </c>
      <c r="K105" s="31">
        <f t="shared" si="30"/>
        <v>79141.2</v>
      </c>
      <c r="L105" s="31">
        <f t="shared" si="30"/>
        <v>79141.2</v>
      </c>
      <c r="M105" s="31">
        <f t="shared" si="30"/>
        <v>83810.695999999996</v>
      </c>
      <c r="N105" s="31">
        <f t="shared" si="30"/>
        <v>83810.695999999996</v>
      </c>
      <c r="O105" s="31">
        <f t="shared" si="30"/>
        <v>83810.695999999996</v>
      </c>
      <c r="P105" s="31">
        <f t="shared" si="30"/>
        <v>83810.695999999996</v>
      </c>
      <c r="Q105" s="31">
        <f t="shared" si="30"/>
        <v>83810.695999999996</v>
      </c>
      <c r="R105" s="31">
        <f t="shared" si="30"/>
        <v>83810.695999999996</v>
      </c>
      <c r="S105" s="31">
        <f t="shared" si="30"/>
        <v>83810.695999999996</v>
      </c>
      <c r="T105" s="31">
        <f t="shared" si="30"/>
        <v>83810.695999999996</v>
      </c>
      <c r="U105" s="31">
        <f t="shared" si="30"/>
        <v>83810.695999999996</v>
      </c>
      <c r="V105" s="31">
        <f t="shared" si="30"/>
        <v>83810.695999999996</v>
      </c>
    </row>
    <row r="107" spans="1:22" x14ac:dyDescent="0.55000000000000004">
      <c r="A107" s="38" t="s">
        <v>49</v>
      </c>
      <c r="B107" s="39" t="s">
        <v>55</v>
      </c>
    </row>
    <row r="108" spans="1:22" x14ac:dyDescent="0.55000000000000004">
      <c r="B108" s="19" t="s">
        <v>42</v>
      </c>
      <c r="C108" s="35">
        <f>C$61</f>
        <v>100000</v>
      </c>
      <c r="D108" s="35">
        <f t="shared" ref="D108:V108" si="31">D$61</f>
        <v>200000</v>
      </c>
      <c r="E108" s="35">
        <f t="shared" si="31"/>
        <v>300000</v>
      </c>
      <c r="F108" s="35">
        <f t="shared" si="31"/>
        <v>400000</v>
      </c>
      <c r="G108" s="35">
        <f t="shared" si="31"/>
        <v>500000</v>
      </c>
      <c r="H108" s="35">
        <f t="shared" si="31"/>
        <v>600000</v>
      </c>
      <c r="I108" s="35">
        <f t="shared" si="31"/>
        <v>700000</v>
      </c>
      <c r="J108" s="35">
        <f t="shared" si="31"/>
        <v>800000</v>
      </c>
      <c r="K108" s="35">
        <f t="shared" si="31"/>
        <v>900000</v>
      </c>
      <c r="L108" s="35">
        <f t="shared" si="31"/>
        <v>1000000</v>
      </c>
      <c r="M108" s="35">
        <f t="shared" si="31"/>
        <v>1100000</v>
      </c>
      <c r="N108" s="35">
        <f t="shared" si="31"/>
        <v>1200000</v>
      </c>
      <c r="O108" s="35">
        <f t="shared" si="31"/>
        <v>1300000</v>
      </c>
      <c r="P108" s="35">
        <f t="shared" si="31"/>
        <v>1400000</v>
      </c>
      <c r="Q108" s="35">
        <f t="shared" si="31"/>
        <v>1500000</v>
      </c>
      <c r="R108" s="35">
        <f t="shared" si="31"/>
        <v>1600000</v>
      </c>
      <c r="S108" s="35">
        <f t="shared" si="31"/>
        <v>1700000</v>
      </c>
      <c r="T108" s="35">
        <f t="shared" si="31"/>
        <v>1800000</v>
      </c>
      <c r="U108" s="35">
        <f t="shared" si="31"/>
        <v>1900000</v>
      </c>
      <c r="V108" s="35">
        <f t="shared" si="31"/>
        <v>2000000</v>
      </c>
    </row>
    <row r="110" spans="1:22" x14ac:dyDescent="0.55000000000000004">
      <c r="B110" t="str">
        <f t="shared" ref="B110:B120" si="32">B41</f>
        <v>Series E -1 Uncapped Participation</v>
      </c>
      <c r="C110" s="28">
        <f t="shared" ref="C110:V120" si="33">C93/C$105</f>
        <v>0.11716709150147764</v>
      </c>
      <c r="D110" s="28">
        <f t="shared" si="33"/>
        <v>0.11716709150147764</v>
      </c>
      <c r="E110" s="28">
        <f t="shared" si="33"/>
        <v>0.11716709150147764</v>
      </c>
      <c r="F110" s="28">
        <f t="shared" si="33"/>
        <v>7.1235106128413356E-2</v>
      </c>
      <c r="G110" s="28">
        <f t="shared" si="33"/>
        <v>5.8622867258180895E-2</v>
      </c>
      <c r="H110" s="28">
        <f t="shared" si="33"/>
        <v>5.0309387130764556E-2</v>
      </c>
      <c r="I110" s="28">
        <f t="shared" si="33"/>
        <v>5.0309387130764556E-2</v>
      </c>
      <c r="J110" s="28">
        <f t="shared" si="33"/>
        <v>4.810241694591439E-2</v>
      </c>
      <c r="K110" s="28">
        <f t="shared" si="33"/>
        <v>4.810241694591439E-2</v>
      </c>
      <c r="L110" s="28">
        <f t="shared" si="33"/>
        <v>4.810241694591439E-2</v>
      </c>
      <c r="M110" s="28">
        <f t="shared" si="33"/>
        <v>4.5422400501243895E-2</v>
      </c>
      <c r="N110" s="28">
        <f t="shared" si="33"/>
        <v>4.5422400501243895E-2</v>
      </c>
      <c r="O110" s="28">
        <f t="shared" si="33"/>
        <v>4.5422400501243895E-2</v>
      </c>
      <c r="P110" s="28">
        <f t="shared" si="33"/>
        <v>4.5422400501243895E-2</v>
      </c>
      <c r="Q110" s="28">
        <f t="shared" si="33"/>
        <v>4.5422400501243895E-2</v>
      </c>
      <c r="R110" s="28">
        <f t="shared" si="33"/>
        <v>4.5422400501243895E-2</v>
      </c>
      <c r="S110" s="28">
        <f t="shared" si="33"/>
        <v>4.5422400501243895E-2</v>
      </c>
      <c r="T110" s="28">
        <f t="shared" si="33"/>
        <v>4.5422400501243895E-2</v>
      </c>
      <c r="U110" s="28">
        <f t="shared" si="33"/>
        <v>4.5422400501243895E-2</v>
      </c>
      <c r="V110" s="28">
        <f t="shared" si="33"/>
        <v>4.5422400501243895E-2</v>
      </c>
    </row>
    <row r="111" spans="1:22" x14ac:dyDescent="0.55000000000000004">
      <c r="B111" t="str">
        <f t="shared" si="32"/>
        <v>Series E Uncapped Participation</v>
      </c>
      <c r="C111" s="28">
        <f t="shared" si="33"/>
        <v>0.11724218908216599</v>
      </c>
      <c r="D111" s="28">
        <f t="shared" si="33"/>
        <v>0.11724218908216599</v>
      </c>
      <c r="E111" s="28">
        <f t="shared" si="33"/>
        <v>0.11724218908216599</v>
      </c>
      <c r="F111" s="28">
        <f t="shared" si="33"/>
        <v>7.1280763864401908E-2</v>
      </c>
      <c r="G111" s="28">
        <f t="shared" si="33"/>
        <v>5.8660441251421551E-2</v>
      </c>
      <c r="H111" s="28">
        <f t="shared" si="33"/>
        <v>5.0341632646216196E-2</v>
      </c>
      <c r="I111" s="28">
        <f t="shared" si="33"/>
        <v>5.0341632646216196E-2</v>
      </c>
      <c r="J111" s="28">
        <f t="shared" si="33"/>
        <v>4.8133247916382363E-2</v>
      </c>
      <c r="K111" s="28">
        <f t="shared" si="33"/>
        <v>4.8133247916382363E-2</v>
      </c>
      <c r="L111" s="28">
        <f t="shared" si="33"/>
        <v>4.8133247916382363E-2</v>
      </c>
      <c r="M111" s="28">
        <f t="shared" si="33"/>
        <v>4.5451513730419328E-2</v>
      </c>
      <c r="N111" s="28">
        <f t="shared" si="33"/>
        <v>4.5451513730419328E-2</v>
      </c>
      <c r="O111" s="28">
        <f t="shared" si="33"/>
        <v>4.5451513730419328E-2</v>
      </c>
      <c r="P111" s="28">
        <f t="shared" si="33"/>
        <v>4.5451513730419328E-2</v>
      </c>
      <c r="Q111" s="28">
        <f t="shared" si="33"/>
        <v>4.5451513730419328E-2</v>
      </c>
      <c r="R111" s="28">
        <f t="shared" si="33"/>
        <v>4.5451513730419328E-2</v>
      </c>
      <c r="S111" s="28">
        <f t="shared" si="33"/>
        <v>4.5451513730419328E-2</v>
      </c>
      <c r="T111" s="28">
        <f t="shared" si="33"/>
        <v>4.5451513730419328E-2</v>
      </c>
      <c r="U111" s="28">
        <f t="shared" si="33"/>
        <v>4.5451513730419328E-2</v>
      </c>
      <c r="V111" s="28">
        <f t="shared" si="33"/>
        <v>4.5451513730419328E-2</v>
      </c>
    </row>
    <row r="112" spans="1:22" x14ac:dyDescent="0.55000000000000004">
      <c r="B112" t="str">
        <f t="shared" si="32"/>
        <v>Series D-1</v>
      </c>
      <c r="C112" s="28">
        <f t="shared" si="33"/>
        <v>0</v>
      </c>
      <c r="D112" s="28">
        <f t="shared" si="33"/>
        <v>0</v>
      </c>
      <c r="E112" s="28">
        <f t="shared" si="33"/>
        <v>0</v>
      </c>
      <c r="F112" s="28">
        <f t="shared" si="33"/>
        <v>0</v>
      </c>
      <c r="G112" s="28">
        <f t="shared" si="33"/>
        <v>0</v>
      </c>
      <c r="H112" s="28">
        <f t="shared" si="33"/>
        <v>0</v>
      </c>
      <c r="I112" s="28">
        <f t="shared" si="33"/>
        <v>0</v>
      </c>
      <c r="J112" s="28">
        <f t="shared" si="33"/>
        <v>0</v>
      </c>
      <c r="K112" s="28">
        <f t="shared" si="33"/>
        <v>0</v>
      </c>
      <c r="L112" s="28">
        <f t="shared" si="33"/>
        <v>0</v>
      </c>
      <c r="M112" s="28">
        <f t="shared" si="33"/>
        <v>5.5714798025302166E-2</v>
      </c>
      <c r="N112" s="28">
        <f t="shared" si="33"/>
        <v>5.5714798025302166E-2</v>
      </c>
      <c r="O112" s="28">
        <f t="shared" si="33"/>
        <v>5.5714798025302166E-2</v>
      </c>
      <c r="P112" s="28">
        <f t="shared" si="33"/>
        <v>5.5714798025302166E-2</v>
      </c>
      <c r="Q112" s="28">
        <f t="shared" si="33"/>
        <v>5.5714798025302166E-2</v>
      </c>
      <c r="R112" s="28">
        <f t="shared" si="33"/>
        <v>5.5714798025302166E-2</v>
      </c>
      <c r="S112" s="28">
        <f t="shared" si="33"/>
        <v>5.5714798025302166E-2</v>
      </c>
      <c r="T112" s="28">
        <f t="shared" si="33"/>
        <v>5.5714798025302166E-2</v>
      </c>
      <c r="U112" s="28">
        <f t="shared" si="33"/>
        <v>5.5714798025302166E-2</v>
      </c>
      <c r="V112" s="28">
        <f t="shared" si="33"/>
        <v>5.5714798025302166E-2</v>
      </c>
    </row>
    <row r="113" spans="1:22" x14ac:dyDescent="0.55000000000000004">
      <c r="B113" t="str">
        <f t="shared" si="32"/>
        <v>Series D</v>
      </c>
      <c r="C113" s="28">
        <f t="shared" si="33"/>
        <v>0</v>
      </c>
      <c r="D113" s="28">
        <f t="shared" si="33"/>
        <v>0</v>
      </c>
      <c r="E113" s="28">
        <f t="shared" si="33"/>
        <v>0</v>
      </c>
      <c r="F113" s="28">
        <f t="shared" si="33"/>
        <v>0</v>
      </c>
      <c r="G113" s="28">
        <f t="shared" si="33"/>
        <v>0</v>
      </c>
      <c r="H113" s="28">
        <f t="shared" si="33"/>
        <v>0</v>
      </c>
      <c r="I113" s="28">
        <f t="shared" si="33"/>
        <v>0</v>
      </c>
      <c r="J113" s="28">
        <f t="shared" si="33"/>
        <v>4.3867960051149089E-2</v>
      </c>
      <c r="K113" s="28">
        <f t="shared" si="33"/>
        <v>4.3867960051149089E-2</v>
      </c>
      <c r="L113" s="28">
        <f t="shared" si="33"/>
        <v>4.3867960051149089E-2</v>
      </c>
      <c r="M113" s="28">
        <f t="shared" si="33"/>
        <v>4.1423865517117291E-2</v>
      </c>
      <c r="N113" s="28">
        <f t="shared" si="33"/>
        <v>4.1423865517117291E-2</v>
      </c>
      <c r="O113" s="28">
        <f t="shared" si="33"/>
        <v>4.1423865517117291E-2</v>
      </c>
      <c r="P113" s="28">
        <f t="shared" si="33"/>
        <v>4.1423865517117291E-2</v>
      </c>
      <c r="Q113" s="28">
        <f t="shared" si="33"/>
        <v>4.1423865517117291E-2</v>
      </c>
      <c r="R113" s="28">
        <f t="shared" si="33"/>
        <v>4.1423865517117291E-2</v>
      </c>
      <c r="S113" s="28">
        <f t="shared" si="33"/>
        <v>4.1423865517117291E-2</v>
      </c>
      <c r="T113" s="28">
        <f t="shared" si="33"/>
        <v>4.1423865517117291E-2</v>
      </c>
      <c r="U113" s="28">
        <f t="shared" si="33"/>
        <v>4.1423865517117291E-2</v>
      </c>
      <c r="V113" s="28">
        <f t="shared" si="33"/>
        <v>4.1423865517117291E-2</v>
      </c>
    </row>
    <row r="114" spans="1:22" x14ac:dyDescent="0.55000000000000004">
      <c r="B114" t="str">
        <f t="shared" si="32"/>
        <v>Series C</v>
      </c>
      <c r="C114" s="28">
        <f t="shared" si="33"/>
        <v>0</v>
      </c>
      <c r="D114" s="28">
        <f t="shared" si="33"/>
        <v>0</v>
      </c>
      <c r="E114" s="28">
        <f t="shared" si="33"/>
        <v>0</v>
      </c>
      <c r="F114" s="28">
        <f t="shared" si="33"/>
        <v>0</v>
      </c>
      <c r="G114" s="28">
        <f t="shared" si="33"/>
        <v>0</v>
      </c>
      <c r="H114" s="28">
        <f t="shared" si="33"/>
        <v>0.14181292243524951</v>
      </c>
      <c r="I114" s="28">
        <f t="shared" si="33"/>
        <v>0.14181292243524951</v>
      </c>
      <c r="J114" s="28">
        <f t="shared" si="33"/>
        <v>0.1355918788191233</v>
      </c>
      <c r="K114" s="28">
        <f t="shared" si="33"/>
        <v>0.1355918788191233</v>
      </c>
      <c r="L114" s="28">
        <f t="shared" si="33"/>
        <v>0.1355918788191233</v>
      </c>
      <c r="M114" s="28">
        <f t="shared" si="33"/>
        <v>0.1280374046768446</v>
      </c>
      <c r="N114" s="28">
        <f t="shared" si="33"/>
        <v>0.1280374046768446</v>
      </c>
      <c r="O114" s="28">
        <f t="shared" si="33"/>
        <v>0.1280374046768446</v>
      </c>
      <c r="P114" s="28">
        <f t="shared" si="33"/>
        <v>0.1280374046768446</v>
      </c>
      <c r="Q114" s="28">
        <f t="shared" si="33"/>
        <v>0.1280374046768446</v>
      </c>
      <c r="R114" s="28">
        <f t="shared" si="33"/>
        <v>0.1280374046768446</v>
      </c>
      <c r="S114" s="28">
        <f t="shared" si="33"/>
        <v>0.1280374046768446</v>
      </c>
      <c r="T114" s="28">
        <f t="shared" si="33"/>
        <v>0.1280374046768446</v>
      </c>
      <c r="U114" s="28">
        <f t="shared" si="33"/>
        <v>0.1280374046768446</v>
      </c>
      <c r="V114" s="28">
        <f t="shared" si="33"/>
        <v>0.1280374046768446</v>
      </c>
    </row>
    <row r="115" spans="1:22" x14ac:dyDescent="0.55000000000000004">
      <c r="B115" t="str">
        <f t="shared" si="32"/>
        <v>Series B</v>
      </c>
      <c r="C115" s="28">
        <f t="shared" si="33"/>
        <v>0</v>
      </c>
      <c r="D115" s="28">
        <f t="shared" si="33"/>
        <v>0</v>
      </c>
      <c r="E115" s="28">
        <f t="shared" si="33"/>
        <v>0</v>
      </c>
      <c r="F115" s="28">
        <f t="shared" si="33"/>
        <v>0</v>
      </c>
      <c r="G115" s="28">
        <f t="shared" si="33"/>
        <v>0.17705088903070845</v>
      </c>
      <c r="H115" s="28">
        <f t="shared" si="33"/>
        <v>0.15194278503750461</v>
      </c>
      <c r="I115" s="28">
        <f t="shared" si="33"/>
        <v>0.15194278503750461</v>
      </c>
      <c r="J115" s="28">
        <f t="shared" si="33"/>
        <v>0.14527736501341906</v>
      </c>
      <c r="K115" s="28">
        <f t="shared" si="33"/>
        <v>0.14527736501341906</v>
      </c>
      <c r="L115" s="28">
        <f t="shared" si="33"/>
        <v>0.14527736501341906</v>
      </c>
      <c r="M115" s="28">
        <f t="shared" si="33"/>
        <v>0.13718326596404831</v>
      </c>
      <c r="N115" s="28">
        <f t="shared" si="33"/>
        <v>0.13718326596404831</v>
      </c>
      <c r="O115" s="28">
        <f t="shared" si="33"/>
        <v>0.13718326596404831</v>
      </c>
      <c r="P115" s="28">
        <f t="shared" si="33"/>
        <v>0.13718326596404831</v>
      </c>
      <c r="Q115" s="28">
        <f t="shared" si="33"/>
        <v>0.13718326596404831</v>
      </c>
      <c r="R115" s="28">
        <f t="shared" si="33"/>
        <v>0.13718326596404831</v>
      </c>
      <c r="S115" s="28">
        <f t="shared" si="33"/>
        <v>0.13718326596404831</v>
      </c>
      <c r="T115" s="28">
        <f t="shared" si="33"/>
        <v>0.13718326596404831</v>
      </c>
      <c r="U115" s="28">
        <f t="shared" si="33"/>
        <v>0.13718326596404831</v>
      </c>
      <c r="V115" s="28">
        <f t="shared" si="33"/>
        <v>0.13718326596404831</v>
      </c>
    </row>
    <row r="116" spans="1:22" x14ac:dyDescent="0.55000000000000004">
      <c r="B116" t="str">
        <f t="shared" si="32"/>
        <v>Series A</v>
      </c>
      <c r="C116" s="28">
        <f t="shared" si="33"/>
        <v>0</v>
      </c>
      <c r="D116" s="28">
        <f t="shared" si="33"/>
        <v>0</v>
      </c>
      <c r="E116" s="28">
        <f t="shared" si="33"/>
        <v>0</v>
      </c>
      <c r="F116" s="28">
        <f t="shared" si="33"/>
        <v>0.19440315496452656</v>
      </c>
      <c r="G116" s="28">
        <f t="shared" si="33"/>
        <v>0.15998390354768255</v>
      </c>
      <c r="H116" s="28">
        <f t="shared" si="33"/>
        <v>0.1372961186429866</v>
      </c>
      <c r="I116" s="28">
        <f t="shared" si="33"/>
        <v>0.1372961186429866</v>
      </c>
      <c r="J116" s="28">
        <f t="shared" si="33"/>
        <v>0.13127321799517824</v>
      </c>
      <c r="K116" s="28">
        <f t="shared" si="33"/>
        <v>0.13127321799517824</v>
      </c>
      <c r="L116" s="28">
        <f t="shared" si="33"/>
        <v>0.13127321799517824</v>
      </c>
      <c r="M116" s="28">
        <f t="shared" si="33"/>
        <v>0.12395935716844543</v>
      </c>
      <c r="N116" s="28">
        <f t="shared" si="33"/>
        <v>0.12395935716844543</v>
      </c>
      <c r="O116" s="28">
        <f t="shared" si="33"/>
        <v>0.12395935716844543</v>
      </c>
      <c r="P116" s="28">
        <f t="shared" si="33"/>
        <v>0.12395935716844543</v>
      </c>
      <c r="Q116" s="28">
        <f t="shared" si="33"/>
        <v>0.12395935716844543</v>
      </c>
      <c r="R116" s="28">
        <f t="shared" si="33"/>
        <v>0.12395935716844543</v>
      </c>
      <c r="S116" s="28">
        <f t="shared" si="33"/>
        <v>0.12395935716844543</v>
      </c>
      <c r="T116" s="28">
        <f t="shared" si="33"/>
        <v>0.12395935716844543</v>
      </c>
      <c r="U116" s="28">
        <f t="shared" si="33"/>
        <v>0.12395935716844543</v>
      </c>
      <c r="V116" s="28">
        <f t="shared" si="33"/>
        <v>0.12395935716844543</v>
      </c>
    </row>
    <row r="117" spans="1:22" x14ac:dyDescent="0.55000000000000004">
      <c r="B117" t="str">
        <f t="shared" si="32"/>
        <v>Seed - 3</v>
      </c>
      <c r="C117" s="28">
        <f t="shared" si="33"/>
        <v>0</v>
      </c>
      <c r="D117" s="28">
        <f t="shared" si="33"/>
        <v>0</v>
      </c>
      <c r="E117" s="28">
        <f t="shared" si="33"/>
        <v>0</v>
      </c>
      <c r="F117" s="28">
        <f t="shared" si="33"/>
        <v>1.8712186880556442E-2</v>
      </c>
      <c r="G117" s="28">
        <f t="shared" si="33"/>
        <v>1.5399177557645164E-2</v>
      </c>
      <c r="H117" s="28">
        <f t="shared" si="33"/>
        <v>1.3215375185096195E-2</v>
      </c>
      <c r="I117" s="28">
        <f t="shared" si="33"/>
        <v>1.3215375185096195E-2</v>
      </c>
      <c r="J117" s="28">
        <f t="shared" si="33"/>
        <v>1.2635643634415451E-2</v>
      </c>
      <c r="K117" s="28">
        <f t="shared" si="33"/>
        <v>1.2635643634415451E-2</v>
      </c>
      <c r="L117" s="28">
        <f t="shared" si="33"/>
        <v>1.2635643634415451E-2</v>
      </c>
      <c r="M117" s="28">
        <f t="shared" si="33"/>
        <v>1.1931651301404299E-2</v>
      </c>
      <c r="N117" s="28">
        <f t="shared" si="33"/>
        <v>1.1931651301404299E-2</v>
      </c>
      <c r="O117" s="28">
        <f t="shared" si="33"/>
        <v>1.1931651301404299E-2</v>
      </c>
      <c r="P117" s="28">
        <f t="shared" si="33"/>
        <v>1.1931651301404299E-2</v>
      </c>
      <c r="Q117" s="28">
        <f t="shared" si="33"/>
        <v>1.1931651301404299E-2</v>
      </c>
      <c r="R117" s="28">
        <f t="shared" si="33"/>
        <v>1.1931651301404299E-2</v>
      </c>
      <c r="S117" s="28">
        <f t="shared" si="33"/>
        <v>1.1931651301404299E-2</v>
      </c>
      <c r="T117" s="28">
        <f t="shared" si="33"/>
        <v>1.1931651301404299E-2</v>
      </c>
      <c r="U117" s="28">
        <f t="shared" si="33"/>
        <v>1.1931651301404299E-2</v>
      </c>
      <c r="V117" s="28">
        <f t="shared" si="33"/>
        <v>1.1931651301404299E-2</v>
      </c>
    </row>
    <row r="118" spans="1:22" x14ac:dyDescent="0.55000000000000004">
      <c r="B118" t="str">
        <f t="shared" si="32"/>
        <v>Seed - 2</v>
      </c>
      <c r="C118" s="28">
        <f t="shared" si="33"/>
        <v>0</v>
      </c>
      <c r="D118" s="28">
        <f t="shared" si="33"/>
        <v>0</v>
      </c>
      <c r="E118" s="28">
        <f t="shared" si="33"/>
        <v>0</v>
      </c>
      <c r="F118" s="28">
        <f t="shared" si="33"/>
        <v>0.10882315538817047</v>
      </c>
      <c r="G118" s="28">
        <f t="shared" si="33"/>
        <v>8.9555918979567953E-2</v>
      </c>
      <c r="H118" s="28">
        <f t="shared" si="33"/>
        <v>7.6855732387700992E-2</v>
      </c>
      <c r="I118" s="28">
        <f t="shared" si="33"/>
        <v>7.6855732387700992E-2</v>
      </c>
      <c r="J118" s="28">
        <f t="shared" si="33"/>
        <v>7.348422818961553E-2</v>
      </c>
      <c r="K118" s="28">
        <f t="shared" si="33"/>
        <v>7.348422818961553E-2</v>
      </c>
      <c r="L118" s="28">
        <f t="shared" si="33"/>
        <v>7.348422818961553E-2</v>
      </c>
      <c r="M118" s="28">
        <f t="shared" si="33"/>
        <v>6.9390069257985881E-2</v>
      </c>
      <c r="N118" s="28">
        <f t="shared" si="33"/>
        <v>6.9390069257985881E-2</v>
      </c>
      <c r="O118" s="28">
        <f t="shared" si="33"/>
        <v>6.9390069257985881E-2</v>
      </c>
      <c r="P118" s="28">
        <f t="shared" si="33"/>
        <v>6.9390069257985881E-2</v>
      </c>
      <c r="Q118" s="28">
        <f t="shared" si="33"/>
        <v>6.9390069257985881E-2</v>
      </c>
      <c r="R118" s="28">
        <f t="shared" si="33"/>
        <v>6.9390069257985881E-2</v>
      </c>
      <c r="S118" s="28">
        <f t="shared" si="33"/>
        <v>6.9390069257985881E-2</v>
      </c>
      <c r="T118" s="28">
        <f t="shared" si="33"/>
        <v>6.9390069257985881E-2</v>
      </c>
      <c r="U118" s="28">
        <f t="shared" si="33"/>
        <v>6.9390069257985881E-2</v>
      </c>
      <c r="V118" s="28">
        <f t="shared" si="33"/>
        <v>6.9390069257985881E-2</v>
      </c>
    </row>
    <row r="119" spans="1:22" x14ac:dyDescent="0.55000000000000004">
      <c r="B119" t="str">
        <f t="shared" si="32"/>
        <v>Seed</v>
      </c>
      <c r="C119" s="28">
        <f t="shared" si="33"/>
        <v>0</v>
      </c>
      <c r="D119" s="28">
        <f t="shared" si="33"/>
        <v>0</v>
      </c>
      <c r="E119" s="28">
        <f t="shared" si="33"/>
        <v>0</v>
      </c>
      <c r="F119" s="28">
        <f t="shared" si="33"/>
        <v>7.0082716099374276E-2</v>
      </c>
      <c r="G119" s="28">
        <f t="shared" si="33"/>
        <v>5.7674508908293315E-2</v>
      </c>
      <c r="H119" s="28">
        <f t="shared" si="33"/>
        <v>4.9495518249990406E-2</v>
      </c>
      <c r="I119" s="28">
        <f t="shared" si="33"/>
        <v>4.9495518249990406E-2</v>
      </c>
      <c r="J119" s="28">
        <f t="shared" si="33"/>
        <v>4.7324250832688916E-2</v>
      </c>
      <c r="K119" s="28">
        <f t="shared" si="33"/>
        <v>4.7324250832688916E-2</v>
      </c>
      <c r="L119" s="28">
        <f t="shared" si="33"/>
        <v>4.7324250832688916E-2</v>
      </c>
      <c r="M119" s="28">
        <f t="shared" si="33"/>
        <v>4.4687589755846913E-2</v>
      </c>
      <c r="N119" s="28">
        <f t="shared" si="33"/>
        <v>4.4687589755846913E-2</v>
      </c>
      <c r="O119" s="28">
        <f t="shared" si="33"/>
        <v>4.4687589755846913E-2</v>
      </c>
      <c r="P119" s="28">
        <f t="shared" si="33"/>
        <v>4.4687589755846913E-2</v>
      </c>
      <c r="Q119" s="28">
        <f t="shared" si="33"/>
        <v>4.4687589755846913E-2</v>
      </c>
      <c r="R119" s="28">
        <f t="shared" si="33"/>
        <v>4.4687589755846913E-2</v>
      </c>
      <c r="S119" s="28">
        <f t="shared" si="33"/>
        <v>4.4687589755846913E-2</v>
      </c>
      <c r="T119" s="28">
        <f t="shared" si="33"/>
        <v>4.4687589755846913E-2</v>
      </c>
      <c r="U119" s="28">
        <f t="shared" si="33"/>
        <v>4.4687589755846913E-2</v>
      </c>
      <c r="V119" s="28">
        <f t="shared" si="33"/>
        <v>4.4687589755846913E-2</v>
      </c>
    </row>
    <row r="120" spans="1:22" x14ac:dyDescent="0.55000000000000004">
      <c r="B120" t="str">
        <f t="shared" si="32"/>
        <v>Common Stock + Options</v>
      </c>
      <c r="C120" s="28">
        <f t="shared" si="33"/>
        <v>0.76559071941635637</v>
      </c>
      <c r="D120" s="28">
        <f t="shared" si="33"/>
        <v>0.76559071941635637</v>
      </c>
      <c r="E120" s="28">
        <f t="shared" si="33"/>
        <v>0.76559071941635637</v>
      </c>
      <c r="F120" s="28">
        <f t="shared" si="33"/>
        <v>0.46546291667455697</v>
      </c>
      <c r="G120" s="28">
        <f t="shared" si="33"/>
        <v>0.38305229346650005</v>
      </c>
      <c r="H120" s="28">
        <f t="shared" si="33"/>
        <v>0.32873052828449084</v>
      </c>
      <c r="I120" s="28">
        <f t="shared" si="33"/>
        <v>0.32873052828449084</v>
      </c>
      <c r="J120" s="28">
        <f t="shared" si="33"/>
        <v>0.31430979060211367</v>
      </c>
      <c r="K120" s="28">
        <f t="shared" si="33"/>
        <v>0.31430979060211367</v>
      </c>
      <c r="L120" s="28">
        <f t="shared" si="33"/>
        <v>0.31430979060211367</v>
      </c>
      <c r="M120" s="28">
        <f t="shared" si="33"/>
        <v>0.2967980841013419</v>
      </c>
      <c r="N120" s="28">
        <f t="shared" si="33"/>
        <v>0.2967980841013419</v>
      </c>
      <c r="O120" s="28">
        <f t="shared" si="33"/>
        <v>0.2967980841013419</v>
      </c>
      <c r="P120" s="28">
        <f t="shared" si="33"/>
        <v>0.2967980841013419</v>
      </c>
      <c r="Q120" s="28">
        <f t="shared" si="33"/>
        <v>0.2967980841013419</v>
      </c>
      <c r="R120" s="28">
        <f t="shared" si="33"/>
        <v>0.2967980841013419</v>
      </c>
      <c r="S120" s="28">
        <f t="shared" si="33"/>
        <v>0.2967980841013419</v>
      </c>
      <c r="T120" s="28">
        <f t="shared" si="33"/>
        <v>0.2967980841013419</v>
      </c>
      <c r="U120" s="28">
        <f t="shared" si="33"/>
        <v>0.2967980841013419</v>
      </c>
      <c r="V120" s="28">
        <f t="shared" si="33"/>
        <v>0.2967980841013419</v>
      </c>
    </row>
    <row r="122" spans="1:22" x14ac:dyDescent="0.55000000000000004">
      <c r="B122" s="30" t="s">
        <v>54</v>
      </c>
      <c r="C122" s="42">
        <f>SUM(C110:C121)</f>
        <v>1</v>
      </c>
      <c r="D122" s="42">
        <f t="shared" ref="D122:V122" si="34">SUM(D110:D121)</f>
        <v>1</v>
      </c>
      <c r="E122" s="42">
        <f t="shared" si="34"/>
        <v>1</v>
      </c>
      <c r="F122" s="42">
        <f t="shared" si="34"/>
        <v>1</v>
      </c>
      <c r="G122" s="42">
        <f t="shared" si="34"/>
        <v>0.99999999999999989</v>
      </c>
      <c r="H122" s="42">
        <f t="shared" si="34"/>
        <v>1</v>
      </c>
      <c r="I122" s="42">
        <f t="shared" si="34"/>
        <v>1</v>
      </c>
      <c r="J122" s="42">
        <f t="shared" si="34"/>
        <v>1</v>
      </c>
      <c r="K122" s="42">
        <f t="shared" si="34"/>
        <v>1</v>
      </c>
      <c r="L122" s="42">
        <f t="shared" si="34"/>
        <v>1</v>
      </c>
      <c r="M122" s="42">
        <f t="shared" si="34"/>
        <v>0.99999999999999989</v>
      </c>
      <c r="N122" s="42">
        <f t="shared" si="34"/>
        <v>0.99999999999999989</v>
      </c>
      <c r="O122" s="42">
        <f t="shared" si="34"/>
        <v>0.99999999999999989</v>
      </c>
      <c r="P122" s="42">
        <f t="shared" si="34"/>
        <v>0.99999999999999989</v>
      </c>
      <c r="Q122" s="42">
        <f t="shared" si="34"/>
        <v>0.99999999999999989</v>
      </c>
      <c r="R122" s="42">
        <f t="shared" si="34"/>
        <v>0.99999999999999989</v>
      </c>
      <c r="S122" s="42">
        <f t="shared" si="34"/>
        <v>0.99999999999999989</v>
      </c>
      <c r="T122" s="42">
        <f t="shared" si="34"/>
        <v>0.99999999999999989</v>
      </c>
      <c r="U122" s="42">
        <f t="shared" si="34"/>
        <v>0.99999999999999989</v>
      </c>
      <c r="V122" s="42">
        <f t="shared" si="34"/>
        <v>0.99999999999999989</v>
      </c>
    </row>
    <row r="124" spans="1:22" x14ac:dyDescent="0.55000000000000004">
      <c r="A124" s="38" t="s">
        <v>49</v>
      </c>
      <c r="B124" s="39" t="s">
        <v>56</v>
      </c>
    </row>
    <row r="125" spans="1:22" x14ac:dyDescent="0.55000000000000004">
      <c r="B125" s="19" t="s">
        <v>42</v>
      </c>
      <c r="C125" s="35">
        <f>C$61</f>
        <v>100000</v>
      </c>
      <c r="D125" s="35">
        <f t="shared" ref="D125:V125" si="35">D$61</f>
        <v>200000</v>
      </c>
      <c r="E125" s="35">
        <f t="shared" si="35"/>
        <v>300000</v>
      </c>
      <c r="F125" s="35">
        <f t="shared" si="35"/>
        <v>400000</v>
      </c>
      <c r="G125" s="35">
        <f t="shared" si="35"/>
        <v>500000</v>
      </c>
      <c r="H125" s="35">
        <f t="shared" si="35"/>
        <v>600000</v>
      </c>
      <c r="I125" s="35">
        <f t="shared" si="35"/>
        <v>700000</v>
      </c>
      <c r="J125" s="35">
        <f t="shared" si="35"/>
        <v>800000</v>
      </c>
      <c r="K125" s="35">
        <f t="shared" si="35"/>
        <v>900000</v>
      </c>
      <c r="L125" s="35">
        <f t="shared" si="35"/>
        <v>1000000</v>
      </c>
      <c r="M125" s="35">
        <f t="shared" si="35"/>
        <v>1100000</v>
      </c>
      <c r="N125" s="35">
        <f t="shared" si="35"/>
        <v>1200000</v>
      </c>
      <c r="O125" s="35">
        <f t="shared" si="35"/>
        <v>1300000</v>
      </c>
      <c r="P125" s="35">
        <f t="shared" si="35"/>
        <v>1400000</v>
      </c>
      <c r="Q125" s="35">
        <f t="shared" si="35"/>
        <v>1500000</v>
      </c>
      <c r="R125" s="35">
        <f t="shared" si="35"/>
        <v>1600000</v>
      </c>
      <c r="S125" s="35">
        <f t="shared" si="35"/>
        <v>1700000</v>
      </c>
      <c r="T125" s="35">
        <f t="shared" si="35"/>
        <v>1800000</v>
      </c>
      <c r="U125" s="35">
        <f t="shared" si="35"/>
        <v>1900000</v>
      </c>
      <c r="V125" s="35">
        <f t="shared" si="35"/>
        <v>2000000</v>
      </c>
    </row>
    <row r="127" spans="1:22" x14ac:dyDescent="0.55000000000000004">
      <c r="B127" t="str">
        <f t="shared" ref="B127:B137" si="36">B41</f>
        <v>Series E -1 Uncapped Participation</v>
      </c>
      <c r="C127" s="40">
        <f t="shared" ref="C127:V137" si="37">C110*C$87</f>
        <v>0</v>
      </c>
      <c r="D127" s="40">
        <f t="shared" si="37"/>
        <v>0</v>
      </c>
      <c r="E127" s="40">
        <f t="shared" si="37"/>
        <v>0</v>
      </c>
      <c r="F127" s="40">
        <f t="shared" si="37"/>
        <v>8263.272310895949</v>
      </c>
      <c r="G127" s="40">
        <f t="shared" si="37"/>
        <v>14128.111009221595</v>
      </c>
      <c r="H127" s="40">
        <f t="shared" si="37"/>
        <v>19670.970368128943</v>
      </c>
      <c r="I127" s="40">
        <f t="shared" si="37"/>
        <v>24701.909081205398</v>
      </c>
      <c r="J127" s="40">
        <f t="shared" si="37"/>
        <v>29679.191255629179</v>
      </c>
      <c r="K127" s="40">
        <f t="shared" si="37"/>
        <v>34489.432950220616</v>
      </c>
      <c r="L127" s="40">
        <f t="shared" si="37"/>
        <v>39299.674644812054</v>
      </c>
      <c r="M127" s="40">
        <f t="shared" si="37"/>
        <v>43968.883685204091</v>
      </c>
      <c r="N127" s="40">
        <f t="shared" si="37"/>
        <v>48511.123735328481</v>
      </c>
      <c r="O127" s="40">
        <f t="shared" si="37"/>
        <v>53053.363785452872</v>
      </c>
      <c r="P127" s="40">
        <f t="shared" si="37"/>
        <v>57595.603835577262</v>
      </c>
      <c r="Q127" s="40">
        <f t="shared" si="37"/>
        <v>62137.843885701652</v>
      </c>
      <c r="R127" s="40">
        <f t="shared" si="37"/>
        <v>66680.083935826042</v>
      </c>
      <c r="S127" s="40">
        <f t="shared" si="37"/>
        <v>71222.323985950425</v>
      </c>
      <c r="T127" s="40">
        <f t="shared" si="37"/>
        <v>75764.564036074822</v>
      </c>
      <c r="U127" s="40">
        <f t="shared" si="37"/>
        <v>80306.804086199205</v>
      </c>
      <c r="V127" s="40">
        <f t="shared" si="37"/>
        <v>84849.044136323602</v>
      </c>
    </row>
    <row r="128" spans="1:22" x14ac:dyDescent="0.55000000000000004">
      <c r="B128" t="str">
        <f t="shared" si="36"/>
        <v>Series E Uncapped Participation</v>
      </c>
      <c r="C128" s="40">
        <f t="shared" si="37"/>
        <v>0</v>
      </c>
      <c r="D128" s="40">
        <f t="shared" si="37"/>
        <v>0</v>
      </c>
      <c r="E128" s="40">
        <f t="shared" si="37"/>
        <v>0</v>
      </c>
      <c r="F128" s="40">
        <f t="shared" si="37"/>
        <v>8268.5686082706216</v>
      </c>
      <c r="G128" s="40">
        <f t="shared" si="37"/>
        <v>14137.166341592594</v>
      </c>
      <c r="H128" s="40">
        <f t="shared" si="37"/>
        <v>19683.578364670531</v>
      </c>
      <c r="I128" s="40">
        <f t="shared" si="37"/>
        <v>24717.741629292152</v>
      </c>
      <c r="J128" s="40">
        <f t="shared" si="37"/>
        <v>29698.213964407918</v>
      </c>
      <c r="K128" s="40">
        <f t="shared" si="37"/>
        <v>34511.538756046153</v>
      </c>
      <c r="L128" s="40">
        <f t="shared" si="37"/>
        <v>39324.863547684392</v>
      </c>
      <c r="M128" s="40">
        <f t="shared" si="37"/>
        <v>43997.06529104591</v>
      </c>
      <c r="N128" s="40">
        <f t="shared" si="37"/>
        <v>48542.216664087842</v>
      </c>
      <c r="O128" s="40">
        <f t="shared" si="37"/>
        <v>53087.368037129774</v>
      </c>
      <c r="P128" s="40">
        <f t="shared" si="37"/>
        <v>57632.519410171706</v>
      </c>
      <c r="Q128" s="40">
        <f t="shared" si="37"/>
        <v>62177.670783213638</v>
      </c>
      <c r="R128" s="40">
        <f t="shared" si="37"/>
        <v>66722.82215625557</v>
      </c>
      <c r="S128" s="40">
        <f t="shared" si="37"/>
        <v>71267.973529297509</v>
      </c>
      <c r="T128" s="40">
        <f t="shared" si="37"/>
        <v>75813.124902339434</v>
      </c>
      <c r="U128" s="40">
        <f t="shared" si="37"/>
        <v>80358.276275381373</v>
      </c>
      <c r="V128" s="40">
        <f t="shared" si="37"/>
        <v>84903.427648423298</v>
      </c>
    </row>
    <row r="129" spans="1:22" x14ac:dyDescent="0.55000000000000004">
      <c r="B129" t="str">
        <f t="shared" si="36"/>
        <v>Series D-1</v>
      </c>
      <c r="C129" s="40">
        <f t="shared" si="37"/>
        <v>0</v>
      </c>
      <c r="D129" s="40">
        <f t="shared" si="37"/>
        <v>0</v>
      </c>
      <c r="E129" s="40">
        <f t="shared" si="37"/>
        <v>0</v>
      </c>
      <c r="F129" s="40">
        <f t="shared" si="37"/>
        <v>0</v>
      </c>
      <c r="G129" s="40">
        <f t="shared" si="37"/>
        <v>0</v>
      </c>
      <c r="H129" s="40">
        <f t="shared" si="37"/>
        <v>0</v>
      </c>
      <c r="I129" s="40">
        <f t="shared" si="37"/>
        <v>0</v>
      </c>
      <c r="J129" s="40">
        <f t="shared" si="37"/>
        <v>0</v>
      </c>
      <c r="K129" s="40">
        <f t="shared" si="37"/>
        <v>0</v>
      </c>
      <c r="L129" s="40">
        <f t="shared" si="37"/>
        <v>0</v>
      </c>
      <c r="M129" s="40">
        <f t="shared" si="37"/>
        <v>53931.924488492499</v>
      </c>
      <c r="N129" s="40">
        <f t="shared" si="37"/>
        <v>59503.404291022714</v>
      </c>
      <c r="O129" s="40">
        <f t="shared" si="37"/>
        <v>65074.88409355293</v>
      </c>
      <c r="P129" s="40">
        <f t="shared" si="37"/>
        <v>70646.363896083145</v>
      </c>
      <c r="Q129" s="40">
        <f t="shared" si="37"/>
        <v>76217.84369861336</v>
      </c>
      <c r="R129" s="40">
        <f t="shared" si="37"/>
        <v>81789.323501143575</v>
      </c>
      <c r="S129" s="40">
        <f t="shared" si="37"/>
        <v>87360.803303673791</v>
      </c>
      <c r="T129" s="40">
        <f t="shared" si="37"/>
        <v>92932.283106204006</v>
      </c>
      <c r="U129" s="40">
        <f t="shared" si="37"/>
        <v>98503.762908734236</v>
      </c>
      <c r="V129" s="40">
        <f t="shared" si="37"/>
        <v>104075.24271126445</v>
      </c>
    </row>
    <row r="130" spans="1:22" x14ac:dyDescent="0.55000000000000004">
      <c r="B130" t="str">
        <f t="shared" si="36"/>
        <v>Series D</v>
      </c>
      <c r="C130" s="40">
        <f t="shared" si="37"/>
        <v>0</v>
      </c>
      <c r="D130" s="40">
        <f t="shared" si="37"/>
        <v>0</v>
      </c>
      <c r="E130" s="40">
        <f t="shared" si="37"/>
        <v>0</v>
      </c>
      <c r="F130" s="40">
        <f t="shared" si="37"/>
        <v>0</v>
      </c>
      <c r="G130" s="40">
        <f t="shared" si="37"/>
        <v>0</v>
      </c>
      <c r="H130" s="40">
        <f t="shared" si="37"/>
        <v>0</v>
      </c>
      <c r="I130" s="40">
        <f t="shared" si="37"/>
        <v>0</v>
      </c>
      <c r="J130" s="40">
        <f t="shared" si="37"/>
        <v>27066.531351558988</v>
      </c>
      <c r="K130" s="40">
        <f t="shared" si="37"/>
        <v>31453.327356673897</v>
      </c>
      <c r="L130" s="40">
        <f t="shared" si="37"/>
        <v>35840.123361788807</v>
      </c>
      <c r="M130" s="40">
        <f t="shared" si="37"/>
        <v>40098.301820569541</v>
      </c>
      <c r="N130" s="40">
        <f t="shared" si="37"/>
        <v>44240.688372281264</v>
      </c>
      <c r="O130" s="40">
        <f t="shared" si="37"/>
        <v>48383.074923992994</v>
      </c>
      <c r="P130" s="40">
        <f t="shared" si="37"/>
        <v>52525.461475704724</v>
      </c>
      <c r="Q130" s="40">
        <f t="shared" si="37"/>
        <v>56667.848027416454</v>
      </c>
      <c r="R130" s="40">
        <f t="shared" si="37"/>
        <v>60810.234579128184</v>
      </c>
      <c r="S130" s="40">
        <f t="shared" si="37"/>
        <v>64952.621130839914</v>
      </c>
      <c r="T130" s="40">
        <f t="shared" si="37"/>
        <v>69095.007682551644</v>
      </c>
      <c r="U130" s="40">
        <f t="shared" si="37"/>
        <v>73237.394234263367</v>
      </c>
      <c r="V130" s="40">
        <f t="shared" si="37"/>
        <v>77379.780785975105</v>
      </c>
    </row>
    <row r="131" spans="1:22" x14ac:dyDescent="0.55000000000000004">
      <c r="B131" t="str">
        <f t="shared" si="36"/>
        <v>Series C</v>
      </c>
      <c r="C131" s="40">
        <f t="shared" si="37"/>
        <v>0</v>
      </c>
      <c r="D131" s="40">
        <f t="shared" si="37"/>
        <v>0</v>
      </c>
      <c r="E131" s="40">
        <f t="shared" si="37"/>
        <v>0</v>
      </c>
      <c r="F131" s="40">
        <f t="shared" si="37"/>
        <v>0</v>
      </c>
      <c r="G131" s="40">
        <f t="shared" si="37"/>
        <v>0</v>
      </c>
      <c r="H131" s="40">
        <f t="shared" si="37"/>
        <v>55448.852672182562</v>
      </c>
      <c r="I131" s="40">
        <f t="shared" si="37"/>
        <v>69630.144915707511</v>
      </c>
      <c r="J131" s="40">
        <f t="shared" si="37"/>
        <v>83660.189231399068</v>
      </c>
      <c r="K131" s="40">
        <f t="shared" si="37"/>
        <v>97219.377113311406</v>
      </c>
      <c r="L131" s="40">
        <f t="shared" si="37"/>
        <v>110778.56499522373</v>
      </c>
      <c r="M131" s="40">
        <f t="shared" si="37"/>
        <v>123940.20772718558</v>
      </c>
      <c r="N131" s="40">
        <f t="shared" si="37"/>
        <v>136743.94819487003</v>
      </c>
      <c r="O131" s="40">
        <f t="shared" si="37"/>
        <v>149547.68866255449</v>
      </c>
      <c r="P131" s="40">
        <f t="shared" si="37"/>
        <v>162351.42913023895</v>
      </c>
      <c r="Q131" s="40">
        <f t="shared" si="37"/>
        <v>175155.16959792341</v>
      </c>
      <c r="R131" s="40">
        <f t="shared" si="37"/>
        <v>187958.91006560787</v>
      </c>
      <c r="S131" s="40">
        <f t="shared" si="37"/>
        <v>200762.65053329233</v>
      </c>
      <c r="T131" s="40">
        <f t="shared" si="37"/>
        <v>213566.39100097679</v>
      </c>
      <c r="U131" s="40">
        <f t="shared" si="37"/>
        <v>226370.13146866125</v>
      </c>
      <c r="V131" s="40">
        <f t="shared" si="37"/>
        <v>239173.87193634571</v>
      </c>
    </row>
    <row r="132" spans="1:22" x14ac:dyDescent="0.55000000000000004">
      <c r="B132" t="str">
        <f t="shared" si="36"/>
        <v>Series B</v>
      </c>
      <c r="C132" s="40">
        <f t="shared" si="37"/>
        <v>0</v>
      </c>
      <c r="D132" s="40">
        <f t="shared" si="37"/>
        <v>0</v>
      </c>
      <c r="E132" s="40">
        <f t="shared" si="37"/>
        <v>0</v>
      </c>
      <c r="F132" s="40">
        <f t="shared" si="37"/>
        <v>0</v>
      </c>
      <c r="G132" s="40">
        <f t="shared" si="37"/>
        <v>42669.26425640074</v>
      </c>
      <c r="H132" s="40">
        <f t="shared" si="37"/>
        <v>59409.6289496643</v>
      </c>
      <c r="I132" s="40">
        <f t="shared" si="37"/>
        <v>74603.907453414766</v>
      </c>
      <c r="J132" s="40">
        <f t="shared" si="37"/>
        <v>89636.134213279569</v>
      </c>
      <c r="K132" s="40">
        <f t="shared" si="37"/>
        <v>104163.87071462147</v>
      </c>
      <c r="L132" s="40">
        <f t="shared" si="37"/>
        <v>118691.60721596338</v>
      </c>
      <c r="M132" s="40">
        <f t="shared" si="37"/>
        <v>132793.40145319878</v>
      </c>
      <c r="N132" s="40">
        <f t="shared" si="37"/>
        <v>146511.72804960361</v>
      </c>
      <c r="O132" s="40">
        <f t="shared" si="37"/>
        <v>160230.05464600842</v>
      </c>
      <c r="P132" s="40">
        <f t="shared" si="37"/>
        <v>173948.38124241325</v>
      </c>
      <c r="Q132" s="40">
        <f t="shared" si="37"/>
        <v>187666.70783881808</v>
      </c>
      <c r="R132" s="40">
        <f t="shared" si="37"/>
        <v>201385.03443522291</v>
      </c>
      <c r="S132" s="40">
        <f t="shared" si="37"/>
        <v>215103.36103162775</v>
      </c>
      <c r="T132" s="40">
        <f t="shared" si="37"/>
        <v>228821.68762803258</v>
      </c>
      <c r="U132" s="40">
        <f t="shared" si="37"/>
        <v>242540.01422443741</v>
      </c>
      <c r="V132" s="40">
        <f t="shared" si="37"/>
        <v>256258.34082084225</v>
      </c>
    </row>
    <row r="133" spans="1:22" x14ac:dyDescent="0.55000000000000004">
      <c r="B133" t="str">
        <f t="shared" si="36"/>
        <v>Series A</v>
      </c>
      <c r="C133" s="40">
        <f t="shared" si="37"/>
        <v>0</v>
      </c>
      <c r="D133" s="40">
        <f t="shared" si="37"/>
        <v>0</v>
      </c>
      <c r="E133" s="40">
        <f t="shared" si="37"/>
        <v>0</v>
      </c>
      <c r="F133" s="40">
        <f t="shared" si="37"/>
        <v>22550.765975885082</v>
      </c>
      <c r="G133" s="40">
        <f t="shared" si="37"/>
        <v>38556.120754991491</v>
      </c>
      <c r="H133" s="40">
        <f t="shared" si="37"/>
        <v>53682.782389407759</v>
      </c>
      <c r="I133" s="40">
        <f t="shared" si="37"/>
        <v>67412.394253706429</v>
      </c>
      <c r="J133" s="40">
        <f t="shared" si="37"/>
        <v>80995.575503024971</v>
      </c>
      <c r="K133" s="40">
        <f t="shared" si="37"/>
        <v>94122.897302542799</v>
      </c>
      <c r="L133" s="40">
        <f t="shared" si="37"/>
        <v>107250.21910206063</v>
      </c>
      <c r="M133" s="40">
        <f t="shared" si="37"/>
        <v>119992.65773905518</v>
      </c>
      <c r="N133" s="40">
        <f t="shared" si="37"/>
        <v>132388.59345589971</v>
      </c>
      <c r="O133" s="40">
        <f t="shared" si="37"/>
        <v>144784.52917274425</v>
      </c>
      <c r="P133" s="40">
        <f t="shared" si="37"/>
        <v>157180.46488958879</v>
      </c>
      <c r="Q133" s="40">
        <f t="shared" si="37"/>
        <v>169576.40060643334</v>
      </c>
      <c r="R133" s="40">
        <f t="shared" si="37"/>
        <v>181972.33632327788</v>
      </c>
      <c r="S133" s="40">
        <f t="shared" si="37"/>
        <v>194368.27204012242</v>
      </c>
      <c r="T133" s="40">
        <f t="shared" si="37"/>
        <v>206764.20775696696</v>
      </c>
      <c r="U133" s="40">
        <f t="shared" si="37"/>
        <v>219160.14347381153</v>
      </c>
      <c r="V133" s="40">
        <f t="shared" si="37"/>
        <v>231556.07919065608</v>
      </c>
    </row>
    <row r="134" spans="1:22" x14ac:dyDescent="0.55000000000000004">
      <c r="B134" t="str">
        <f t="shared" si="36"/>
        <v>Seed - 3</v>
      </c>
      <c r="C134" s="40">
        <f t="shared" si="37"/>
        <v>0</v>
      </c>
      <c r="D134" s="40">
        <f t="shared" si="37"/>
        <v>0</v>
      </c>
      <c r="E134" s="40">
        <f t="shared" si="37"/>
        <v>0</v>
      </c>
      <c r="F134" s="40">
        <f t="shared" si="37"/>
        <v>2170.6136781445475</v>
      </c>
      <c r="G134" s="40">
        <f t="shared" si="37"/>
        <v>3711.2017913924847</v>
      </c>
      <c r="H134" s="40">
        <f t="shared" si="37"/>
        <v>5167.2116973726124</v>
      </c>
      <c r="I134" s="40">
        <f t="shared" si="37"/>
        <v>6488.7492158822315</v>
      </c>
      <c r="J134" s="40">
        <f t="shared" si="37"/>
        <v>7796.1921224343332</v>
      </c>
      <c r="K134" s="40">
        <f t="shared" si="37"/>
        <v>9059.7564858758778</v>
      </c>
      <c r="L134" s="40">
        <f t="shared" si="37"/>
        <v>10323.320849317424</v>
      </c>
      <c r="M134" s="40">
        <f t="shared" si="37"/>
        <v>11549.838459759361</v>
      </c>
      <c r="N134" s="40">
        <f t="shared" si="37"/>
        <v>12743.00358989979</v>
      </c>
      <c r="O134" s="40">
        <f t="shared" si="37"/>
        <v>13936.168720040221</v>
      </c>
      <c r="P134" s="40">
        <f t="shared" si="37"/>
        <v>15129.33385018065</v>
      </c>
      <c r="Q134" s="40">
        <f t="shared" si="37"/>
        <v>16322.498980321081</v>
      </c>
      <c r="R134" s="40">
        <f t="shared" si="37"/>
        <v>17515.664110461512</v>
      </c>
      <c r="S134" s="40">
        <f t="shared" si="37"/>
        <v>18708.829240601939</v>
      </c>
      <c r="T134" s="40">
        <f t="shared" si="37"/>
        <v>19901.99437074237</v>
      </c>
      <c r="U134" s="40">
        <f t="shared" si="37"/>
        <v>21095.159500882801</v>
      </c>
      <c r="V134" s="40">
        <f t="shared" si="37"/>
        <v>22288.324631023232</v>
      </c>
    </row>
    <row r="135" spans="1:22" x14ac:dyDescent="0.55000000000000004">
      <c r="B135" t="str">
        <f t="shared" si="36"/>
        <v>Seed - 2</v>
      </c>
      <c r="C135" s="40">
        <f t="shared" si="37"/>
        <v>0</v>
      </c>
      <c r="D135" s="40">
        <f t="shared" si="37"/>
        <v>0</v>
      </c>
      <c r="E135" s="40">
        <f t="shared" si="37"/>
        <v>0</v>
      </c>
      <c r="F135" s="40">
        <f t="shared" si="37"/>
        <v>12623.486025027774</v>
      </c>
      <c r="G135" s="40">
        <f t="shared" si="37"/>
        <v>21582.976474075876</v>
      </c>
      <c r="H135" s="40">
        <f t="shared" si="37"/>
        <v>30050.591363591087</v>
      </c>
      <c r="I135" s="40">
        <f t="shared" si="37"/>
        <v>37736.16460236119</v>
      </c>
      <c r="J135" s="40">
        <f t="shared" si="37"/>
        <v>45339.768792992785</v>
      </c>
      <c r="K135" s="40">
        <f t="shared" si="37"/>
        <v>52688.191611954338</v>
      </c>
      <c r="L135" s="40">
        <f t="shared" si="37"/>
        <v>60036.614430915892</v>
      </c>
      <c r="M135" s="40">
        <f t="shared" si="37"/>
        <v>67169.587041730338</v>
      </c>
      <c r="N135" s="40">
        <f t="shared" si="37"/>
        <v>74108.593967528926</v>
      </c>
      <c r="O135" s="40">
        <f t="shared" si="37"/>
        <v>81047.600893327515</v>
      </c>
      <c r="P135" s="40">
        <f t="shared" si="37"/>
        <v>87986.607819126104</v>
      </c>
      <c r="Q135" s="40">
        <f t="shared" si="37"/>
        <v>94925.614744924693</v>
      </c>
      <c r="R135" s="40">
        <f t="shared" si="37"/>
        <v>101864.62167072327</v>
      </c>
      <c r="S135" s="40">
        <f t="shared" si="37"/>
        <v>108803.62859652186</v>
      </c>
      <c r="T135" s="40">
        <f t="shared" si="37"/>
        <v>115742.63552232044</v>
      </c>
      <c r="U135" s="40">
        <f t="shared" si="37"/>
        <v>122681.64244811903</v>
      </c>
      <c r="V135" s="40">
        <f t="shared" si="37"/>
        <v>129620.64937391762</v>
      </c>
    </row>
    <row r="136" spans="1:22" x14ac:dyDescent="0.55000000000000004">
      <c r="B136" t="str">
        <f t="shared" si="36"/>
        <v>Seed</v>
      </c>
      <c r="C136" s="40">
        <f t="shared" si="37"/>
        <v>0</v>
      </c>
      <c r="D136" s="40">
        <f t="shared" si="37"/>
        <v>0</v>
      </c>
      <c r="E136" s="40">
        <f t="shared" si="37"/>
        <v>0</v>
      </c>
      <c r="F136" s="40">
        <f t="shared" si="37"/>
        <v>8129.5950675274162</v>
      </c>
      <c r="G136" s="40">
        <f t="shared" si="37"/>
        <v>13899.556646898689</v>
      </c>
      <c r="H136" s="40">
        <f t="shared" si="37"/>
        <v>19352.747635746247</v>
      </c>
      <c r="I136" s="40">
        <f t="shared" si="37"/>
        <v>24302.299460745289</v>
      </c>
      <c r="J136" s="40">
        <f t="shared" si="37"/>
        <v>29199.06276376906</v>
      </c>
      <c r="K136" s="40">
        <f t="shared" si="37"/>
        <v>33931.487847037955</v>
      </c>
      <c r="L136" s="40">
        <f t="shared" si="37"/>
        <v>38663.912930306848</v>
      </c>
      <c r="M136" s="40">
        <f t="shared" si="37"/>
        <v>43257.586883659809</v>
      </c>
      <c r="N136" s="40">
        <f t="shared" si="37"/>
        <v>47726.345859244502</v>
      </c>
      <c r="O136" s="40">
        <f t="shared" si="37"/>
        <v>52195.104834829195</v>
      </c>
      <c r="P136" s="40">
        <f t="shared" si="37"/>
        <v>56663.863810413888</v>
      </c>
      <c r="Q136" s="40">
        <f t="shared" si="37"/>
        <v>61132.622785998574</v>
      </c>
      <c r="R136" s="40">
        <f t="shared" si="37"/>
        <v>65601.381761583267</v>
      </c>
      <c r="S136" s="40">
        <f t="shared" si="37"/>
        <v>70070.140737167952</v>
      </c>
      <c r="T136" s="40">
        <f t="shared" si="37"/>
        <v>74538.899712752653</v>
      </c>
      <c r="U136" s="40">
        <f t="shared" si="37"/>
        <v>79007.658688337338</v>
      </c>
      <c r="V136" s="40">
        <f t="shared" si="37"/>
        <v>83476.417663922039</v>
      </c>
    </row>
    <row r="137" spans="1:22" x14ac:dyDescent="0.55000000000000004">
      <c r="B137" t="str">
        <f t="shared" si="36"/>
        <v>Common Stock + Options</v>
      </c>
      <c r="C137" s="40">
        <f t="shared" si="37"/>
        <v>0</v>
      </c>
      <c r="D137" s="40">
        <f t="shared" si="37"/>
        <v>0</v>
      </c>
      <c r="E137" s="40">
        <f t="shared" si="37"/>
        <v>0</v>
      </c>
      <c r="F137" s="40">
        <f t="shared" si="37"/>
        <v>53993.698334248606</v>
      </c>
      <c r="G137" s="40">
        <f t="shared" si="37"/>
        <v>92315.602725426506</v>
      </c>
      <c r="H137" s="40">
        <f t="shared" si="37"/>
        <v>128533.63655923592</v>
      </c>
      <c r="I137" s="40">
        <f t="shared" si="37"/>
        <v>161406.68938768501</v>
      </c>
      <c r="J137" s="40">
        <f t="shared" si="37"/>
        <v>193929.14080150414</v>
      </c>
      <c r="K137" s="40">
        <f t="shared" si="37"/>
        <v>225360.1198617155</v>
      </c>
      <c r="L137" s="40">
        <f t="shared" si="37"/>
        <v>256791.09892192687</v>
      </c>
      <c r="M137" s="40">
        <f t="shared" si="37"/>
        <v>287300.54541009897</v>
      </c>
      <c r="N137" s="40">
        <f t="shared" si="37"/>
        <v>316980.35382023314</v>
      </c>
      <c r="O137" s="40">
        <f t="shared" si="37"/>
        <v>346660.16223036731</v>
      </c>
      <c r="P137" s="40">
        <f t="shared" si="37"/>
        <v>376339.97064050153</v>
      </c>
      <c r="Q137" s="40">
        <f t="shared" si="37"/>
        <v>406019.7790506357</v>
      </c>
      <c r="R137" s="40">
        <f t="shared" si="37"/>
        <v>435699.58746076992</v>
      </c>
      <c r="S137" s="40">
        <f t="shared" si="37"/>
        <v>465379.39587090409</v>
      </c>
      <c r="T137" s="40">
        <f t="shared" si="37"/>
        <v>495059.20428103826</v>
      </c>
      <c r="U137" s="40">
        <f t="shared" si="37"/>
        <v>524739.01269117242</v>
      </c>
      <c r="V137" s="40">
        <f t="shared" si="37"/>
        <v>554418.8211013067</v>
      </c>
    </row>
    <row r="139" spans="1:22" x14ac:dyDescent="0.55000000000000004">
      <c r="B139" s="30" t="s">
        <v>57</v>
      </c>
      <c r="C139" s="43">
        <f>SUM(C127:C138)</f>
        <v>0</v>
      </c>
      <c r="D139" s="43">
        <f t="shared" ref="D139:V139" si="38">SUM(D127:D138)</f>
        <v>0</v>
      </c>
      <c r="E139" s="43">
        <f t="shared" si="38"/>
        <v>0</v>
      </c>
      <c r="F139" s="43">
        <f t="shared" si="38"/>
        <v>116000</v>
      </c>
      <c r="G139" s="43">
        <f t="shared" si="38"/>
        <v>240999.99999999994</v>
      </c>
      <c r="H139" s="43">
        <f t="shared" si="38"/>
        <v>390999.99999999994</v>
      </c>
      <c r="I139" s="43">
        <f t="shared" si="38"/>
        <v>491000</v>
      </c>
      <c r="J139" s="43">
        <f t="shared" si="38"/>
        <v>617000</v>
      </c>
      <c r="K139" s="43">
        <f t="shared" si="38"/>
        <v>717000.00000000012</v>
      </c>
      <c r="L139" s="43">
        <f t="shared" si="38"/>
        <v>817000</v>
      </c>
      <c r="M139" s="43">
        <f t="shared" si="38"/>
        <v>968000.00000000012</v>
      </c>
      <c r="N139" s="43">
        <f t="shared" si="38"/>
        <v>1068000</v>
      </c>
      <c r="O139" s="43">
        <f t="shared" si="38"/>
        <v>1168000</v>
      </c>
      <c r="P139" s="43">
        <f t="shared" si="38"/>
        <v>1268000</v>
      </c>
      <c r="Q139" s="43">
        <f t="shared" si="38"/>
        <v>1368000</v>
      </c>
      <c r="R139" s="43">
        <f t="shared" si="38"/>
        <v>1468000</v>
      </c>
      <c r="S139" s="43">
        <f t="shared" si="38"/>
        <v>1568000</v>
      </c>
      <c r="T139" s="43">
        <f t="shared" si="38"/>
        <v>1668000</v>
      </c>
      <c r="U139" s="43">
        <f t="shared" si="38"/>
        <v>1768000</v>
      </c>
      <c r="V139" s="43">
        <f t="shared" si="38"/>
        <v>1868000</v>
      </c>
    </row>
    <row r="141" spans="1:22" x14ac:dyDescent="0.55000000000000004">
      <c r="A141" s="38" t="s">
        <v>49</v>
      </c>
      <c r="B141" s="39" t="s">
        <v>58</v>
      </c>
    </row>
    <row r="142" spans="1:22" x14ac:dyDescent="0.55000000000000004">
      <c r="B142" s="19" t="s">
        <v>42</v>
      </c>
      <c r="C142" s="35">
        <f>C$61</f>
        <v>100000</v>
      </c>
      <c r="D142" s="35">
        <f t="shared" ref="D142:V142" si="39">D$61</f>
        <v>200000</v>
      </c>
      <c r="E142" s="35">
        <f t="shared" si="39"/>
        <v>300000</v>
      </c>
      <c r="F142" s="35">
        <f t="shared" si="39"/>
        <v>400000</v>
      </c>
      <c r="G142" s="35">
        <f t="shared" si="39"/>
        <v>500000</v>
      </c>
      <c r="H142" s="35">
        <f t="shared" si="39"/>
        <v>600000</v>
      </c>
      <c r="I142" s="35">
        <f t="shared" si="39"/>
        <v>700000</v>
      </c>
      <c r="J142" s="35">
        <f t="shared" si="39"/>
        <v>800000</v>
      </c>
      <c r="K142" s="35">
        <f t="shared" si="39"/>
        <v>900000</v>
      </c>
      <c r="L142" s="35">
        <f t="shared" si="39"/>
        <v>1000000</v>
      </c>
      <c r="M142" s="35">
        <f t="shared" si="39"/>
        <v>1100000</v>
      </c>
      <c r="N142" s="35">
        <f t="shared" si="39"/>
        <v>1200000</v>
      </c>
      <c r="O142" s="35">
        <f t="shared" si="39"/>
        <v>1300000</v>
      </c>
      <c r="P142" s="35">
        <f t="shared" si="39"/>
        <v>1400000</v>
      </c>
      <c r="Q142" s="35">
        <f t="shared" si="39"/>
        <v>1500000</v>
      </c>
      <c r="R142" s="35">
        <f t="shared" si="39"/>
        <v>1600000</v>
      </c>
      <c r="S142" s="35">
        <f t="shared" si="39"/>
        <v>1700000</v>
      </c>
      <c r="T142" s="35">
        <f t="shared" si="39"/>
        <v>1800000</v>
      </c>
      <c r="U142" s="35">
        <f t="shared" si="39"/>
        <v>1900000</v>
      </c>
      <c r="V142" s="35">
        <f t="shared" si="39"/>
        <v>2000000</v>
      </c>
    </row>
    <row r="144" spans="1:22" x14ac:dyDescent="0.55000000000000004">
      <c r="B144" t="str">
        <f t="shared" ref="B144:B154" si="40">B41</f>
        <v>Series E -1 Uncapped Participation</v>
      </c>
      <c r="C144" s="40">
        <f>SUM(C127,C75)</f>
        <v>26821.192052980132</v>
      </c>
      <c r="D144" s="40">
        <f t="shared" ref="D144:V154" si="41">SUM(D127,D75)</f>
        <v>53642.384105960264</v>
      </c>
      <c r="E144" s="40">
        <f t="shared" si="41"/>
        <v>80463.576158940399</v>
      </c>
      <c r="F144" s="40">
        <f t="shared" si="41"/>
        <v>89263.272310895947</v>
      </c>
      <c r="G144" s="40">
        <f t="shared" si="41"/>
        <v>95128.111009221597</v>
      </c>
      <c r="H144" s="40">
        <f t="shared" si="41"/>
        <v>100670.97036812894</v>
      </c>
      <c r="I144" s="40">
        <f t="shared" si="41"/>
        <v>105701.90908120541</v>
      </c>
      <c r="J144" s="40">
        <f t="shared" si="41"/>
        <v>110679.19125562918</v>
      </c>
      <c r="K144" s="40">
        <f t="shared" si="41"/>
        <v>115489.43295022062</v>
      </c>
      <c r="L144" s="40">
        <f t="shared" si="41"/>
        <v>120299.67464481205</v>
      </c>
      <c r="M144" s="40">
        <f t="shared" si="41"/>
        <v>124968.88368520408</v>
      </c>
      <c r="N144" s="40">
        <f t="shared" si="41"/>
        <v>129511.12373532848</v>
      </c>
      <c r="O144" s="40">
        <f t="shared" si="41"/>
        <v>134053.36378545288</v>
      </c>
      <c r="P144" s="40">
        <f t="shared" si="41"/>
        <v>138595.60383557726</v>
      </c>
      <c r="Q144" s="40">
        <f t="shared" si="41"/>
        <v>143137.84388570164</v>
      </c>
      <c r="R144" s="40">
        <f t="shared" si="41"/>
        <v>147680.08393582603</v>
      </c>
      <c r="S144" s="40">
        <f t="shared" si="41"/>
        <v>152222.32398595044</v>
      </c>
      <c r="T144" s="40">
        <f t="shared" si="41"/>
        <v>156764.56403607482</v>
      </c>
      <c r="U144" s="40">
        <f t="shared" si="41"/>
        <v>161306.8040861992</v>
      </c>
      <c r="V144" s="40">
        <f t="shared" si="41"/>
        <v>165849.04413632362</v>
      </c>
    </row>
    <row r="145" spans="1:22" x14ac:dyDescent="0.55000000000000004">
      <c r="B145" t="str">
        <f t="shared" si="40"/>
        <v>Series E Uncapped Participation</v>
      </c>
      <c r="C145" s="40">
        <f t="shared" ref="C145:C154" si="42">SUM(C128,C76)</f>
        <v>16887.417218543047</v>
      </c>
      <c r="D145" s="40">
        <f t="shared" si="41"/>
        <v>33774.834437086094</v>
      </c>
      <c r="E145" s="40">
        <f t="shared" si="41"/>
        <v>50662.251655629138</v>
      </c>
      <c r="F145" s="40">
        <f t="shared" si="41"/>
        <v>59268.568608270623</v>
      </c>
      <c r="G145" s="40">
        <f t="shared" si="41"/>
        <v>65137.166341592594</v>
      </c>
      <c r="H145" s="40">
        <f t="shared" si="41"/>
        <v>70683.578364670539</v>
      </c>
      <c r="I145" s="40">
        <f t="shared" si="41"/>
        <v>75717.741629292155</v>
      </c>
      <c r="J145" s="40">
        <f t="shared" si="41"/>
        <v>80698.213964407914</v>
      </c>
      <c r="K145" s="40">
        <f t="shared" si="41"/>
        <v>85511.538756046153</v>
      </c>
      <c r="L145" s="40">
        <f t="shared" si="41"/>
        <v>90324.863547684392</v>
      </c>
      <c r="M145" s="40">
        <f t="shared" si="41"/>
        <v>94997.065291045903</v>
      </c>
      <c r="N145" s="40">
        <f t="shared" si="41"/>
        <v>99542.216664087842</v>
      </c>
      <c r="O145" s="40">
        <f t="shared" si="41"/>
        <v>104087.36803712978</v>
      </c>
      <c r="P145" s="40">
        <f t="shared" si="41"/>
        <v>108632.51941017171</v>
      </c>
      <c r="Q145" s="40">
        <f t="shared" si="41"/>
        <v>113177.67078321363</v>
      </c>
      <c r="R145" s="40">
        <f t="shared" si="41"/>
        <v>117722.82215625557</v>
      </c>
      <c r="S145" s="40">
        <f t="shared" si="41"/>
        <v>122267.97352929751</v>
      </c>
      <c r="T145" s="40">
        <f t="shared" si="41"/>
        <v>126813.12490233943</v>
      </c>
      <c r="U145" s="40">
        <f t="shared" si="41"/>
        <v>131358.27627538139</v>
      </c>
      <c r="V145" s="40">
        <f t="shared" si="41"/>
        <v>135903.4276484233</v>
      </c>
    </row>
    <row r="146" spans="1:22" x14ac:dyDescent="0.55000000000000004">
      <c r="B146" t="str">
        <f t="shared" si="40"/>
        <v>Series D-1</v>
      </c>
      <c r="C146" s="40">
        <f t="shared" si="42"/>
        <v>16887.417218543047</v>
      </c>
      <c r="D146" s="40">
        <f t="shared" si="41"/>
        <v>33774.834437086094</v>
      </c>
      <c r="E146" s="40">
        <f t="shared" si="41"/>
        <v>50662.251655629138</v>
      </c>
      <c r="F146" s="40">
        <f t="shared" si="41"/>
        <v>51000</v>
      </c>
      <c r="G146" s="40">
        <f t="shared" si="41"/>
        <v>51000</v>
      </c>
      <c r="H146" s="40">
        <f t="shared" si="41"/>
        <v>51000</v>
      </c>
      <c r="I146" s="40">
        <f t="shared" si="41"/>
        <v>51000</v>
      </c>
      <c r="J146" s="40">
        <f t="shared" si="41"/>
        <v>51000</v>
      </c>
      <c r="K146" s="40">
        <f t="shared" si="41"/>
        <v>51000</v>
      </c>
      <c r="L146" s="40">
        <f t="shared" si="41"/>
        <v>51000</v>
      </c>
      <c r="M146" s="40">
        <f t="shared" si="41"/>
        <v>53931.924488492499</v>
      </c>
      <c r="N146" s="40">
        <f t="shared" si="41"/>
        <v>59503.404291022714</v>
      </c>
      <c r="O146" s="40">
        <f t="shared" si="41"/>
        <v>65074.88409355293</v>
      </c>
      <c r="P146" s="40">
        <f t="shared" si="41"/>
        <v>70646.363896083145</v>
      </c>
      <c r="Q146" s="40">
        <f t="shared" si="41"/>
        <v>76217.84369861336</v>
      </c>
      <c r="R146" s="40">
        <f t="shared" si="41"/>
        <v>81789.323501143575</v>
      </c>
      <c r="S146" s="40">
        <f t="shared" si="41"/>
        <v>87360.803303673791</v>
      </c>
      <c r="T146" s="40">
        <f t="shared" si="41"/>
        <v>92932.283106204006</v>
      </c>
      <c r="U146" s="40">
        <f t="shared" si="41"/>
        <v>98503.762908734236</v>
      </c>
      <c r="V146" s="40">
        <f t="shared" si="41"/>
        <v>104075.24271126445</v>
      </c>
    </row>
    <row r="147" spans="1:22" x14ac:dyDescent="0.55000000000000004">
      <c r="B147" t="str">
        <f t="shared" si="40"/>
        <v>Series D</v>
      </c>
      <c r="C147" s="40">
        <f t="shared" si="42"/>
        <v>8609.2715231788079</v>
      </c>
      <c r="D147" s="40">
        <f t="shared" si="41"/>
        <v>17218.543046357616</v>
      </c>
      <c r="E147" s="40">
        <f t="shared" si="41"/>
        <v>25827.814569536422</v>
      </c>
      <c r="F147" s="40">
        <f t="shared" si="41"/>
        <v>26000</v>
      </c>
      <c r="G147" s="40">
        <f t="shared" si="41"/>
        <v>26000</v>
      </c>
      <c r="H147" s="40">
        <f t="shared" si="41"/>
        <v>26000</v>
      </c>
      <c r="I147" s="40">
        <f t="shared" si="41"/>
        <v>26000</v>
      </c>
      <c r="J147" s="40">
        <f t="shared" si="41"/>
        <v>27066.531351558988</v>
      </c>
      <c r="K147" s="40">
        <f t="shared" si="41"/>
        <v>31453.327356673897</v>
      </c>
      <c r="L147" s="40">
        <f t="shared" si="41"/>
        <v>35840.123361788807</v>
      </c>
      <c r="M147" s="40">
        <f t="shared" si="41"/>
        <v>40098.301820569541</v>
      </c>
      <c r="N147" s="40">
        <f t="shared" si="41"/>
        <v>44240.688372281264</v>
      </c>
      <c r="O147" s="40">
        <f t="shared" si="41"/>
        <v>48383.074923992994</v>
      </c>
      <c r="P147" s="40">
        <f t="shared" si="41"/>
        <v>52525.461475704724</v>
      </c>
      <c r="Q147" s="40">
        <f t="shared" si="41"/>
        <v>56667.848027416454</v>
      </c>
      <c r="R147" s="40">
        <f t="shared" si="41"/>
        <v>60810.234579128184</v>
      </c>
      <c r="S147" s="40">
        <f t="shared" si="41"/>
        <v>64952.621130839914</v>
      </c>
      <c r="T147" s="40">
        <f t="shared" si="41"/>
        <v>69095.007682551644</v>
      </c>
      <c r="U147" s="40">
        <f t="shared" si="41"/>
        <v>73237.394234263367</v>
      </c>
      <c r="V147" s="40">
        <f t="shared" si="41"/>
        <v>77379.780785975105</v>
      </c>
    </row>
    <row r="148" spans="1:22" x14ac:dyDescent="0.55000000000000004">
      <c r="B148" t="str">
        <f t="shared" si="40"/>
        <v>Series C</v>
      </c>
      <c r="C148" s="40">
        <f t="shared" si="42"/>
        <v>16556.291390728478</v>
      </c>
      <c r="D148" s="40">
        <f t="shared" si="41"/>
        <v>33112.582781456957</v>
      </c>
      <c r="E148" s="40">
        <f t="shared" si="41"/>
        <v>49668.874172185431</v>
      </c>
      <c r="F148" s="40">
        <f t="shared" si="41"/>
        <v>50000</v>
      </c>
      <c r="G148" s="40">
        <f t="shared" si="41"/>
        <v>50000</v>
      </c>
      <c r="H148" s="40">
        <f t="shared" si="41"/>
        <v>55448.852672182562</v>
      </c>
      <c r="I148" s="40">
        <f t="shared" si="41"/>
        <v>69630.144915707511</v>
      </c>
      <c r="J148" s="40">
        <f t="shared" si="41"/>
        <v>83660.189231399068</v>
      </c>
      <c r="K148" s="40">
        <f t="shared" si="41"/>
        <v>97219.377113311406</v>
      </c>
      <c r="L148" s="40">
        <f t="shared" si="41"/>
        <v>110778.56499522373</v>
      </c>
      <c r="M148" s="40">
        <f t="shared" si="41"/>
        <v>123940.20772718558</v>
      </c>
      <c r="N148" s="40">
        <f t="shared" si="41"/>
        <v>136743.94819487003</v>
      </c>
      <c r="O148" s="40">
        <f t="shared" si="41"/>
        <v>149547.68866255449</v>
      </c>
      <c r="P148" s="40">
        <f t="shared" si="41"/>
        <v>162351.42913023895</v>
      </c>
      <c r="Q148" s="40">
        <f t="shared" si="41"/>
        <v>175155.16959792341</v>
      </c>
      <c r="R148" s="40">
        <f t="shared" si="41"/>
        <v>187958.91006560787</v>
      </c>
      <c r="S148" s="40">
        <f t="shared" si="41"/>
        <v>200762.65053329233</v>
      </c>
      <c r="T148" s="40">
        <f t="shared" si="41"/>
        <v>213566.39100097679</v>
      </c>
      <c r="U148" s="40">
        <f t="shared" si="41"/>
        <v>226370.13146866125</v>
      </c>
      <c r="V148" s="40">
        <f t="shared" si="41"/>
        <v>239173.87193634571</v>
      </c>
    </row>
    <row r="149" spans="1:22" x14ac:dyDescent="0.55000000000000004">
      <c r="B149" t="str">
        <f t="shared" si="40"/>
        <v>Series B</v>
      </c>
      <c r="C149" s="40">
        <f t="shared" si="42"/>
        <v>8278.1456953642391</v>
      </c>
      <c r="D149" s="40">
        <f t="shared" si="41"/>
        <v>16556.291390728478</v>
      </c>
      <c r="E149" s="40">
        <f t="shared" si="41"/>
        <v>24834.437086092716</v>
      </c>
      <c r="F149" s="40">
        <f t="shared" si="41"/>
        <v>25000</v>
      </c>
      <c r="G149" s="40">
        <f t="shared" si="41"/>
        <v>42669.26425640074</v>
      </c>
      <c r="H149" s="40">
        <f t="shared" si="41"/>
        <v>59409.6289496643</v>
      </c>
      <c r="I149" s="40">
        <f t="shared" si="41"/>
        <v>74603.907453414766</v>
      </c>
      <c r="J149" s="40">
        <f t="shared" si="41"/>
        <v>89636.134213279569</v>
      </c>
      <c r="K149" s="40">
        <f t="shared" si="41"/>
        <v>104163.87071462147</v>
      </c>
      <c r="L149" s="40">
        <f t="shared" si="41"/>
        <v>118691.60721596338</v>
      </c>
      <c r="M149" s="40">
        <f t="shared" si="41"/>
        <v>132793.40145319878</v>
      </c>
      <c r="N149" s="40">
        <f t="shared" si="41"/>
        <v>146511.72804960361</v>
      </c>
      <c r="O149" s="40">
        <f t="shared" si="41"/>
        <v>160230.05464600842</v>
      </c>
      <c r="P149" s="40">
        <f t="shared" si="41"/>
        <v>173948.38124241325</v>
      </c>
      <c r="Q149" s="40">
        <f t="shared" si="41"/>
        <v>187666.70783881808</v>
      </c>
      <c r="R149" s="40">
        <f t="shared" si="41"/>
        <v>201385.03443522291</v>
      </c>
      <c r="S149" s="40">
        <f t="shared" si="41"/>
        <v>215103.36103162775</v>
      </c>
      <c r="T149" s="40">
        <f t="shared" si="41"/>
        <v>228821.68762803258</v>
      </c>
      <c r="U149" s="40">
        <f t="shared" si="41"/>
        <v>242540.01422443741</v>
      </c>
      <c r="V149" s="40">
        <f t="shared" si="41"/>
        <v>256258.34082084225</v>
      </c>
    </row>
    <row r="150" spans="1:22" x14ac:dyDescent="0.55000000000000004">
      <c r="B150" t="str">
        <f t="shared" si="40"/>
        <v>Series A</v>
      </c>
      <c r="C150" s="40">
        <f t="shared" si="42"/>
        <v>3642.3841059602646</v>
      </c>
      <c r="D150" s="40">
        <f t="shared" si="41"/>
        <v>7284.7682119205292</v>
      </c>
      <c r="E150" s="40">
        <f t="shared" si="41"/>
        <v>10927.152317880795</v>
      </c>
      <c r="F150" s="40">
        <f t="shared" si="41"/>
        <v>22550.765975885082</v>
      </c>
      <c r="G150" s="40">
        <f t="shared" si="41"/>
        <v>38556.120754991491</v>
      </c>
      <c r="H150" s="40">
        <f t="shared" si="41"/>
        <v>53682.782389407759</v>
      </c>
      <c r="I150" s="40">
        <f t="shared" si="41"/>
        <v>67412.394253706429</v>
      </c>
      <c r="J150" s="40">
        <f t="shared" si="41"/>
        <v>80995.575503024971</v>
      </c>
      <c r="K150" s="40">
        <f t="shared" si="41"/>
        <v>94122.897302542799</v>
      </c>
      <c r="L150" s="40">
        <f t="shared" si="41"/>
        <v>107250.21910206063</v>
      </c>
      <c r="M150" s="40">
        <f t="shared" si="41"/>
        <v>119992.65773905518</v>
      </c>
      <c r="N150" s="40">
        <f t="shared" si="41"/>
        <v>132388.59345589971</v>
      </c>
      <c r="O150" s="40">
        <f t="shared" si="41"/>
        <v>144784.52917274425</v>
      </c>
      <c r="P150" s="40">
        <f t="shared" si="41"/>
        <v>157180.46488958879</v>
      </c>
      <c r="Q150" s="40">
        <f t="shared" si="41"/>
        <v>169576.40060643334</v>
      </c>
      <c r="R150" s="40">
        <f t="shared" si="41"/>
        <v>181972.33632327788</v>
      </c>
      <c r="S150" s="40">
        <f t="shared" si="41"/>
        <v>194368.27204012242</v>
      </c>
      <c r="T150" s="40">
        <f t="shared" si="41"/>
        <v>206764.20775696696</v>
      </c>
      <c r="U150" s="40">
        <f t="shared" si="41"/>
        <v>219160.14347381153</v>
      </c>
      <c r="V150" s="40">
        <f t="shared" si="41"/>
        <v>231556.07919065608</v>
      </c>
    </row>
    <row r="151" spans="1:22" x14ac:dyDescent="0.55000000000000004">
      <c r="B151" t="str">
        <f t="shared" si="40"/>
        <v>Seed - 3</v>
      </c>
      <c r="C151" s="40">
        <f t="shared" si="42"/>
        <v>331.12582781456956</v>
      </c>
      <c r="D151" s="40">
        <f t="shared" si="41"/>
        <v>662.25165562913912</v>
      </c>
      <c r="E151" s="40">
        <f t="shared" si="41"/>
        <v>993.37748344370857</v>
      </c>
      <c r="F151" s="40">
        <f t="shared" si="41"/>
        <v>2170.6136781445475</v>
      </c>
      <c r="G151" s="40">
        <f t="shared" si="41"/>
        <v>3711.2017913924847</v>
      </c>
      <c r="H151" s="40">
        <f t="shared" si="41"/>
        <v>5167.2116973726124</v>
      </c>
      <c r="I151" s="40">
        <f t="shared" si="41"/>
        <v>6488.7492158822315</v>
      </c>
      <c r="J151" s="40">
        <f t="shared" si="41"/>
        <v>7796.1921224343332</v>
      </c>
      <c r="K151" s="40">
        <f t="shared" si="41"/>
        <v>9059.7564858758778</v>
      </c>
      <c r="L151" s="40">
        <f t="shared" si="41"/>
        <v>10323.320849317424</v>
      </c>
      <c r="M151" s="40">
        <f t="shared" si="41"/>
        <v>11549.838459759361</v>
      </c>
      <c r="N151" s="40">
        <f t="shared" si="41"/>
        <v>12743.00358989979</v>
      </c>
      <c r="O151" s="40">
        <f t="shared" si="41"/>
        <v>13936.168720040221</v>
      </c>
      <c r="P151" s="40">
        <f t="shared" si="41"/>
        <v>15129.33385018065</v>
      </c>
      <c r="Q151" s="40">
        <f t="shared" si="41"/>
        <v>16322.498980321081</v>
      </c>
      <c r="R151" s="40">
        <f t="shared" si="41"/>
        <v>17515.664110461512</v>
      </c>
      <c r="S151" s="40">
        <f t="shared" si="41"/>
        <v>18708.829240601939</v>
      </c>
      <c r="T151" s="40">
        <f t="shared" si="41"/>
        <v>19901.99437074237</v>
      </c>
      <c r="U151" s="40">
        <f t="shared" si="41"/>
        <v>21095.159500882801</v>
      </c>
      <c r="V151" s="40">
        <f t="shared" si="41"/>
        <v>22288.324631023232</v>
      </c>
    </row>
    <row r="152" spans="1:22" x14ac:dyDescent="0.55000000000000004">
      <c r="B152" t="str">
        <f t="shared" si="40"/>
        <v>Seed - 2</v>
      </c>
      <c r="C152" s="40">
        <f t="shared" si="42"/>
        <v>1655.6291390728479</v>
      </c>
      <c r="D152" s="40">
        <f t="shared" si="41"/>
        <v>3311.2582781456958</v>
      </c>
      <c r="E152" s="40">
        <f t="shared" si="41"/>
        <v>4966.8874172185433</v>
      </c>
      <c r="F152" s="40">
        <f t="shared" si="41"/>
        <v>12623.486025027774</v>
      </c>
      <c r="G152" s="40">
        <f t="shared" si="41"/>
        <v>21582.976474075876</v>
      </c>
      <c r="H152" s="40">
        <f t="shared" si="41"/>
        <v>30050.591363591087</v>
      </c>
      <c r="I152" s="40">
        <f t="shared" si="41"/>
        <v>37736.16460236119</v>
      </c>
      <c r="J152" s="40">
        <f t="shared" si="41"/>
        <v>45339.768792992785</v>
      </c>
      <c r="K152" s="40">
        <f t="shared" si="41"/>
        <v>52688.191611954338</v>
      </c>
      <c r="L152" s="40">
        <f t="shared" si="41"/>
        <v>60036.614430915892</v>
      </c>
      <c r="M152" s="40">
        <f t="shared" si="41"/>
        <v>67169.587041730338</v>
      </c>
      <c r="N152" s="40">
        <f t="shared" si="41"/>
        <v>74108.593967528926</v>
      </c>
      <c r="O152" s="40">
        <f t="shared" si="41"/>
        <v>81047.600893327515</v>
      </c>
      <c r="P152" s="40">
        <f t="shared" si="41"/>
        <v>87986.607819126104</v>
      </c>
      <c r="Q152" s="40">
        <f t="shared" si="41"/>
        <v>94925.614744924693</v>
      </c>
      <c r="R152" s="40">
        <f t="shared" si="41"/>
        <v>101864.62167072327</v>
      </c>
      <c r="S152" s="40">
        <f t="shared" si="41"/>
        <v>108803.62859652186</v>
      </c>
      <c r="T152" s="40">
        <f t="shared" si="41"/>
        <v>115742.63552232044</v>
      </c>
      <c r="U152" s="40">
        <f t="shared" si="41"/>
        <v>122681.64244811903</v>
      </c>
      <c r="V152" s="40">
        <f t="shared" si="41"/>
        <v>129620.64937391762</v>
      </c>
    </row>
    <row r="153" spans="1:22" x14ac:dyDescent="0.55000000000000004">
      <c r="B153" t="str">
        <f t="shared" si="40"/>
        <v>Seed</v>
      </c>
      <c r="C153" s="40">
        <f t="shared" si="42"/>
        <v>331.12582781456956</v>
      </c>
      <c r="D153" s="40">
        <f t="shared" si="41"/>
        <v>662.25165562913912</v>
      </c>
      <c r="E153" s="40">
        <f t="shared" si="41"/>
        <v>993.37748344370857</v>
      </c>
      <c r="F153" s="40">
        <f t="shared" si="41"/>
        <v>8129.5950675274162</v>
      </c>
      <c r="G153" s="40">
        <f t="shared" si="41"/>
        <v>13899.556646898689</v>
      </c>
      <c r="H153" s="40">
        <f t="shared" si="41"/>
        <v>19352.747635746247</v>
      </c>
      <c r="I153" s="40">
        <f t="shared" si="41"/>
        <v>24302.299460745289</v>
      </c>
      <c r="J153" s="40">
        <f t="shared" si="41"/>
        <v>29199.06276376906</v>
      </c>
      <c r="K153" s="40">
        <f t="shared" si="41"/>
        <v>33931.487847037955</v>
      </c>
      <c r="L153" s="40">
        <f t="shared" si="41"/>
        <v>38663.912930306848</v>
      </c>
      <c r="M153" s="40">
        <f t="shared" si="41"/>
        <v>43257.586883659809</v>
      </c>
      <c r="N153" s="40">
        <f t="shared" si="41"/>
        <v>47726.345859244502</v>
      </c>
      <c r="O153" s="40">
        <f t="shared" si="41"/>
        <v>52195.104834829195</v>
      </c>
      <c r="P153" s="40">
        <f t="shared" si="41"/>
        <v>56663.863810413888</v>
      </c>
      <c r="Q153" s="40">
        <f t="shared" si="41"/>
        <v>61132.622785998574</v>
      </c>
      <c r="R153" s="40">
        <f t="shared" si="41"/>
        <v>65601.381761583267</v>
      </c>
      <c r="S153" s="40">
        <f t="shared" si="41"/>
        <v>70070.140737167952</v>
      </c>
      <c r="T153" s="40">
        <f t="shared" si="41"/>
        <v>74538.899712752653</v>
      </c>
      <c r="U153" s="40">
        <f t="shared" si="41"/>
        <v>79007.658688337338</v>
      </c>
      <c r="V153" s="40">
        <f t="shared" si="41"/>
        <v>83476.417663922039</v>
      </c>
    </row>
    <row r="154" spans="1:22" x14ac:dyDescent="0.55000000000000004">
      <c r="B154" t="str">
        <f t="shared" si="40"/>
        <v>Common Stock + Options</v>
      </c>
      <c r="C154" s="40">
        <f t="shared" si="42"/>
        <v>0</v>
      </c>
      <c r="D154" s="40">
        <f t="shared" si="41"/>
        <v>0</v>
      </c>
      <c r="E154" s="40">
        <f t="shared" si="41"/>
        <v>0</v>
      </c>
      <c r="F154" s="40">
        <f t="shared" si="41"/>
        <v>53993.698334248606</v>
      </c>
      <c r="G154" s="40">
        <f t="shared" si="41"/>
        <v>92315.602725426506</v>
      </c>
      <c r="H154" s="40">
        <f t="shared" si="41"/>
        <v>128533.63655923592</v>
      </c>
      <c r="I154" s="40">
        <f t="shared" si="41"/>
        <v>161406.68938768501</v>
      </c>
      <c r="J154" s="40">
        <f t="shared" si="41"/>
        <v>193929.14080150414</v>
      </c>
      <c r="K154" s="40">
        <f t="shared" si="41"/>
        <v>225360.1198617155</v>
      </c>
      <c r="L154" s="40">
        <f t="shared" si="41"/>
        <v>256791.09892192687</v>
      </c>
      <c r="M154" s="40">
        <f t="shared" si="41"/>
        <v>287300.54541009897</v>
      </c>
      <c r="N154" s="40">
        <f t="shared" si="41"/>
        <v>316980.35382023314</v>
      </c>
      <c r="O154" s="40">
        <f t="shared" si="41"/>
        <v>346660.16223036731</v>
      </c>
      <c r="P154" s="40">
        <f t="shared" si="41"/>
        <v>376339.97064050153</v>
      </c>
      <c r="Q154" s="40">
        <f t="shared" si="41"/>
        <v>406019.7790506357</v>
      </c>
      <c r="R154" s="40">
        <f t="shared" si="41"/>
        <v>435699.58746076992</v>
      </c>
      <c r="S154" s="40">
        <f t="shared" si="41"/>
        <v>465379.39587090409</v>
      </c>
      <c r="T154" s="40">
        <f t="shared" si="41"/>
        <v>495059.20428103826</v>
      </c>
      <c r="U154" s="40">
        <f t="shared" si="41"/>
        <v>524739.01269117242</v>
      </c>
      <c r="V154" s="40">
        <f t="shared" si="41"/>
        <v>554418.8211013067</v>
      </c>
    </row>
    <row r="156" spans="1:22" x14ac:dyDescent="0.55000000000000004">
      <c r="B156" s="30" t="s">
        <v>58</v>
      </c>
      <c r="C156" s="43">
        <f>SUM(C144:C155)</f>
        <v>100000</v>
      </c>
      <c r="D156" s="43">
        <f t="shared" ref="D156:V156" si="43">SUM(D144:D155)</f>
        <v>200000</v>
      </c>
      <c r="E156" s="43">
        <f t="shared" si="43"/>
        <v>299999.99999999994</v>
      </c>
      <c r="F156" s="43">
        <f t="shared" si="43"/>
        <v>400000</v>
      </c>
      <c r="G156" s="43">
        <f t="shared" si="43"/>
        <v>499999.99999999994</v>
      </c>
      <c r="H156" s="43">
        <f t="shared" si="43"/>
        <v>600000</v>
      </c>
      <c r="I156" s="43">
        <f t="shared" si="43"/>
        <v>700000</v>
      </c>
      <c r="J156" s="43">
        <f t="shared" si="43"/>
        <v>800000.00000000012</v>
      </c>
      <c r="K156" s="43">
        <f t="shared" si="43"/>
        <v>900000.00000000012</v>
      </c>
      <c r="L156" s="43">
        <f t="shared" si="43"/>
        <v>1000000.0000000002</v>
      </c>
      <c r="M156" s="43">
        <f t="shared" si="43"/>
        <v>1100000</v>
      </c>
      <c r="N156" s="43">
        <f t="shared" si="43"/>
        <v>1200000</v>
      </c>
      <c r="O156" s="43">
        <f t="shared" si="43"/>
        <v>1300000</v>
      </c>
      <c r="P156" s="43">
        <f t="shared" si="43"/>
        <v>1400000</v>
      </c>
      <c r="Q156" s="43">
        <f t="shared" si="43"/>
        <v>1500000</v>
      </c>
      <c r="R156" s="43">
        <f t="shared" si="43"/>
        <v>1600000</v>
      </c>
      <c r="S156" s="43">
        <f t="shared" si="43"/>
        <v>1700000</v>
      </c>
      <c r="T156" s="43">
        <f t="shared" si="43"/>
        <v>1800000</v>
      </c>
      <c r="U156" s="43">
        <f t="shared" si="43"/>
        <v>1900000</v>
      </c>
      <c r="V156" s="43">
        <f t="shared" si="43"/>
        <v>2000000</v>
      </c>
    </row>
    <row r="157" spans="1:22" x14ac:dyDescent="0.55000000000000004">
      <c r="B157" s="44" t="s">
        <v>59</v>
      </c>
      <c r="C157" s="44" t="b">
        <f t="shared" ref="C157:V157" si="44">C156=C68</f>
        <v>1</v>
      </c>
      <c r="D157" s="44" t="b">
        <f t="shared" si="44"/>
        <v>1</v>
      </c>
      <c r="E157" s="44" t="b">
        <f t="shared" si="44"/>
        <v>1</v>
      </c>
      <c r="F157" s="44" t="b">
        <f t="shared" si="44"/>
        <v>1</v>
      </c>
      <c r="G157" s="44" t="b">
        <f t="shared" si="44"/>
        <v>1</v>
      </c>
      <c r="H157" s="44" t="b">
        <f t="shared" si="44"/>
        <v>1</v>
      </c>
      <c r="I157" s="44" t="b">
        <f t="shared" si="44"/>
        <v>1</v>
      </c>
      <c r="J157" s="44" t="b">
        <f t="shared" si="44"/>
        <v>1</v>
      </c>
      <c r="K157" s="44" t="b">
        <f t="shared" si="44"/>
        <v>1</v>
      </c>
      <c r="L157" s="44" t="b">
        <f t="shared" si="44"/>
        <v>1</v>
      </c>
      <c r="M157" s="44" t="b">
        <f t="shared" si="44"/>
        <v>1</v>
      </c>
      <c r="N157" s="44" t="b">
        <f t="shared" si="44"/>
        <v>1</v>
      </c>
      <c r="O157" s="44" t="b">
        <f t="shared" si="44"/>
        <v>1</v>
      </c>
      <c r="P157" s="44" t="b">
        <f t="shared" si="44"/>
        <v>1</v>
      </c>
      <c r="Q157" s="44" t="b">
        <f t="shared" si="44"/>
        <v>1</v>
      </c>
      <c r="R157" s="44" t="b">
        <f t="shared" si="44"/>
        <v>1</v>
      </c>
      <c r="S157" s="44" t="b">
        <f t="shared" si="44"/>
        <v>1</v>
      </c>
      <c r="T157" s="44" t="b">
        <f t="shared" si="44"/>
        <v>1</v>
      </c>
      <c r="U157" s="44" t="b">
        <f t="shared" si="44"/>
        <v>1</v>
      </c>
      <c r="V157" s="44" t="b">
        <f t="shared" si="44"/>
        <v>1</v>
      </c>
    </row>
    <row r="158" spans="1:22" x14ac:dyDescent="0.55000000000000004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</row>
    <row r="159" spans="1:22" x14ac:dyDescent="0.55000000000000004">
      <c r="A159" s="38" t="s">
        <v>49</v>
      </c>
      <c r="B159" s="39" t="s">
        <v>60</v>
      </c>
    </row>
    <row r="160" spans="1:22" x14ac:dyDescent="0.55000000000000004">
      <c r="B160" s="19" t="s">
        <v>42</v>
      </c>
      <c r="C160" s="35">
        <f>C$61</f>
        <v>100000</v>
      </c>
      <c r="D160" s="35">
        <f t="shared" ref="D160:V160" si="45">D$61</f>
        <v>200000</v>
      </c>
      <c r="E160" s="35">
        <f t="shared" si="45"/>
        <v>300000</v>
      </c>
      <c r="F160" s="35">
        <f t="shared" si="45"/>
        <v>400000</v>
      </c>
      <c r="G160" s="35">
        <f t="shared" si="45"/>
        <v>500000</v>
      </c>
      <c r="H160" s="35">
        <f t="shared" si="45"/>
        <v>600000</v>
      </c>
      <c r="I160" s="35">
        <f t="shared" si="45"/>
        <v>700000</v>
      </c>
      <c r="J160" s="35">
        <f t="shared" si="45"/>
        <v>800000</v>
      </c>
      <c r="K160" s="35">
        <f t="shared" si="45"/>
        <v>900000</v>
      </c>
      <c r="L160" s="35">
        <f t="shared" si="45"/>
        <v>1000000</v>
      </c>
      <c r="M160" s="35">
        <f t="shared" si="45"/>
        <v>1100000</v>
      </c>
      <c r="N160" s="35">
        <f t="shared" si="45"/>
        <v>1200000</v>
      </c>
      <c r="O160" s="35">
        <f t="shared" si="45"/>
        <v>1300000</v>
      </c>
      <c r="P160" s="35">
        <f t="shared" si="45"/>
        <v>1400000</v>
      </c>
      <c r="Q160" s="35">
        <f t="shared" si="45"/>
        <v>1500000</v>
      </c>
      <c r="R160" s="35">
        <f t="shared" si="45"/>
        <v>1600000</v>
      </c>
      <c r="S160" s="35">
        <f t="shared" si="45"/>
        <v>1700000</v>
      </c>
      <c r="T160" s="35">
        <f t="shared" si="45"/>
        <v>1800000</v>
      </c>
      <c r="U160" s="35">
        <f t="shared" si="45"/>
        <v>1900000</v>
      </c>
      <c r="V160" s="35">
        <f t="shared" si="45"/>
        <v>2000000</v>
      </c>
    </row>
    <row r="162" spans="1:22" x14ac:dyDescent="0.55000000000000004">
      <c r="B162" t="str">
        <f t="shared" ref="B162:B171" si="46">B41</f>
        <v>Series E -1 Uncapped Participation</v>
      </c>
      <c r="C162" s="45">
        <f t="shared" ref="C162:V171" si="47">C144/$M24</f>
        <v>0.33112582781456951</v>
      </c>
      <c r="D162" s="45">
        <f t="shared" si="47"/>
        <v>0.66225165562913901</v>
      </c>
      <c r="E162" s="45">
        <f t="shared" si="47"/>
        <v>0.99337748344370869</v>
      </c>
      <c r="F162" s="45">
        <f t="shared" si="47"/>
        <v>1.1020157075419252</v>
      </c>
      <c r="G162" s="45">
        <f t="shared" si="47"/>
        <v>1.174421123570637</v>
      </c>
      <c r="H162" s="45">
        <f t="shared" si="47"/>
        <v>1.2428514860262831</v>
      </c>
      <c r="I162" s="45">
        <f t="shared" si="47"/>
        <v>1.3049618405087087</v>
      </c>
      <c r="J162" s="45">
        <f t="shared" si="47"/>
        <v>1.3664097685880146</v>
      </c>
      <c r="K162" s="45">
        <f t="shared" si="47"/>
        <v>1.4257954685212422</v>
      </c>
      <c r="L162" s="45">
        <f t="shared" si="47"/>
        <v>1.4851811684544698</v>
      </c>
      <c r="M162" s="45">
        <f t="shared" si="47"/>
        <v>1.5428257245086925</v>
      </c>
      <c r="N162" s="45">
        <f t="shared" si="47"/>
        <v>1.5989027621645491</v>
      </c>
      <c r="O162" s="45">
        <f t="shared" si="47"/>
        <v>1.6549797998204059</v>
      </c>
      <c r="P162" s="45">
        <f t="shared" si="47"/>
        <v>1.7110568374762625</v>
      </c>
      <c r="Q162" s="45">
        <f t="shared" si="47"/>
        <v>1.7671338751321191</v>
      </c>
      <c r="R162" s="45">
        <f t="shared" si="47"/>
        <v>1.8232109127879756</v>
      </c>
      <c r="S162" s="45">
        <f t="shared" si="47"/>
        <v>1.8792879504438327</v>
      </c>
      <c r="T162" s="45">
        <f t="shared" si="47"/>
        <v>1.9353649880996893</v>
      </c>
      <c r="U162" s="45">
        <f t="shared" si="47"/>
        <v>1.9914420257555456</v>
      </c>
      <c r="V162" s="45">
        <f t="shared" si="47"/>
        <v>2.0475190634114027</v>
      </c>
    </row>
    <row r="163" spans="1:22" x14ac:dyDescent="0.55000000000000004">
      <c r="B163" t="str">
        <f t="shared" si="46"/>
        <v>Series E Uncapped Participation</v>
      </c>
      <c r="C163" s="45">
        <f t="shared" si="47"/>
        <v>0.33112582781456956</v>
      </c>
      <c r="D163" s="45">
        <f t="shared" si="47"/>
        <v>0.66225165562913912</v>
      </c>
      <c r="E163" s="45">
        <f t="shared" si="47"/>
        <v>0.99337748344370858</v>
      </c>
      <c r="F163" s="45">
        <f t="shared" si="47"/>
        <v>1.1621287962406004</v>
      </c>
      <c r="G163" s="45">
        <f t="shared" si="47"/>
        <v>1.2771993400312274</v>
      </c>
      <c r="H163" s="45">
        <f t="shared" si="47"/>
        <v>1.3859525169543243</v>
      </c>
      <c r="I163" s="45">
        <f t="shared" si="47"/>
        <v>1.484661600574356</v>
      </c>
      <c r="J163" s="45">
        <f t="shared" si="47"/>
        <v>1.5823179208707434</v>
      </c>
      <c r="K163" s="45">
        <f t="shared" si="47"/>
        <v>1.6766968383538461</v>
      </c>
      <c r="L163" s="45">
        <f t="shared" si="47"/>
        <v>1.7710757558369488</v>
      </c>
      <c r="M163" s="45">
        <f t="shared" si="47"/>
        <v>1.8626875547263904</v>
      </c>
      <c r="N163" s="45">
        <f t="shared" si="47"/>
        <v>1.9518081698840752</v>
      </c>
      <c r="O163" s="45">
        <f t="shared" si="47"/>
        <v>2.0409287850417606</v>
      </c>
      <c r="P163" s="45">
        <f t="shared" si="47"/>
        <v>2.1300494001994452</v>
      </c>
      <c r="Q163" s="45">
        <f t="shared" si="47"/>
        <v>2.2191700153571299</v>
      </c>
      <c r="R163" s="45">
        <f t="shared" si="47"/>
        <v>2.308290630514815</v>
      </c>
      <c r="S163" s="45">
        <f t="shared" si="47"/>
        <v>2.3974112456725001</v>
      </c>
      <c r="T163" s="45">
        <f t="shared" si="47"/>
        <v>2.4865318608301852</v>
      </c>
      <c r="U163" s="45">
        <f t="shared" si="47"/>
        <v>2.5756524759878703</v>
      </c>
      <c r="V163" s="45">
        <f t="shared" si="47"/>
        <v>2.6647730911455549</v>
      </c>
    </row>
    <row r="164" spans="1:22" x14ac:dyDescent="0.55000000000000004">
      <c r="B164" t="str">
        <f t="shared" si="46"/>
        <v>Series D-1</v>
      </c>
      <c r="C164" s="45">
        <f t="shared" si="47"/>
        <v>0.33112582781456956</v>
      </c>
      <c r="D164" s="45">
        <f t="shared" si="47"/>
        <v>0.66225165562913912</v>
      </c>
      <c r="E164" s="45">
        <f t="shared" si="47"/>
        <v>0.99337748344370858</v>
      </c>
      <c r="F164" s="45">
        <f t="shared" si="47"/>
        <v>1</v>
      </c>
      <c r="G164" s="45">
        <f t="shared" si="47"/>
        <v>1</v>
      </c>
      <c r="H164" s="45">
        <f t="shared" si="47"/>
        <v>1</v>
      </c>
      <c r="I164" s="45">
        <f t="shared" si="47"/>
        <v>1</v>
      </c>
      <c r="J164" s="45">
        <f t="shared" si="47"/>
        <v>1</v>
      </c>
      <c r="K164" s="45">
        <f t="shared" si="47"/>
        <v>1</v>
      </c>
      <c r="L164" s="45">
        <f t="shared" si="47"/>
        <v>1</v>
      </c>
      <c r="M164" s="45">
        <f t="shared" si="47"/>
        <v>1.0574887154606372</v>
      </c>
      <c r="N164" s="45">
        <f t="shared" si="47"/>
        <v>1.1667334174710335</v>
      </c>
      <c r="O164" s="45">
        <f t="shared" si="47"/>
        <v>1.2759781194814299</v>
      </c>
      <c r="P164" s="45">
        <f t="shared" si="47"/>
        <v>1.3852228214918263</v>
      </c>
      <c r="Q164" s="45">
        <f t="shared" si="47"/>
        <v>1.4944675235022227</v>
      </c>
      <c r="R164" s="45">
        <f t="shared" si="47"/>
        <v>1.603712225512619</v>
      </c>
      <c r="S164" s="45">
        <f t="shared" si="47"/>
        <v>1.7129569275230154</v>
      </c>
      <c r="T164" s="45">
        <f t="shared" si="47"/>
        <v>1.8222016295334118</v>
      </c>
      <c r="U164" s="45">
        <f t="shared" si="47"/>
        <v>1.9314463315438086</v>
      </c>
      <c r="V164" s="45">
        <f t="shared" si="47"/>
        <v>2.040691033554205</v>
      </c>
    </row>
    <row r="165" spans="1:22" x14ac:dyDescent="0.55000000000000004">
      <c r="B165" t="str">
        <f t="shared" si="46"/>
        <v>Series D</v>
      </c>
      <c r="C165" s="45">
        <f t="shared" si="47"/>
        <v>0.33112582781456956</v>
      </c>
      <c r="D165" s="45">
        <f t="shared" si="47"/>
        <v>0.66225165562913912</v>
      </c>
      <c r="E165" s="45">
        <f t="shared" si="47"/>
        <v>0.99337748344370858</v>
      </c>
      <c r="F165" s="45">
        <f t="shared" si="47"/>
        <v>1</v>
      </c>
      <c r="G165" s="45">
        <f t="shared" si="47"/>
        <v>1</v>
      </c>
      <c r="H165" s="45">
        <f t="shared" si="47"/>
        <v>1</v>
      </c>
      <c r="I165" s="45">
        <f t="shared" si="47"/>
        <v>1</v>
      </c>
      <c r="J165" s="45">
        <f t="shared" si="47"/>
        <v>1.0410204365984226</v>
      </c>
      <c r="K165" s="45">
        <f t="shared" si="47"/>
        <v>1.209743359872073</v>
      </c>
      <c r="L165" s="45">
        <f t="shared" si="47"/>
        <v>1.3784662831457233</v>
      </c>
      <c r="M165" s="45">
        <f t="shared" si="47"/>
        <v>1.5422423777142131</v>
      </c>
      <c r="N165" s="45">
        <f t="shared" si="47"/>
        <v>1.7015649373954331</v>
      </c>
      <c r="O165" s="45">
        <f t="shared" si="47"/>
        <v>1.8608874970766536</v>
      </c>
      <c r="P165" s="45">
        <f t="shared" si="47"/>
        <v>2.020210056757874</v>
      </c>
      <c r="Q165" s="45">
        <f t="shared" si="47"/>
        <v>2.1795326164390945</v>
      </c>
      <c r="R165" s="45">
        <f t="shared" si="47"/>
        <v>2.3388551761203149</v>
      </c>
      <c r="S165" s="45">
        <f t="shared" si="47"/>
        <v>2.4981777358015353</v>
      </c>
      <c r="T165" s="45">
        <f t="shared" si="47"/>
        <v>2.6575002954827553</v>
      </c>
      <c r="U165" s="45">
        <f t="shared" si="47"/>
        <v>2.8168228551639758</v>
      </c>
      <c r="V165" s="45">
        <f t="shared" si="47"/>
        <v>2.9761454148451962</v>
      </c>
    </row>
    <row r="166" spans="1:22" x14ac:dyDescent="0.55000000000000004">
      <c r="B166" t="str">
        <f t="shared" si="46"/>
        <v>Series C</v>
      </c>
      <c r="C166" s="45">
        <f t="shared" si="47"/>
        <v>0.33112582781456956</v>
      </c>
      <c r="D166" s="45">
        <f t="shared" si="47"/>
        <v>0.66225165562913912</v>
      </c>
      <c r="E166" s="45">
        <f t="shared" si="47"/>
        <v>0.99337748344370858</v>
      </c>
      <c r="F166" s="45">
        <f t="shared" si="47"/>
        <v>1</v>
      </c>
      <c r="G166" s="45">
        <f t="shared" si="47"/>
        <v>1</v>
      </c>
      <c r="H166" s="45">
        <f t="shared" si="47"/>
        <v>1.1089770534436512</v>
      </c>
      <c r="I166" s="45">
        <f t="shared" si="47"/>
        <v>1.3926028983141503</v>
      </c>
      <c r="J166" s="45">
        <f t="shared" si="47"/>
        <v>1.6732037846279815</v>
      </c>
      <c r="K166" s="45">
        <f t="shared" si="47"/>
        <v>1.9443875422662282</v>
      </c>
      <c r="L166" s="45">
        <f t="shared" si="47"/>
        <v>2.2155712999044748</v>
      </c>
      <c r="M166" s="45">
        <f t="shared" si="47"/>
        <v>2.4788041545437118</v>
      </c>
      <c r="N166" s="45">
        <f t="shared" si="47"/>
        <v>2.7348789638974007</v>
      </c>
      <c r="O166" s="45">
        <f t="shared" si="47"/>
        <v>2.9909537732510896</v>
      </c>
      <c r="P166" s="45">
        <f t="shared" si="47"/>
        <v>3.2470285826047789</v>
      </c>
      <c r="Q166" s="45">
        <f t="shared" si="47"/>
        <v>3.5031033919584682</v>
      </c>
      <c r="R166" s="45">
        <f t="shared" si="47"/>
        <v>3.7591782013121575</v>
      </c>
      <c r="S166" s="45">
        <f t="shared" si="47"/>
        <v>4.0152530106658464</v>
      </c>
      <c r="T166" s="45">
        <f t="shared" si="47"/>
        <v>4.2713278200195361</v>
      </c>
      <c r="U166" s="45">
        <f t="shared" si="47"/>
        <v>4.527402629373225</v>
      </c>
      <c r="V166" s="45">
        <f t="shared" si="47"/>
        <v>4.7834774387269139</v>
      </c>
    </row>
    <row r="167" spans="1:22" x14ac:dyDescent="0.55000000000000004">
      <c r="B167" t="str">
        <f t="shared" si="46"/>
        <v>Series B</v>
      </c>
      <c r="C167" s="45">
        <f t="shared" si="47"/>
        <v>0.33112582781456956</v>
      </c>
      <c r="D167" s="45">
        <f t="shared" si="47"/>
        <v>0.66225165562913912</v>
      </c>
      <c r="E167" s="45">
        <f t="shared" si="47"/>
        <v>0.99337748344370858</v>
      </c>
      <c r="F167" s="45">
        <f t="shared" si="47"/>
        <v>1</v>
      </c>
      <c r="G167" s="45">
        <f t="shared" si="47"/>
        <v>1.7067705702560296</v>
      </c>
      <c r="H167" s="45">
        <f t="shared" si="47"/>
        <v>2.3763851579865718</v>
      </c>
      <c r="I167" s="45">
        <f t="shared" si="47"/>
        <v>2.9841562981365906</v>
      </c>
      <c r="J167" s="45">
        <f t="shared" si="47"/>
        <v>3.5854453685311829</v>
      </c>
      <c r="K167" s="45">
        <f t="shared" si="47"/>
        <v>4.166554828584859</v>
      </c>
      <c r="L167" s="45">
        <f t="shared" si="47"/>
        <v>4.7476642886385347</v>
      </c>
      <c r="M167" s="45">
        <f t="shared" si="47"/>
        <v>5.3117360581279511</v>
      </c>
      <c r="N167" s="45">
        <f t="shared" si="47"/>
        <v>5.8604691219841447</v>
      </c>
      <c r="O167" s="45">
        <f t="shared" si="47"/>
        <v>6.4092021858403365</v>
      </c>
      <c r="P167" s="45">
        <f t="shared" si="47"/>
        <v>6.9579352496965301</v>
      </c>
      <c r="Q167" s="45">
        <f t="shared" si="47"/>
        <v>7.5066683135527237</v>
      </c>
      <c r="R167" s="45">
        <f t="shared" si="47"/>
        <v>8.0554013774089164</v>
      </c>
      <c r="S167" s="45">
        <f t="shared" si="47"/>
        <v>8.60413444126511</v>
      </c>
      <c r="T167" s="45">
        <f t="shared" si="47"/>
        <v>9.1528675051213035</v>
      </c>
      <c r="U167" s="45">
        <f t="shared" si="47"/>
        <v>9.7016005689774971</v>
      </c>
      <c r="V167" s="45">
        <f t="shared" si="47"/>
        <v>10.250333632833691</v>
      </c>
    </row>
    <row r="168" spans="1:22" x14ac:dyDescent="0.55000000000000004">
      <c r="B168" t="str">
        <f t="shared" si="46"/>
        <v>Series A</v>
      </c>
      <c r="C168" s="45">
        <f t="shared" si="47"/>
        <v>0.33112582781456951</v>
      </c>
      <c r="D168" s="45">
        <f t="shared" si="47"/>
        <v>0.66225165562913901</v>
      </c>
      <c r="E168" s="45">
        <f t="shared" si="47"/>
        <v>0.99337748344370858</v>
      </c>
      <c r="F168" s="45">
        <f t="shared" si="47"/>
        <v>2.0500696341713711</v>
      </c>
      <c r="G168" s="45">
        <f t="shared" si="47"/>
        <v>3.5051018868174082</v>
      </c>
      <c r="H168" s="45">
        <f t="shared" si="47"/>
        <v>4.8802529444916143</v>
      </c>
      <c r="I168" s="45">
        <f t="shared" si="47"/>
        <v>6.1283994776096753</v>
      </c>
      <c r="J168" s="45">
        <f t="shared" si="47"/>
        <v>7.363234136638634</v>
      </c>
      <c r="K168" s="45">
        <f t="shared" si="47"/>
        <v>8.5566270275038914</v>
      </c>
      <c r="L168" s="45">
        <f t="shared" si="47"/>
        <v>9.7500199183691478</v>
      </c>
      <c r="M168" s="45">
        <f t="shared" si="47"/>
        <v>10.908423430823198</v>
      </c>
      <c r="N168" s="45">
        <f t="shared" si="47"/>
        <v>12.035326677809065</v>
      </c>
      <c r="O168" s="45">
        <f t="shared" si="47"/>
        <v>13.162229924794932</v>
      </c>
      <c r="P168" s="45">
        <f t="shared" si="47"/>
        <v>14.289133171780799</v>
      </c>
      <c r="Q168" s="45">
        <f t="shared" si="47"/>
        <v>15.416036418766668</v>
      </c>
      <c r="R168" s="45">
        <f t="shared" si="47"/>
        <v>16.542939665752534</v>
      </c>
      <c r="S168" s="45">
        <f t="shared" si="47"/>
        <v>17.669842912738403</v>
      </c>
      <c r="T168" s="45">
        <f t="shared" si="47"/>
        <v>18.796746159724268</v>
      </c>
      <c r="U168" s="45">
        <f t="shared" si="47"/>
        <v>19.92364940671014</v>
      </c>
      <c r="V168" s="45">
        <f t="shared" si="47"/>
        <v>21.050552653696005</v>
      </c>
    </row>
    <row r="169" spans="1:22" x14ac:dyDescent="0.55000000000000004">
      <c r="B169" t="str">
        <f t="shared" si="46"/>
        <v>Seed - 3</v>
      </c>
      <c r="C169" s="45">
        <f t="shared" si="47"/>
        <v>0.33112582781456956</v>
      </c>
      <c r="D169" s="45">
        <f t="shared" si="47"/>
        <v>0.66225165562913912</v>
      </c>
      <c r="E169" s="45">
        <f t="shared" si="47"/>
        <v>0.99337748344370858</v>
      </c>
      <c r="F169" s="45">
        <f t="shared" si="47"/>
        <v>2.1706136781445475</v>
      </c>
      <c r="G169" s="45">
        <f t="shared" si="47"/>
        <v>3.7112017913924849</v>
      </c>
      <c r="H169" s="45">
        <f t="shared" si="47"/>
        <v>5.1672116973726121</v>
      </c>
      <c r="I169" s="45">
        <f t="shared" si="47"/>
        <v>6.4887492158822315</v>
      </c>
      <c r="J169" s="45">
        <f t="shared" si="47"/>
        <v>7.7961921224343333</v>
      </c>
      <c r="K169" s="45">
        <f t="shared" si="47"/>
        <v>9.0597564858758783</v>
      </c>
      <c r="L169" s="45">
        <f t="shared" si="47"/>
        <v>10.323320849317424</v>
      </c>
      <c r="M169" s="45">
        <f t="shared" si="47"/>
        <v>11.549838459759361</v>
      </c>
      <c r="N169" s="45">
        <f t="shared" si="47"/>
        <v>12.743003589899791</v>
      </c>
      <c r="O169" s="45">
        <f t="shared" si="47"/>
        <v>13.936168720040222</v>
      </c>
      <c r="P169" s="45">
        <f t="shared" si="47"/>
        <v>15.12933385018065</v>
      </c>
      <c r="Q169" s="45">
        <f t="shared" si="47"/>
        <v>16.322498980321082</v>
      </c>
      <c r="R169" s="45">
        <f t="shared" si="47"/>
        <v>17.515664110461511</v>
      </c>
      <c r="S169" s="45">
        <f t="shared" si="47"/>
        <v>18.70882924060194</v>
      </c>
      <c r="T169" s="45">
        <f t="shared" si="47"/>
        <v>19.901994370742369</v>
      </c>
      <c r="U169" s="45">
        <f t="shared" si="47"/>
        <v>21.095159500882801</v>
      </c>
      <c r="V169" s="45">
        <f t="shared" si="47"/>
        <v>22.288324631023233</v>
      </c>
    </row>
    <row r="170" spans="1:22" x14ac:dyDescent="0.55000000000000004">
      <c r="B170" t="str">
        <f t="shared" si="46"/>
        <v>Seed - 2</v>
      </c>
      <c r="C170" s="45">
        <f t="shared" si="47"/>
        <v>0.33112582781456956</v>
      </c>
      <c r="D170" s="45">
        <f t="shared" si="47"/>
        <v>0.66225165562913912</v>
      </c>
      <c r="E170" s="45">
        <f t="shared" si="47"/>
        <v>0.99337748344370869</v>
      </c>
      <c r="F170" s="45">
        <f t="shared" si="47"/>
        <v>2.5246972050055549</v>
      </c>
      <c r="G170" s="45">
        <f t="shared" si="47"/>
        <v>4.3165952948151753</v>
      </c>
      <c r="H170" s="45">
        <f t="shared" si="47"/>
        <v>6.0101182727182172</v>
      </c>
      <c r="I170" s="45">
        <f t="shared" si="47"/>
        <v>7.5472329204722381</v>
      </c>
      <c r="J170" s="45">
        <f t="shared" si="47"/>
        <v>9.0679537585985575</v>
      </c>
      <c r="K170" s="45">
        <f t="shared" si="47"/>
        <v>10.537638322390867</v>
      </c>
      <c r="L170" s="45">
        <f t="shared" si="47"/>
        <v>12.007322886183179</v>
      </c>
      <c r="M170" s="45">
        <f t="shared" si="47"/>
        <v>13.433917408346067</v>
      </c>
      <c r="N170" s="45">
        <f t="shared" si="47"/>
        <v>14.821718793505786</v>
      </c>
      <c r="O170" s="45">
        <f t="shared" si="47"/>
        <v>16.209520178665503</v>
      </c>
      <c r="P170" s="45">
        <f t="shared" si="47"/>
        <v>17.597321563825222</v>
      </c>
      <c r="Q170" s="45">
        <f t="shared" si="47"/>
        <v>18.985122948984937</v>
      </c>
      <c r="R170" s="45">
        <f t="shared" si="47"/>
        <v>20.372924334144653</v>
      </c>
      <c r="S170" s="45">
        <f t="shared" si="47"/>
        <v>21.760725719304371</v>
      </c>
      <c r="T170" s="45">
        <f t="shared" si="47"/>
        <v>23.14852710446409</v>
      </c>
      <c r="U170" s="45">
        <f t="shared" si="47"/>
        <v>24.536328489623806</v>
      </c>
      <c r="V170" s="45">
        <f t="shared" si="47"/>
        <v>25.924129874783524</v>
      </c>
    </row>
    <row r="171" spans="1:22" x14ac:dyDescent="0.55000000000000004">
      <c r="B171" t="str">
        <f t="shared" si="46"/>
        <v>Seed</v>
      </c>
      <c r="C171" s="45">
        <f t="shared" si="47"/>
        <v>0.33112582781456956</v>
      </c>
      <c r="D171" s="45">
        <f t="shared" si="47"/>
        <v>0.66225165562913912</v>
      </c>
      <c r="E171" s="45">
        <f t="shared" si="47"/>
        <v>0.99337748344370858</v>
      </c>
      <c r="F171" s="45">
        <f t="shared" si="47"/>
        <v>8.1295950675274167</v>
      </c>
      <c r="G171" s="45">
        <f t="shared" si="47"/>
        <v>13.89955664689869</v>
      </c>
      <c r="H171" s="45">
        <f t="shared" si="47"/>
        <v>19.352747635746248</v>
      </c>
      <c r="I171" s="45">
        <f t="shared" si="47"/>
        <v>24.302299460745289</v>
      </c>
      <c r="J171" s="45">
        <f t="shared" si="47"/>
        <v>29.19906276376906</v>
      </c>
      <c r="K171" s="45">
        <f t="shared" si="47"/>
        <v>33.931487847037957</v>
      </c>
      <c r="L171" s="45">
        <f t="shared" si="47"/>
        <v>38.66391293030685</v>
      </c>
      <c r="M171" s="45">
        <f t="shared" si="47"/>
        <v>43.257586883659812</v>
      </c>
      <c r="N171" s="45">
        <f t="shared" si="47"/>
        <v>47.726345859244503</v>
      </c>
      <c r="O171" s="45">
        <f t="shared" si="47"/>
        <v>52.195104834829195</v>
      </c>
      <c r="P171" s="45">
        <f t="shared" si="47"/>
        <v>56.663863810413886</v>
      </c>
      <c r="Q171" s="45">
        <f t="shared" si="47"/>
        <v>61.132622785998571</v>
      </c>
      <c r="R171" s="45">
        <f t="shared" si="47"/>
        <v>65.601381761583269</v>
      </c>
      <c r="S171" s="45">
        <f t="shared" si="47"/>
        <v>70.070140737167947</v>
      </c>
      <c r="T171" s="45">
        <f t="shared" si="47"/>
        <v>74.538899712752652</v>
      </c>
      <c r="U171" s="45">
        <f t="shared" si="47"/>
        <v>79.007658688337344</v>
      </c>
      <c r="V171" s="45">
        <f t="shared" si="47"/>
        <v>83.476417663922035</v>
      </c>
    </row>
    <row r="173" spans="1:22" x14ac:dyDescent="0.55000000000000004">
      <c r="A173" s="1" t="s">
        <v>61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5" spans="1:22" x14ac:dyDescent="0.55000000000000004">
      <c r="A175" s="38" t="s">
        <v>49</v>
      </c>
      <c r="B175" s="39" t="s">
        <v>62</v>
      </c>
    </row>
    <row r="176" spans="1:22" x14ac:dyDescent="0.55000000000000004">
      <c r="B176" s="19" t="s">
        <v>42</v>
      </c>
      <c r="C176" s="35">
        <f>C$61</f>
        <v>100000</v>
      </c>
      <c r="D176" s="35">
        <f t="shared" ref="D176:V176" si="48">D$61</f>
        <v>200000</v>
      </c>
      <c r="E176" s="35">
        <f t="shared" si="48"/>
        <v>300000</v>
      </c>
      <c r="F176" s="35">
        <f t="shared" si="48"/>
        <v>400000</v>
      </c>
      <c r="G176" s="35">
        <f t="shared" si="48"/>
        <v>500000</v>
      </c>
      <c r="H176" s="35">
        <f t="shared" si="48"/>
        <v>600000</v>
      </c>
      <c r="I176" s="35">
        <f t="shared" si="48"/>
        <v>700000</v>
      </c>
      <c r="J176" s="35">
        <f t="shared" si="48"/>
        <v>800000</v>
      </c>
      <c r="K176" s="35">
        <f t="shared" si="48"/>
        <v>900000</v>
      </c>
      <c r="L176" s="35">
        <f t="shared" si="48"/>
        <v>1000000</v>
      </c>
      <c r="M176" s="35">
        <f t="shared" si="48"/>
        <v>1100000</v>
      </c>
      <c r="N176" s="35">
        <f t="shared" si="48"/>
        <v>1200000</v>
      </c>
      <c r="O176" s="35">
        <f t="shared" si="48"/>
        <v>1300000</v>
      </c>
      <c r="P176" s="35">
        <f t="shared" si="48"/>
        <v>1400000</v>
      </c>
      <c r="Q176" s="35">
        <f t="shared" si="48"/>
        <v>1500000</v>
      </c>
      <c r="R176" s="35">
        <f t="shared" si="48"/>
        <v>1600000</v>
      </c>
      <c r="S176" s="35">
        <f t="shared" si="48"/>
        <v>1700000</v>
      </c>
      <c r="T176" s="35">
        <f t="shared" si="48"/>
        <v>1800000</v>
      </c>
      <c r="U176" s="35">
        <f t="shared" si="48"/>
        <v>1900000</v>
      </c>
      <c r="V176" s="35">
        <f t="shared" si="48"/>
        <v>2000000</v>
      </c>
    </row>
    <row r="177" spans="2:22" x14ac:dyDescent="0.55000000000000004">
      <c r="B177" s="39"/>
    </row>
    <row r="178" spans="2:22" x14ac:dyDescent="0.55000000000000004">
      <c r="B178" t="str">
        <f>$C$10</f>
        <v>Scale Venture Partners</v>
      </c>
      <c r="C178" s="13">
        <f t="shared" ref="C178:V178" si="49">SUMPRODUCT(C$144:C$154,$C$11:$C$21)</f>
        <v>7947.0198675496686</v>
      </c>
      <c r="D178" s="13">
        <f t="shared" si="49"/>
        <v>15894.039735099337</v>
      </c>
      <c r="E178" s="13">
        <f t="shared" si="49"/>
        <v>23841.059602649009</v>
      </c>
      <c r="F178" s="13">
        <f t="shared" si="49"/>
        <v>34764.840845496234</v>
      </c>
      <c r="G178" s="13">
        <f t="shared" si="49"/>
        <v>53036.492183056092</v>
      </c>
      <c r="H178" s="13">
        <f t="shared" si="49"/>
        <v>70858.144505047865</v>
      </c>
      <c r="I178" s="13">
        <f t="shared" si="49"/>
        <v>87957.414199433522</v>
      </c>
      <c r="J178" s="13">
        <f t="shared" si="49"/>
        <v>104915.33525823933</v>
      </c>
      <c r="K178" s="13">
        <f t="shared" si="49"/>
        <v>121433.2177960415</v>
      </c>
      <c r="L178" s="13">
        <f t="shared" si="49"/>
        <v>137951.10033384367</v>
      </c>
      <c r="M178" s="13">
        <f t="shared" si="49"/>
        <v>154042.17974400023</v>
      </c>
      <c r="N178" s="13">
        <f t="shared" si="49"/>
        <v>169749.01649441346</v>
      </c>
      <c r="O178" s="13">
        <f t="shared" si="49"/>
        <v>185455.85324482672</v>
      </c>
      <c r="P178" s="13">
        <f t="shared" si="49"/>
        <v>201162.68999523995</v>
      </c>
      <c r="Q178" s="13">
        <f t="shared" si="49"/>
        <v>216869.52674565319</v>
      </c>
      <c r="R178" s="13">
        <f t="shared" si="49"/>
        <v>232576.36349606642</v>
      </c>
      <c r="S178" s="13">
        <f t="shared" si="49"/>
        <v>248283.20024647968</v>
      </c>
      <c r="T178" s="13">
        <f t="shared" si="49"/>
        <v>263990.03699689289</v>
      </c>
      <c r="U178" s="13">
        <f t="shared" si="49"/>
        <v>279696.87374730618</v>
      </c>
      <c r="V178" s="13">
        <f t="shared" si="49"/>
        <v>295403.71049771947</v>
      </c>
    </row>
    <row r="179" spans="2:22" x14ac:dyDescent="0.55000000000000004">
      <c r="B179" t="str">
        <f>$D$10</f>
        <v>VC 1</v>
      </c>
      <c r="C179" s="13">
        <f t="shared" ref="C179:V179" si="50">SUMPRODUCT(C$144:C$154,$D$11:$D$21)</f>
        <v>1324.5033112582782</v>
      </c>
      <c r="D179" s="13">
        <f t="shared" si="50"/>
        <v>2649.0066225165565</v>
      </c>
      <c r="E179" s="13">
        <f t="shared" si="50"/>
        <v>3973.5099337748347</v>
      </c>
      <c r="F179" s="13">
        <f t="shared" si="50"/>
        <v>15526.644919113576</v>
      </c>
      <c r="G179" s="13">
        <f t="shared" si="50"/>
        <v>26546.645779632869</v>
      </c>
      <c r="H179" s="13">
        <f t="shared" si="50"/>
        <v>36961.649166228097</v>
      </c>
      <c r="I179" s="13">
        <f t="shared" si="50"/>
        <v>46414.756369866998</v>
      </c>
      <c r="J179" s="13">
        <f t="shared" si="50"/>
        <v>55767.043221482614</v>
      </c>
      <c r="K179" s="13">
        <f t="shared" si="50"/>
        <v>64805.461895953064</v>
      </c>
      <c r="L179" s="13">
        <f t="shared" si="50"/>
        <v>73843.880570423498</v>
      </c>
      <c r="M179" s="13">
        <f t="shared" si="50"/>
        <v>82617.299634404655</v>
      </c>
      <c r="N179" s="13">
        <f t="shared" si="50"/>
        <v>91152.14463795886</v>
      </c>
      <c r="O179" s="13">
        <f t="shared" si="50"/>
        <v>99686.989641513064</v>
      </c>
      <c r="P179" s="13">
        <f t="shared" si="50"/>
        <v>108221.83464506725</v>
      </c>
      <c r="Q179" s="13">
        <f t="shared" si="50"/>
        <v>116756.67964862146</v>
      </c>
      <c r="R179" s="13">
        <f t="shared" si="50"/>
        <v>125291.52465217566</v>
      </c>
      <c r="S179" s="13">
        <f t="shared" si="50"/>
        <v>133826.36965572985</v>
      </c>
      <c r="T179" s="13">
        <f t="shared" si="50"/>
        <v>142361.21465928404</v>
      </c>
      <c r="U179" s="13">
        <f t="shared" si="50"/>
        <v>150896.05966283826</v>
      </c>
      <c r="V179" s="13">
        <f t="shared" si="50"/>
        <v>159430.90466639248</v>
      </c>
    </row>
    <row r="180" spans="2:22" x14ac:dyDescent="0.55000000000000004">
      <c r="B180" t="str">
        <f>$E$10</f>
        <v>VC 2</v>
      </c>
      <c r="C180" s="13">
        <f t="shared" ref="C180:V180" si="51">SUMPRODUCT(C$144:C$154,$E$11:$E$21)</f>
        <v>993.3774834437088</v>
      </c>
      <c r="D180" s="13">
        <f t="shared" si="51"/>
        <v>1986.7549668874176</v>
      </c>
      <c r="E180" s="13">
        <f t="shared" si="51"/>
        <v>2980.1324503311262</v>
      </c>
      <c r="F180" s="13">
        <f t="shared" si="51"/>
        <v>7397.0498515861609</v>
      </c>
      <c r="G180" s="13">
        <f t="shared" si="51"/>
        <v>12647.089132734181</v>
      </c>
      <c r="H180" s="13">
        <f t="shared" si="51"/>
        <v>17608.901530481849</v>
      </c>
      <c r="I180" s="13">
        <f t="shared" si="51"/>
        <v>22112.456909121713</v>
      </c>
      <c r="J180" s="13">
        <f t="shared" si="51"/>
        <v>26567.980457713558</v>
      </c>
      <c r="K180" s="13">
        <f t="shared" si="51"/>
        <v>30873.974048915108</v>
      </c>
      <c r="L180" s="13">
        <f t="shared" si="51"/>
        <v>35179.967640116658</v>
      </c>
      <c r="M180" s="13">
        <f t="shared" si="51"/>
        <v>39359.712750744846</v>
      </c>
      <c r="N180" s="13">
        <f t="shared" si="51"/>
        <v>43425.798778714357</v>
      </c>
      <c r="O180" s="13">
        <f t="shared" si="51"/>
        <v>47491.884806683869</v>
      </c>
      <c r="P180" s="13">
        <f t="shared" si="51"/>
        <v>51557.970834653373</v>
      </c>
      <c r="Q180" s="13">
        <f t="shared" si="51"/>
        <v>55624.056862622885</v>
      </c>
      <c r="R180" s="13">
        <f t="shared" si="51"/>
        <v>59690.142890592389</v>
      </c>
      <c r="S180" s="13">
        <f t="shared" si="51"/>
        <v>63756.228918561901</v>
      </c>
      <c r="T180" s="13">
        <f t="shared" si="51"/>
        <v>67822.314946531405</v>
      </c>
      <c r="U180" s="13">
        <f t="shared" si="51"/>
        <v>71888.400974500924</v>
      </c>
      <c r="V180" s="13">
        <f t="shared" si="51"/>
        <v>75954.487002470429</v>
      </c>
    </row>
    <row r="181" spans="2:22" x14ac:dyDescent="0.55000000000000004">
      <c r="B181" t="str">
        <f>$F$10</f>
        <v>VC 3</v>
      </c>
      <c r="C181" s="13">
        <f t="shared" ref="C181:V181" si="52">SUMPRODUCT(C$144:C$154,$F$11:$F$21)</f>
        <v>331.1258278145695</v>
      </c>
      <c r="D181" s="13">
        <f t="shared" si="52"/>
        <v>662.25165562913901</v>
      </c>
      <c r="E181" s="13">
        <f t="shared" si="52"/>
        <v>993.37748344370868</v>
      </c>
      <c r="F181" s="13">
        <f t="shared" si="52"/>
        <v>2050.069634171371</v>
      </c>
      <c r="G181" s="13">
        <f t="shared" si="52"/>
        <v>3505.1018868174083</v>
      </c>
      <c r="H181" s="13">
        <f t="shared" si="52"/>
        <v>4880.2529444916145</v>
      </c>
      <c r="I181" s="13">
        <f t="shared" si="52"/>
        <v>6128.3994776096752</v>
      </c>
      <c r="J181" s="13">
        <f t="shared" si="52"/>
        <v>7363.2341366386336</v>
      </c>
      <c r="K181" s="13">
        <f t="shared" si="52"/>
        <v>8556.6270275038914</v>
      </c>
      <c r="L181" s="13">
        <f t="shared" si="52"/>
        <v>9750.0199183691475</v>
      </c>
      <c r="M181" s="13">
        <f t="shared" si="52"/>
        <v>10908.423430823199</v>
      </c>
      <c r="N181" s="13">
        <f t="shared" si="52"/>
        <v>12035.326677809066</v>
      </c>
      <c r="O181" s="13">
        <f t="shared" si="52"/>
        <v>13162.229924794932</v>
      </c>
      <c r="P181" s="13">
        <f t="shared" si="52"/>
        <v>14289.133171780801</v>
      </c>
      <c r="Q181" s="13">
        <f t="shared" si="52"/>
        <v>15416.036418766667</v>
      </c>
      <c r="R181" s="13">
        <f t="shared" si="52"/>
        <v>16542.939665752536</v>
      </c>
      <c r="S181" s="13">
        <f t="shared" si="52"/>
        <v>17669.842912738401</v>
      </c>
      <c r="T181" s="13">
        <f t="shared" si="52"/>
        <v>18796.746159724269</v>
      </c>
      <c r="U181" s="13">
        <f t="shared" si="52"/>
        <v>19923.649406710141</v>
      </c>
      <c r="V181" s="13">
        <f t="shared" si="52"/>
        <v>21050.552653696006</v>
      </c>
    </row>
    <row r="182" spans="2:22" x14ac:dyDescent="0.55000000000000004">
      <c r="B182" t="str">
        <f>$G$10</f>
        <v>VC 4</v>
      </c>
      <c r="C182" s="13">
        <f t="shared" ref="C182:V182" si="53">SUMPRODUCT(C$144:C$154,$G$11:$G$21)</f>
        <v>8278.1456953642391</v>
      </c>
      <c r="D182" s="13">
        <f t="shared" si="53"/>
        <v>16556.291390728478</v>
      </c>
      <c r="E182" s="13">
        <f t="shared" si="53"/>
        <v>24834.437086092716</v>
      </c>
      <c r="F182" s="13">
        <f t="shared" si="53"/>
        <v>25000</v>
      </c>
      <c r="G182" s="13">
        <f t="shared" si="53"/>
        <v>39135.411405120591</v>
      </c>
      <c r="H182" s="13">
        <f t="shared" si="53"/>
        <v>52527.703159731442</v>
      </c>
      <c r="I182" s="13">
        <f t="shared" si="53"/>
        <v>64683.125962731814</v>
      </c>
      <c r="J182" s="13">
        <f t="shared" si="53"/>
        <v>76914.009553615761</v>
      </c>
      <c r="K182" s="13">
        <f t="shared" si="53"/>
        <v>89379.813371057549</v>
      </c>
      <c r="L182" s="13">
        <f t="shared" si="53"/>
        <v>101845.61718849932</v>
      </c>
      <c r="M182" s="13">
        <f t="shared" si="53"/>
        <v>113945.93305113009</v>
      </c>
      <c r="N182" s="13">
        <f t="shared" si="53"/>
        <v>125717.20712666007</v>
      </c>
      <c r="O182" s="13">
        <f t="shared" si="53"/>
        <v>137488.48120219001</v>
      </c>
      <c r="P182" s="13">
        <f t="shared" si="53"/>
        <v>149259.75527771999</v>
      </c>
      <c r="Q182" s="13">
        <f t="shared" si="53"/>
        <v>161031.02935324993</v>
      </c>
      <c r="R182" s="13">
        <f t="shared" si="53"/>
        <v>172802.30342877991</v>
      </c>
      <c r="S182" s="13">
        <f t="shared" si="53"/>
        <v>184573.57750430988</v>
      </c>
      <c r="T182" s="13">
        <f t="shared" si="53"/>
        <v>196344.85157983986</v>
      </c>
      <c r="U182" s="13">
        <f t="shared" si="53"/>
        <v>208116.12565536983</v>
      </c>
      <c r="V182" s="13">
        <f t="shared" si="53"/>
        <v>219887.39973089981</v>
      </c>
    </row>
    <row r="183" spans="2:22" x14ac:dyDescent="0.55000000000000004">
      <c r="B183" t="str">
        <f>$H$10</f>
        <v>VC 5</v>
      </c>
      <c r="C183" s="13">
        <f t="shared" ref="C183:V183" si="54">SUMPRODUCT(C$144:C$154,$H$11:$H$21)</f>
        <v>21523.178807947021</v>
      </c>
      <c r="D183" s="13">
        <f t="shared" si="54"/>
        <v>43046.357615894041</v>
      </c>
      <c r="E183" s="13">
        <f t="shared" si="54"/>
        <v>64569.536423841069</v>
      </c>
      <c r="F183" s="13">
        <f t="shared" si="54"/>
        <v>65000</v>
      </c>
      <c r="G183" s="13">
        <f t="shared" si="54"/>
        <v>65000</v>
      </c>
      <c r="H183" s="13">
        <f t="shared" si="54"/>
        <v>69903.967404964307</v>
      </c>
      <c r="I183" s="13">
        <f t="shared" si="54"/>
        <v>82667.130424136762</v>
      </c>
      <c r="J183" s="13">
        <f t="shared" si="54"/>
        <v>96114.579040227633</v>
      </c>
      <c r="K183" s="13">
        <f t="shared" si="54"/>
        <v>111692.30659942173</v>
      </c>
      <c r="L183" s="13">
        <f t="shared" si="54"/>
        <v>127270.03415861583</v>
      </c>
      <c r="M183" s="13">
        <f t="shared" si="54"/>
        <v>142391.0345087513</v>
      </c>
      <c r="N183" s="13">
        <f t="shared" si="54"/>
        <v>157100.8521232917</v>
      </c>
      <c r="O183" s="13">
        <f t="shared" si="54"/>
        <v>171810.66973783213</v>
      </c>
      <c r="P183" s="13">
        <f t="shared" si="54"/>
        <v>186520.48735237255</v>
      </c>
      <c r="Q183" s="13">
        <f t="shared" si="54"/>
        <v>201230.30496691298</v>
      </c>
      <c r="R183" s="13">
        <f t="shared" si="54"/>
        <v>215940.12258145338</v>
      </c>
      <c r="S183" s="13">
        <f t="shared" si="54"/>
        <v>230649.94019599381</v>
      </c>
      <c r="T183" s="13">
        <f t="shared" si="54"/>
        <v>245359.75781053421</v>
      </c>
      <c r="U183" s="13">
        <f t="shared" si="54"/>
        <v>260069.57542507464</v>
      </c>
      <c r="V183" s="13">
        <f t="shared" si="54"/>
        <v>274779.39303961507</v>
      </c>
    </row>
    <row r="184" spans="2:22" x14ac:dyDescent="0.55000000000000004">
      <c r="B184" t="str">
        <f>$I$10</f>
        <v>VC 6</v>
      </c>
      <c r="C184" s="13">
        <f t="shared" ref="C184:V184" si="55">SUMPRODUCT(C$144:C$154,$I$11:$I$21)</f>
        <v>16556.291390728478</v>
      </c>
      <c r="D184" s="13">
        <f t="shared" si="55"/>
        <v>33112.582781456957</v>
      </c>
      <c r="E184" s="13">
        <f t="shared" si="55"/>
        <v>49668.874172185424</v>
      </c>
      <c r="F184" s="13">
        <f t="shared" si="55"/>
        <v>50000</v>
      </c>
      <c r="G184" s="13">
        <f t="shared" si="55"/>
        <v>50000</v>
      </c>
      <c r="H184" s="13">
        <f t="shared" si="55"/>
        <v>50000</v>
      </c>
      <c r="I184" s="13">
        <f t="shared" si="55"/>
        <v>50000</v>
      </c>
      <c r="J184" s="13">
        <f t="shared" si="55"/>
        <v>50000</v>
      </c>
      <c r="K184" s="13">
        <f t="shared" si="55"/>
        <v>50000</v>
      </c>
      <c r="L184" s="13">
        <f t="shared" si="55"/>
        <v>50000</v>
      </c>
      <c r="M184" s="13">
        <f t="shared" si="55"/>
        <v>52874.435773031859</v>
      </c>
      <c r="N184" s="13">
        <f t="shared" si="55"/>
        <v>58336.67087355168</v>
      </c>
      <c r="O184" s="13">
        <f t="shared" si="55"/>
        <v>63798.905974071495</v>
      </c>
      <c r="P184" s="13">
        <f t="shared" si="55"/>
        <v>69261.141074591316</v>
      </c>
      <c r="Q184" s="13">
        <f t="shared" si="55"/>
        <v>74723.376175111131</v>
      </c>
      <c r="R184" s="13">
        <f t="shared" si="55"/>
        <v>80185.611275630959</v>
      </c>
      <c r="S184" s="13">
        <f t="shared" si="55"/>
        <v>85647.846376150774</v>
      </c>
      <c r="T184" s="13">
        <f t="shared" si="55"/>
        <v>91110.081476670588</v>
      </c>
      <c r="U184" s="13">
        <f t="shared" si="55"/>
        <v>96572.316577190417</v>
      </c>
      <c r="V184" s="13">
        <f t="shared" si="55"/>
        <v>102034.55167771025</v>
      </c>
    </row>
    <row r="185" spans="2:22" x14ac:dyDescent="0.55000000000000004">
      <c r="B185" t="str">
        <f>$J$10</f>
        <v>VC 7</v>
      </c>
      <c r="C185" s="13">
        <f t="shared" ref="C185:V185" si="56">SUMPRODUCT(C$144:C$154,$J$11:$J$21)</f>
        <v>29801.324503311254</v>
      </c>
      <c r="D185" s="13">
        <f t="shared" si="56"/>
        <v>59602.649006622509</v>
      </c>
      <c r="E185" s="13">
        <f t="shared" si="56"/>
        <v>89403.97350993377</v>
      </c>
      <c r="F185" s="13">
        <f t="shared" si="56"/>
        <v>101585.93722672027</v>
      </c>
      <c r="G185" s="13">
        <f t="shared" si="56"/>
        <v>109809.02977978095</v>
      </c>
      <c r="H185" s="13">
        <f t="shared" si="56"/>
        <v>117580.67497948713</v>
      </c>
      <c r="I185" s="13">
        <f t="shared" si="56"/>
        <v>124634.55604840966</v>
      </c>
      <c r="J185" s="13">
        <f t="shared" si="56"/>
        <v>131613.20526423046</v>
      </c>
      <c r="K185" s="13">
        <f t="shared" si="56"/>
        <v>138357.64696021593</v>
      </c>
      <c r="L185" s="13">
        <f t="shared" si="56"/>
        <v>145102.08865620143</v>
      </c>
      <c r="M185" s="13">
        <f t="shared" si="56"/>
        <v>151648.78841449023</v>
      </c>
      <c r="N185" s="13">
        <f t="shared" si="56"/>
        <v>158017.46490359047</v>
      </c>
      <c r="O185" s="13">
        <f t="shared" si="56"/>
        <v>164386.14139269071</v>
      </c>
      <c r="P185" s="13">
        <f t="shared" si="56"/>
        <v>170754.81788179092</v>
      </c>
      <c r="Q185" s="13">
        <f t="shared" si="56"/>
        <v>177123.49437089113</v>
      </c>
      <c r="R185" s="13">
        <f t="shared" si="56"/>
        <v>183492.1708599914</v>
      </c>
      <c r="S185" s="13">
        <f t="shared" si="56"/>
        <v>189860.84734909161</v>
      </c>
      <c r="T185" s="13">
        <f t="shared" si="56"/>
        <v>196229.52383819185</v>
      </c>
      <c r="U185" s="13">
        <f t="shared" si="56"/>
        <v>202598.20032729208</v>
      </c>
      <c r="V185" s="13">
        <f t="shared" si="56"/>
        <v>208966.87681639229</v>
      </c>
    </row>
    <row r="186" spans="2:22" x14ac:dyDescent="0.55000000000000004">
      <c r="B186" t="str">
        <f>$K$10</f>
        <v>Other Investors</v>
      </c>
      <c r="C186" s="13">
        <f t="shared" ref="C186:V186" si="57">SUMPRODUCT(C$144:C$154,$K$11:$K$21)</f>
        <v>13245.03311258278</v>
      </c>
      <c r="D186" s="13">
        <f t="shared" si="57"/>
        <v>26490.066225165559</v>
      </c>
      <c r="E186" s="13">
        <f t="shared" si="57"/>
        <v>39735.099337748339</v>
      </c>
      <c r="F186" s="13">
        <f t="shared" si="57"/>
        <v>44681.759188663767</v>
      </c>
      <c r="G186" s="13">
        <f t="shared" si="57"/>
        <v>48004.627107431385</v>
      </c>
      <c r="H186" s="13">
        <f t="shared" si="57"/>
        <v>51145.069750331742</v>
      </c>
      <c r="I186" s="13">
        <f t="shared" si="57"/>
        <v>53995.471221004816</v>
      </c>
      <c r="J186" s="13">
        <f t="shared" si="57"/>
        <v>56815.472266347868</v>
      </c>
      <c r="K186" s="13">
        <f t="shared" si="57"/>
        <v>59540.83243917572</v>
      </c>
      <c r="L186" s="13">
        <f t="shared" si="57"/>
        <v>62266.192612003579</v>
      </c>
      <c r="M186" s="13">
        <f t="shared" si="57"/>
        <v>64911.647282524675</v>
      </c>
      <c r="N186" s="13">
        <f t="shared" si="57"/>
        <v>67485.164563777216</v>
      </c>
      <c r="O186" s="13">
        <f t="shared" si="57"/>
        <v>70058.681845029787</v>
      </c>
      <c r="P186" s="13">
        <f t="shared" si="57"/>
        <v>72632.199126282329</v>
      </c>
      <c r="Q186" s="13">
        <f t="shared" si="57"/>
        <v>75205.71640753487</v>
      </c>
      <c r="R186" s="13">
        <f t="shared" si="57"/>
        <v>77779.233688787412</v>
      </c>
      <c r="S186" s="13">
        <f t="shared" si="57"/>
        <v>80352.750970039982</v>
      </c>
      <c r="T186" s="13">
        <f t="shared" si="57"/>
        <v>82926.268251292524</v>
      </c>
      <c r="U186" s="13">
        <f t="shared" si="57"/>
        <v>85499.785532545066</v>
      </c>
      <c r="V186" s="13">
        <f t="shared" si="57"/>
        <v>88073.302813797622</v>
      </c>
    </row>
    <row r="187" spans="2:22" x14ac:dyDescent="0.55000000000000004">
      <c r="B187" t="str">
        <f>$L$10</f>
        <v>Mgmt, Employees &amp; Other</v>
      </c>
      <c r="C187" s="13">
        <f t="shared" ref="C187:V187" si="58">SUMPRODUCT(C$144:C$154,$L$11:$L$21)</f>
        <v>0</v>
      </c>
      <c r="D187" s="13">
        <f t="shared" si="58"/>
        <v>0</v>
      </c>
      <c r="E187" s="13">
        <f t="shared" si="58"/>
        <v>0</v>
      </c>
      <c r="F187" s="13">
        <f t="shared" si="58"/>
        <v>0</v>
      </c>
      <c r="G187" s="13">
        <f t="shared" si="58"/>
        <v>0</v>
      </c>
      <c r="H187" s="13">
        <f t="shared" si="58"/>
        <v>0</v>
      </c>
      <c r="I187" s="13">
        <f t="shared" si="58"/>
        <v>0</v>
      </c>
      <c r="J187" s="13">
        <f t="shared" si="58"/>
        <v>0</v>
      </c>
      <c r="K187" s="13">
        <f t="shared" si="58"/>
        <v>0</v>
      </c>
      <c r="L187" s="13">
        <f t="shared" si="58"/>
        <v>0</v>
      </c>
      <c r="M187" s="13">
        <f t="shared" si="58"/>
        <v>0</v>
      </c>
      <c r="N187" s="13">
        <f t="shared" si="58"/>
        <v>0</v>
      </c>
      <c r="O187" s="13">
        <f t="shared" si="58"/>
        <v>0</v>
      </c>
      <c r="P187" s="13">
        <f t="shared" si="58"/>
        <v>0</v>
      </c>
      <c r="Q187" s="13">
        <f t="shared" si="58"/>
        <v>0</v>
      </c>
      <c r="R187" s="13">
        <f t="shared" si="58"/>
        <v>0</v>
      </c>
      <c r="S187" s="13">
        <f t="shared" si="58"/>
        <v>0</v>
      </c>
      <c r="T187" s="13">
        <f t="shared" si="58"/>
        <v>0</v>
      </c>
      <c r="U187" s="13">
        <f t="shared" si="58"/>
        <v>0</v>
      </c>
      <c r="V187" s="13">
        <f t="shared" si="58"/>
        <v>0</v>
      </c>
    </row>
    <row r="188" spans="2:22" x14ac:dyDescent="0.55000000000000004">
      <c r="B188" t="s">
        <v>63</v>
      </c>
      <c r="C188" s="40">
        <f t="shared" ref="C188:V188" si="59">C154</f>
        <v>0</v>
      </c>
      <c r="D188" s="40">
        <f t="shared" si="59"/>
        <v>0</v>
      </c>
      <c r="E188" s="40">
        <f t="shared" si="59"/>
        <v>0</v>
      </c>
      <c r="F188" s="40">
        <f t="shared" si="59"/>
        <v>53993.698334248606</v>
      </c>
      <c r="G188" s="40">
        <f t="shared" si="59"/>
        <v>92315.602725426506</v>
      </c>
      <c r="H188" s="40">
        <f t="shared" si="59"/>
        <v>128533.63655923592</v>
      </c>
      <c r="I188" s="40">
        <f t="shared" si="59"/>
        <v>161406.68938768501</v>
      </c>
      <c r="J188" s="40">
        <f t="shared" si="59"/>
        <v>193929.14080150414</v>
      </c>
      <c r="K188" s="40">
        <f t="shared" si="59"/>
        <v>225360.1198617155</v>
      </c>
      <c r="L188" s="40">
        <f t="shared" si="59"/>
        <v>256791.09892192687</v>
      </c>
      <c r="M188" s="40">
        <f t="shared" si="59"/>
        <v>287300.54541009897</v>
      </c>
      <c r="N188" s="40">
        <f t="shared" si="59"/>
        <v>316980.35382023314</v>
      </c>
      <c r="O188" s="40">
        <f t="shared" si="59"/>
        <v>346660.16223036731</v>
      </c>
      <c r="P188" s="40">
        <f t="shared" si="59"/>
        <v>376339.97064050153</v>
      </c>
      <c r="Q188" s="40">
        <f t="shared" si="59"/>
        <v>406019.7790506357</v>
      </c>
      <c r="R188" s="40">
        <f t="shared" si="59"/>
        <v>435699.58746076992</v>
      </c>
      <c r="S188" s="40">
        <f t="shared" si="59"/>
        <v>465379.39587090409</v>
      </c>
      <c r="T188" s="40">
        <f t="shared" si="59"/>
        <v>495059.20428103826</v>
      </c>
      <c r="U188" s="40">
        <f t="shared" si="59"/>
        <v>524739.01269117242</v>
      </c>
      <c r="V188" s="40">
        <f t="shared" si="59"/>
        <v>554418.8211013067</v>
      </c>
    </row>
    <row r="189" spans="2:22" x14ac:dyDescent="0.55000000000000004">
      <c r="B189" s="30" t="s">
        <v>64</v>
      </c>
      <c r="C189" s="43">
        <f>SUM(C178:C188)</f>
        <v>100000</v>
      </c>
      <c r="D189" s="43">
        <f t="shared" ref="D189:V189" si="60">SUM(D178:D188)</f>
        <v>200000</v>
      </c>
      <c r="E189" s="43">
        <f t="shared" si="60"/>
        <v>300000</v>
      </c>
      <c r="F189" s="43">
        <f t="shared" si="60"/>
        <v>400000</v>
      </c>
      <c r="G189" s="43">
        <f t="shared" si="60"/>
        <v>499999.99999999994</v>
      </c>
      <c r="H189" s="43">
        <f t="shared" si="60"/>
        <v>600000</v>
      </c>
      <c r="I189" s="43">
        <f t="shared" si="60"/>
        <v>700000</v>
      </c>
      <c r="J189" s="43">
        <f t="shared" si="60"/>
        <v>800000</v>
      </c>
      <c r="K189" s="43">
        <f t="shared" si="60"/>
        <v>899999.99999999988</v>
      </c>
      <c r="L189" s="43">
        <f t="shared" si="60"/>
        <v>1000000</v>
      </c>
      <c r="M189" s="43">
        <f t="shared" si="60"/>
        <v>1100000.0000000002</v>
      </c>
      <c r="N189" s="43">
        <f t="shared" si="60"/>
        <v>1200000</v>
      </c>
      <c r="O189" s="43">
        <f t="shared" si="60"/>
        <v>1300000</v>
      </c>
      <c r="P189" s="43">
        <f t="shared" si="60"/>
        <v>1400000</v>
      </c>
      <c r="Q189" s="43">
        <f t="shared" si="60"/>
        <v>1500000</v>
      </c>
      <c r="R189" s="43">
        <f t="shared" si="60"/>
        <v>1600000</v>
      </c>
      <c r="S189" s="43">
        <f t="shared" si="60"/>
        <v>1700000</v>
      </c>
      <c r="T189" s="43">
        <f t="shared" si="60"/>
        <v>1799999.9999999995</v>
      </c>
      <c r="U189" s="43">
        <f t="shared" si="60"/>
        <v>1900000</v>
      </c>
      <c r="V189" s="43">
        <f t="shared" si="60"/>
        <v>2000000.0000000002</v>
      </c>
    </row>
    <row r="190" spans="2:22" x14ac:dyDescent="0.55000000000000004">
      <c r="B190" s="44" t="s">
        <v>59</v>
      </c>
      <c r="C190" s="44" t="b">
        <f t="shared" ref="C190:V190" si="61">C189=C156</f>
        <v>1</v>
      </c>
      <c r="D190" s="44" t="b">
        <f t="shared" si="61"/>
        <v>1</v>
      </c>
      <c r="E190" s="44" t="b">
        <f t="shared" si="61"/>
        <v>1</v>
      </c>
      <c r="F190" s="44" t="b">
        <f t="shared" si="61"/>
        <v>1</v>
      </c>
      <c r="G190" s="44" t="b">
        <f t="shared" si="61"/>
        <v>1</v>
      </c>
      <c r="H190" s="44" t="b">
        <f t="shared" si="61"/>
        <v>1</v>
      </c>
      <c r="I190" s="44" t="b">
        <f t="shared" si="61"/>
        <v>1</v>
      </c>
      <c r="J190" s="44" t="b">
        <f t="shared" si="61"/>
        <v>1</v>
      </c>
      <c r="K190" s="44" t="b">
        <f t="shared" si="61"/>
        <v>1</v>
      </c>
      <c r="L190" s="44" t="b">
        <f t="shared" si="61"/>
        <v>1</v>
      </c>
      <c r="M190" s="44" t="b">
        <f t="shared" si="61"/>
        <v>1</v>
      </c>
      <c r="N190" s="44" t="b">
        <f t="shared" si="61"/>
        <v>1</v>
      </c>
      <c r="O190" s="44" t="b">
        <f t="shared" si="61"/>
        <v>1</v>
      </c>
      <c r="P190" s="44" t="b">
        <f t="shared" si="61"/>
        <v>1</v>
      </c>
      <c r="Q190" s="44" t="b">
        <f t="shared" si="61"/>
        <v>1</v>
      </c>
      <c r="R190" s="44" t="b">
        <f t="shared" si="61"/>
        <v>1</v>
      </c>
      <c r="S190" s="44" t="b">
        <f t="shared" si="61"/>
        <v>1</v>
      </c>
      <c r="T190" s="44" t="b">
        <f t="shared" si="61"/>
        <v>1</v>
      </c>
      <c r="U190" s="44" t="b">
        <f t="shared" si="61"/>
        <v>1</v>
      </c>
      <c r="V190" s="44" t="b">
        <f t="shared" si="61"/>
        <v>1</v>
      </c>
    </row>
    <row r="191" spans="2:22" x14ac:dyDescent="0.55000000000000004"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</row>
    <row r="192" spans="2:22" x14ac:dyDescent="0.55000000000000004">
      <c r="B192" t="s">
        <v>65</v>
      </c>
      <c r="C192" s="13">
        <f t="shared" ref="C192:V192" si="62">SUM(C144:C153)</f>
        <v>100000</v>
      </c>
      <c r="D192" s="13">
        <f t="shared" si="62"/>
        <v>200000</v>
      </c>
      <c r="E192" s="13">
        <f t="shared" si="62"/>
        <v>299999.99999999994</v>
      </c>
      <c r="F192" s="13">
        <f t="shared" si="62"/>
        <v>346006.30166575138</v>
      </c>
      <c r="G192" s="13">
        <f t="shared" si="62"/>
        <v>407684.39727457345</v>
      </c>
      <c r="H192" s="13">
        <f t="shared" si="62"/>
        <v>471466.36344076402</v>
      </c>
      <c r="I192" s="13">
        <f t="shared" si="62"/>
        <v>538593.31061231496</v>
      </c>
      <c r="J192" s="13">
        <f t="shared" si="62"/>
        <v>606070.85919849598</v>
      </c>
      <c r="K192" s="13">
        <f t="shared" si="62"/>
        <v>674639.88013828464</v>
      </c>
      <c r="L192" s="13">
        <f t="shared" si="62"/>
        <v>743208.90107807331</v>
      </c>
      <c r="M192" s="13">
        <f t="shared" si="62"/>
        <v>812699.45458990114</v>
      </c>
      <c r="N192" s="13">
        <f t="shared" si="62"/>
        <v>883019.64617976686</v>
      </c>
      <c r="O192" s="13">
        <f t="shared" si="62"/>
        <v>953339.83776963269</v>
      </c>
      <c r="P192" s="13">
        <f t="shared" si="62"/>
        <v>1023660.0293594984</v>
      </c>
      <c r="Q192" s="13">
        <f t="shared" si="62"/>
        <v>1093980.2209493644</v>
      </c>
      <c r="R192" s="13">
        <f t="shared" si="62"/>
        <v>1164300.4125392302</v>
      </c>
      <c r="S192" s="13">
        <f t="shared" si="62"/>
        <v>1234620.604129096</v>
      </c>
      <c r="T192" s="13">
        <f t="shared" si="62"/>
        <v>1304940.7957189619</v>
      </c>
      <c r="U192" s="13">
        <f t="shared" si="62"/>
        <v>1375260.9873088275</v>
      </c>
      <c r="V192" s="13">
        <f t="shared" si="62"/>
        <v>1445581.1788986933</v>
      </c>
    </row>
    <row r="193" spans="1:22" x14ac:dyDescent="0.55000000000000004">
      <c r="B193" t="s">
        <v>66</v>
      </c>
      <c r="C193" s="13">
        <f t="shared" ref="C193:V193" si="63">C154</f>
        <v>0</v>
      </c>
      <c r="D193" s="13">
        <f t="shared" si="63"/>
        <v>0</v>
      </c>
      <c r="E193" s="13">
        <f t="shared" si="63"/>
        <v>0</v>
      </c>
      <c r="F193" s="13">
        <f t="shared" si="63"/>
        <v>53993.698334248606</v>
      </c>
      <c r="G193" s="13">
        <f t="shared" si="63"/>
        <v>92315.602725426506</v>
      </c>
      <c r="H193" s="13">
        <f t="shared" si="63"/>
        <v>128533.63655923592</v>
      </c>
      <c r="I193" s="13">
        <f t="shared" si="63"/>
        <v>161406.68938768501</v>
      </c>
      <c r="J193" s="13">
        <f t="shared" si="63"/>
        <v>193929.14080150414</v>
      </c>
      <c r="K193" s="13">
        <f t="shared" si="63"/>
        <v>225360.1198617155</v>
      </c>
      <c r="L193" s="13">
        <f t="shared" si="63"/>
        <v>256791.09892192687</v>
      </c>
      <c r="M193" s="13">
        <f t="shared" si="63"/>
        <v>287300.54541009897</v>
      </c>
      <c r="N193" s="13">
        <f t="shared" si="63"/>
        <v>316980.35382023314</v>
      </c>
      <c r="O193" s="13">
        <f t="shared" si="63"/>
        <v>346660.16223036731</v>
      </c>
      <c r="P193" s="13">
        <f t="shared" si="63"/>
        <v>376339.97064050153</v>
      </c>
      <c r="Q193" s="13">
        <f t="shared" si="63"/>
        <v>406019.7790506357</v>
      </c>
      <c r="R193" s="13">
        <f t="shared" si="63"/>
        <v>435699.58746076992</v>
      </c>
      <c r="S193" s="13">
        <f t="shared" si="63"/>
        <v>465379.39587090409</v>
      </c>
      <c r="T193" s="13">
        <f t="shared" si="63"/>
        <v>495059.20428103826</v>
      </c>
      <c r="U193" s="13">
        <f t="shared" si="63"/>
        <v>524739.01269117242</v>
      </c>
      <c r="V193" s="13">
        <f t="shared" si="63"/>
        <v>554418.8211013067</v>
      </c>
    </row>
    <row r="195" spans="1:22" x14ac:dyDescent="0.55000000000000004">
      <c r="A195" s="38" t="s">
        <v>49</v>
      </c>
      <c r="B195" s="39" t="s">
        <v>67</v>
      </c>
    </row>
    <row r="196" spans="1:22" x14ac:dyDescent="0.55000000000000004">
      <c r="B196" s="19" t="s">
        <v>42</v>
      </c>
      <c r="C196" s="35">
        <f>C$61</f>
        <v>100000</v>
      </c>
      <c r="D196" s="35">
        <f t="shared" ref="D196:V196" si="64">D$61</f>
        <v>200000</v>
      </c>
      <c r="E196" s="35">
        <f t="shared" si="64"/>
        <v>300000</v>
      </c>
      <c r="F196" s="35">
        <f t="shared" si="64"/>
        <v>400000</v>
      </c>
      <c r="G196" s="35">
        <f t="shared" si="64"/>
        <v>500000</v>
      </c>
      <c r="H196" s="35">
        <f t="shared" si="64"/>
        <v>600000</v>
      </c>
      <c r="I196" s="35">
        <f t="shared" si="64"/>
        <v>700000</v>
      </c>
      <c r="J196" s="35">
        <f t="shared" si="64"/>
        <v>800000</v>
      </c>
      <c r="K196" s="35">
        <f t="shared" si="64"/>
        <v>900000</v>
      </c>
      <c r="L196" s="35">
        <f t="shared" si="64"/>
        <v>1000000</v>
      </c>
      <c r="M196" s="35">
        <f t="shared" si="64"/>
        <v>1100000</v>
      </c>
      <c r="N196" s="35">
        <f t="shared" si="64"/>
        <v>1200000</v>
      </c>
      <c r="O196" s="35">
        <f t="shared" si="64"/>
        <v>1300000</v>
      </c>
      <c r="P196" s="35">
        <f t="shared" si="64"/>
        <v>1400000</v>
      </c>
      <c r="Q196" s="35">
        <f t="shared" si="64"/>
        <v>1500000</v>
      </c>
      <c r="R196" s="35">
        <f t="shared" si="64"/>
        <v>1600000</v>
      </c>
      <c r="S196" s="35">
        <f t="shared" si="64"/>
        <v>1700000</v>
      </c>
      <c r="T196" s="35">
        <f t="shared" si="64"/>
        <v>1800000</v>
      </c>
      <c r="U196" s="35">
        <f t="shared" si="64"/>
        <v>1900000</v>
      </c>
      <c r="V196" s="35">
        <f t="shared" si="64"/>
        <v>2000000</v>
      </c>
    </row>
    <row r="198" spans="1:22" x14ac:dyDescent="0.55000000000000004">
      <c r="B198" t="str">
        <f>B178</f>
        <v>Scale Venture Partners</v>
      </c>
      <c r="C198" s="45">
        <f>C178/$C$36</f>
        <v>0.33112582781456951</v>
      </c>
      <c r="D198" s="45">
        <f t="shared" ref="D198:V198" si="65">D178/$C$36</f>
        <v>0.66225165562913901</v>
      </c>
      <c r="E198" s="45">
        <f t="shared" si="65"/>
        <v>0.99337748344370869</v>
      </c>
      <c r="F198" s="45">
        <f t="shared" si="65"/>
        <v>1.4485350352290098</v>
      </c>
      <c r="G198" s="45">
        <f t="shared" si="65"/>
        <v>2.2098538409606707</v>
      </c>
      <c r="H198" s="45">
        <f t="shared" si="65"/>
        <v>2.9524226877103277</v>
      </c>
      <c r="I198" s="45">
        <f t="shared" si="65"/>
        <v>3.6648922583097301</v>
      </c>
      <c r="J198" s="45">
        <f t="shared" si="65"/>
        <v>4.3714723024266382</v>
      </c>
      <c r="K198" s="45">
        <f t="shared" si="65"/>
        <v>5.059717408168396</v>
      </c>
      <c r="L198" s="45">
        <f t="shared" si="65"/>
        <v>5.7479625139101529</v>
      </c>
      <c r="M198" s="45">
        <f t="shared" si="65"/>
        <v>6.4184241560000093</v>
      </c>
      <c r="N198" s="45">
        <f t="shared" si="65"/>
        <v>7.0728756872672278</v>
      </c>
      <c r="O198" s="45">
        <f t="shared" si="65"/>
        <v>7.7273272185344464</v>
      </c>
      <c r="P198" s="45">
        <f t="shared" si="65"/>
        <v>8.3817787498016649</v>
      </c>
      <c r="Q198" s="45">
        <f t="shared" si="65"/>
        <v>9.0362302810688835</v>
      </c>
      <c r="R198" s="45">
        <f t="shared" si="65"/>
        <v>9.6906818123361003</v>
      </c>
      <c r="S198" s="45">
        <f t="shared" si="65"/>
        <v>10.345133343603321</v>
      </c>
      <c r="T198" s="45">
        <f t="shared" si="65"/>
        <v>10.999584874870537</v>
      </c>
      <c r="U198" s="45">
        <f t="shared" si="65"/>
        <v>11.654036406137758</v>
      </c>
      <c r="V198" s="45">
        <f t="shared" si="65"/>
        <v>12.308487937404978</v>
      </c>
    </row>
    <row r="199" spans="1:22" x14ac:dyDescent="0.55000000000000004">
      <c r="B199" t="str">
        <f t="shared" ref="B199:B206" si="66">B179</f>
        <v>VC 1</v>
      </c>
      <c r="C199" s="45">
        <f>C179/$D$36</f>
        <v>0.33112582781456956</v>
      </c>
      <c r="D199" s="45">
        <f t="shared" ref="D199:V199" si="67">D179/$D$36</f>
        <v>0.66225165562913912</v>
      </c>
      <c r="E199" s="45">
        <f t="shared" si="67"/>
        <v>0.99337748344370869</v>
      </c>
      <c r="F199" s="45">
        <f t="shared" si="67"/>
        <v>3.8816612297783939</v>
      </c>
      <c r="G199" s="45">
        <f t="shared" si="67"/>
        <v>6.6366614449082171</v>
      </c>
      <c r="H199" s="45">
        <f t="shared" si="67"/>
        <v>9.2404122915570248</v>
      </c>
      <c r="I199" s="45">
        <f t="shared" si="67"/>
        <v>11.60368909246675</v>
      </c>
      <c r="J199" s="45">
        <f t="shared" si="67"/>
        <v>13.941760805370654</v>
      </c>
      <c r="K199" s="45">
        <f t="shared" si="67"/>
        <v>16.201365473988265</v>
      </c>
      <c r="L199" s="45">
        <f t="shared" si="67"/>
        <v>18.460970142605873</v>
      </c>
      <c r="M199" s="45">
        <f t="shared" si="67"/>
        <v>20.654324908601165</v>
      </c>
      <c r="N199" s="45">
        <f t="shared" si="67"/>
        <v>22.788036159489714</v>
      </c>
      <c r="O199" s="45">
        <f t="shared" si="67"/>
        <v>24.921747410378266</v>
      </c>
      <c r="P199" s="45">
        <f t="shared" si="67"/>
        <v>27.055458661266815</v>
      </c>
      <c r="Q199" s="45">
        <f t="shared" si="67"/>
        <v>29.189169912155364</v>
      </c>
      <c r="R199" s="45">
        <f t="shared" si="67"/>
        <v>31.322881163043917</v>
      </c>
      <c r="S199" s="45">
        <f t="shared" si="67"/>
        <v>33.456592413932462</v>
      </c>
      <c r="T199" s="45">
        <f t="shared" si="67"/>
        <v>35.590303664821008</v>
      </c>
      <c r="U199" s="45">
        <f t="shared" si="67"/>
        <v>37.724014915709567</v>
      </c>
      <c r="V199" s="45">
        <f t="shared" si="67"/>
        <v>39.85772616659812</v>
      </c>
    </row>
    <row r="200" spans="1:22" x14ac:dyDescent="0.55000000000000004">
      <c r="B200" t="str">
        <f t="shared" si="66"/>
        <v>VC 2</v>
      </c>
      <c r="C200" s="45">
        <f>C180/$E$36</f>
        <v>0.33112582781456962</v>
      </c>
      <c r="D200" s="45">
        <f t="shared" ref="D200:V200" si="68">D180/$E$36</f>
        <v>0.66225165562913924</v>
      </c>
      <c r="E200" s="45">
        <f t="shared" si="68"/>
        <v>0.99337748344370869</v>
      </c>
      <c r="F200" s="45">
        <f t="shared" si="68"/>
        <v>2.4656832838620537</v>
      </c>
      <c r="G200" s="45">
        <f t="shared" si="68"/>
        <v>4.2156963775780607</v>
      </c>
      <c r="H200" s="45">
        <f t="shared" si="68"/>
        <v>5.8696338434939497</v>
      </c>
      <c r="I200" s="45">
        <f t="shared" si="68"/>
        <v>7.3708189697072379</v>
      </c>
      <c r="J200" s="45">
        <f t="shared" si="68"/>
        <v>8.85599348590452</v>
      </c>
      <c r="K200" s="45">
        <f t="shared" si="68"/>
        <v>10.291324682971704</v>
      </c>
      <c r="L200" s="45">
        <f t="shared" si="68"/>
        <v>11.726655880038885</v>
      </c>
      <c r="M200" s="45">
        <f t="shared" si="68"/>
        <v>13.119904250248283</v>
      </c>
      <c r="N200" s="45">
        <f t="shared" si="68"/>
        <v>14.475266259571452</v>
      </c>
      <c r="O200" s="45">
        <f t="shared" si="68"/>
        <v>15.830628268894623</v>
      </c>
      <c r="P200" s="45">
        <f t="shared" si="68"/>
        <v>17.18599027821779</v>
      </c>
      <c r="Q200" s="45">
        <f t="shared" si="68"/>
        <v>18.541352287540963</v>
      </c>
      <c r="R200" s="45">
        <f t="shared" si="68"/>
        <v>19.896714296864129</v>
      </c>
      <c r="S200" s="45">
        <f t="shared" si="68"/>
        <v>21.252076306187302</v>
      </c>
      <c r="T200" s="45">
        <f t="shared" si="68"/>
        <v>22.607438315510468</v>
      </c>
      <c r="U200" s="45">
        <f t="shared" si="68"/>
        <v>23.962800324833641</v>
      </c>
      <c r="V200" s="45">
        <f t="shared" si="68"/>
        <v>25.31816233415681</v>
      </c>
    </row>
    <row r="201" spans="1:22" x14ac:dyDescent="0.55000000000000004">
      <c r="B201" t="str">
        <f t="shared" si="66"/>
        <v>VC 3</v>
      </c>
      <c r="C201" s="45">
        <f>C181/$F$36</f>
        <v>0.33112582781456951</v>
      </c>
      <c r="D201" s="45">
        <f t="shared" ref="D201:V201" si="69">D181/$F$36</f>
        <v>0.66225165562913901</v>
      </c>
      <c r="E201" s="45">
        <f t="shared" si="69"/>
        <v>0.99337748344370869</v>
      </c>
      <c r="F201" s="45">
        <f t="shared" si="69"/>
        <v>2.0500696341713711</v>
      </c>
      <c r="G201" s="45">
        <f t="shared" si="69"/>
        <v>3.5051018868174082</v>
      </c>
      <c r="H201" s="45">
        <f t="shared" si="69"/>
        <v>4.8802529444916143</v>
      </c>
      <c r="I201" s="45">
        <f t="shared" si="69"/>
        <v>6.1283994776096753</v>
      </c>
      <c r="J201" s="45">
        <f t="shared" si="69"/>
        <v>7.3632341366386331</v>
      </c>
      <c r="K201" s="45">
        <f t="shared" si="69"/>
        <v>8.5566270275038914</v>
      </c>
      <c r="L201" s="45">
        <f t="shared" si="69"/>
        <v>9.7500199183691478</v>
      </c>
      <c r="M201" s="45">
        <f t="shared" si="69"/>
        <v>10.908423430823198</v>
      </c>
      <c r="N201" s="45">
        <f t="shared" si="69"/>
        <v>12.035326677809065</v>
      </c>
      <c r="O201" s="45">
        <f t="shared" si="69"/>
        <v>13.162229924794932</v>
      </c>
      <c r="P201" s="45">
        <f t="shared" si="69"/>
        <v>14.289133171780801</v>
      </c>
      <c r="Q201" s="45">
        <f t="shared" si="69"/>
        <v>15.416036418766668</v>
      </c>
      <c r="R201" s="45">
        <f t="shared" si="69"/>
        <v>16.542939665752534</v>
      </c>
      <c r="S201" s="45">
        <f t="shared" si="69"/>
        <v>17.6698429127384</v>
      </c>
      <c r="T201" s="45">
        <f t="shared" si="69"/>
        <v>18.796746159724268</v>
      </c>
      <c r="U201" s="45">
        <f t="shared" si="69"/>
        <v>19.92364940671014</v>
      </c>
      <c r="V201" s="45">
        <f t="shared" si="69"/>
        <v>21.050552653696005</v>
      </c>
    </row>
    <row r="202" spans="1:22" x14ac:dyDescent="0.55000000000000004">
      <c r="B202" t="str">
        <f t="shared" si="66"/>
        <v>VC 4</v>
      </c>
      <c r="C202" s="45">
        <f>C182/$G$36</f>
        <v>0.33112582781456956</v>
      </c>
      <c r="D202" s="45">
        <f t="shared" ref="D202:V202" si="70">D182/$G$36</f>
        <v>0.66225165562913912</v>
      </c>
      <c r="E202" s="45">
        <f t="shared" si="70"/>
        <v>0.99337748344370858</v>
      </c>
      <c r="F202" s="45">
        <f t="shared" si="70"/>
        <v>1</v>
      </c>
      <c r="G202" s="45">
        <f t="shared" si="70"/>
        <v>1.5654164562048236</v>
      </c>
      <c r="H202" s="45">
        <f t="shared" si="70"/>
        <v>2.1011081263892577</v>
      </c>
      <c r="I202" s="45">
        <f t="shared" si="70"/>
        <v>2.5873250385092725</v>
      </c>
      <c r="J202" s="45">
        <f t="shared" si="70"/>
        <v>3.0765603821446303</v>
      </c>
      <c r="K202" s="45">
        <f t="shared" si="70"/>
        <v>3.5751925348423019</v>
      </c>
      <c r="L202" s="45">
        <f t="shared" si="70"/>
        <v>4.0738246875399726</v>
      </c>
      <c r="M202" s="45">
        <f t="shared" si="70"/>
        <v>4.557837322045204</v>
      </c>
      <c r="N202" s="45">
        <f t="shared" si="70"/>
        <v>5.0286882850664023</v>
      </c>
      <c r="O202" s="45">
        <f t="shared" si="70"/>
        <v>5.4995392480876006</v>
      </c>
      <c r="P202" s="45">
        <f t="shared" si="70"/>
        <v>5.9703902111087999</v>
      </c>
      <c r="Q202" s="45">
        <f t="shared" si="70"/>
        <v>6.4412411741299973</v>
      </c>
      <c r="R202" s="45">
        <f t="shared" si="70"/>
        <v>6.9120921371511965</v>
      </c>
      <c r="S202" s="45">
        <f t="shared" si="70"/>
        <v>7.3829431001723957</v>
      </c>
      <c r="T202" s="45">
        <f t="shared" si="70"/>
        <v>7.8537940631935941</v>
      </c>
      <c r="U202" s="45">
        <f t="shared" si="70"/>
        <v>8.3246450262147942</v>
      </c>
      <c r="V202" s="45">
        <f t="shared" si="70"/>
        <v>8.7954959892359916</v>
      </c>
    </row>
    <row r="203" spans="1:22" x14ac:dyDescent="0.55000000000000004">
      <c r="B203" t="str">
        <f t="shared" si="66"/>
        <v>VC 5</v>
      </c>
      <c r="C203" s="45">
        <f>C183/$H$36</f>
        <v>0.33112582781456956</v>
      </c>
      <c r="D203" s="45">
        <f t="shared" ref="D203:V203" si="71">D183/$H$36</f>
        <v>0.66225165562913912</v>
      </c>
      <c r="E203" s="45">
        <f t="shared" si="71"/>
        <v>0.9933774834437088</v>
      </c>
      <c r="F203" s="45">
        <f t="shared" si="71"/>
        <v>1</v>
      </c>
      <c r="G203" s="45">
        <f t="shared" si="71"/>
        <v>1</v>
      </c>
      <c r="H203" s="45">
        <f t="shared" si="71"/>
        <v>1.0754456523840663</v>
      </c>
      <c r="I203" s="45">
        <f t="shared" si="71"/>
        <v>1.2718020065251809</v>
      </c>
      <c r="J203" s="45">
        <f t="shared" si="71"/>
        <v>1.4786858313881175</v>
      </c>
      <c r="K203" s="45">
        <f t="shared" si="71"/>
        <v>1.718343178452642</v>
      </c>
      <c r="L203" s="45">
        <f t="shared" si="71"/>
        <v>1.9580005255171666</v>
      </c>
      <c r="M203" s="45">
        <f t="shared" si="71"/>
        <v>2.1906313001346351</v>
      </c>
      <c r="N203" s="45">
        <f t="shared" si="71"/>
        <v>2.4169361865121801</v>
      </c>
      <c r="O203" s="45">
        <f t="shared" si="71"/>
        <v>2.6432410728897251</v>
      </c>
      <c r="P203" s="45">
        <f t="shared" si="71"/>
        <v>2.8695459592672701</v>
      </c>
      <c r="Q203" s="45">
        <f t="shared" si="71"/>
        <v>3.0958508456448151</v>
      </c>
      <c r="R203" s="45">
        <f t="shared" si="71"/>
        <v>3.3221557320223596</v>
      </c>
      <c r="S203" s="45">
        <f t="shared" si="71"/>
        <v>3.548460618399905</v>
      </c>
      <c r="T203" s="45">
        <f t="shared" si="71"/>
        <v>3.7747655047774495</v>
      </c>
      <c r="U203" s="45">
        <f t="shared" si="71"/>
        <v>4.0010703911549941</v>
      </c>
      <c r="V203" s="45">
        <f t="shared" si="71"/>
        <v>4.2273752775325395</v>
      </c>
    </row>
    <row r="204" spans="1:22" x14ac:dyDescent="0.55000000000000004">
      <c r="B204" t="str">
        <f t="shared" si="66"/>
        <v>VC 6</v>
      </c>
      <c r="C204" s="45">
        <f>C184/$I$36</f>
        <v>0.33112582781456956</v>
      </c>
      <c r="D204" s="45">
        <f t="shared" ref="D204:V204" si="72">D184/$I$36</f>
        <v>0.66225165562913912</v>
      </c>
      <c r="E204" s="45">
        <f t="shared" si="72"/>
        <v>0.99337748344370846</v>
      </c>
      <c r="F204" s="45">
        <f t="shared" si="72"/>
        <v>1</v>
      </c>
      <c r="G204" s="45">
        <f t="shared" si="72"/>
        <v>1</v>
      </c>
      <c r="H204" s="45">
        <f t="shared" si="72"/>
        <v>1</v>
      </c>
      <c r="I204" s="45">
        <f t="shared" si="72"/>
        <v>1</v>
      </c>
      <c r="J204" s="45">
        <f t="shared" si="72"/>
        <v>1</v>
      </c>
      <c r="K204" s="45">
        <f t="shared" si="72"/>
        <v>1</v>
      </c>
      <c r="L204" s="45">
        <f t="shared" si="72"/>
        <v>1</v>
      </c>
      <c r="M204" s="45">
        <f t="shared" si="72"/>
        <v>1.0574887154606372</v>
      </c>
      <c r="N204" s="45">
        <f t="shared" si="72"/>
        <v>1.1667334174710335</v>
      </c>
      <c r="O204" s="45">
        <f t="shared" si="72"/>
        <v>1.2759781194814299</v>
      </c>
      <c r="P204" s="45">
        <f t="shared" si="72"/>
        <v>1.3852228214918263</v>
      </c>
      <c r="Q204" s="45">
        <f t="shared" si="72"/>
        <v>1.4944675235022227</v>
      </c>
      <c r="R204" s="45">
        <f t="shared" si="72"/>
        <v>1.6037122255126193</v>
      </c>
      <c r="S204" s="45">
        <f t="shared" si="72"/>
        <v>1.7129569275230154</v>
      </c>
      <c r="T204" s="45">
        <f t="shared" si="72"/>
        <v>1.8222016295334118</v>
      </c>
      <c r="U204" s="45">
        <f t="shared" si="72"/>
        <v>1.9314463315438084</v>
      </c>
      <c r="V204" s="45">
        <f t="shared" si="72"/>
        <v>2.040691033554205</v>
      </c>
    </row>
    <row r="205" spans="1:22" x14ac:dyDescent="0.55000000000000004">
      <c r="B205" t="str">
        <f t="shared" si="66"/>
        <v>VC 7</v>
      </c>
      <c r="C205" s="45">
        <f>C185/$J$36</f>
        <v>0.33112582781456951</v>
      </c>
      <c r="D205" s="45">
        <f t="shared" ref="D205:V205" si="73">D185/$J$36</f>
        <v>0.66225165562913901</v>
      </c>
      <c r="E205" s="45">
        <f t="shared" si="73"/>
        <v>0.99337748344370858</v>
      </c>
      <c r="F205" s="45">
        <f t="shared" si="73"/>
        <v>1.1287326358524474</v>
      </c>
      <c r="G205" s="45">
        <f t="shared" si="73"/>
        <v>1.2201003308864549</v>
      </c>
      <c r="H205" s="45">
        <f t="shared" si="73"/>
        <v>1.3064519442165237</v>
      </c>
      <c r="I205" s="45">
        <f t="shared" si="73"/>
        <v>1.3848284005378853</v>
      </c>
      <c r="J205" s="45">
        <f t="shared" si="73"/>
        <v>1.4623689473803385</v>
      </c>
      <c r="K205" s="45">
        <f t="shared" si="73"/>
        <v>1.5373071884468437</v>
      </c>
      <c r="L205" s="45">
        <f t="shared" si="73"/>
        <v>1.6122454295133493</v>
      </c>
      <c r="M205" s="45">
        <f t="shared" si="73"/>
        <v>1.6849865379387803</v>
      </c>
      <c r="N205" s="45">
        <f t="shared" si="73"/>
        <v>1.7557496100398942</v>
      </c>
      <c r="O205" s="45">
        <f t="shared" si="73"/>
        <v>1.8265126821410078</v>
      </c>
      <c r="P205" s="45">
        <f t="shared" si="73"/>
        <v>1.8972757542421212</v>
      </c>
      <c r="Q205" s="45">
        <f t="shared" si="73"/>
        <v>1.9680388263432347</v>
      </c>
      <c r="R205" s="45">
        <f t="shared" si="73"/>
        <v>2.038801898444349</v>
      </c>
      <c r="S205" s="45">
        <f t="shared" si="73"/>
        <v>2.1095649705454624</v>
      </c>
      <c r="T205" s="45">
        <f t="shared" si="73"/>
        <v>2.1803280426465759</v>
      </c>
      <c r="U205" s="45">
        <f t="shared" si="73"/>
        <v>2.2510911147476897</v>
      </c>
      <c r="V205" s="45">
        <f t="shared" si="73"/>
        <v>2.3218541868488032</v>
      </c>
    </row>
    <row r="206" spans="1:22" x14ac:dyDescent="0.55000000000000004">
      <c r="B206" t="str">
        <f t="shared" si="66"/>
        <v>Other Investors</v>
      </c>
      <c r="C206" s="45">
        <f>C186/$K$36</f>
        <v>0.33112582781456951</v>
      </c>
      <c r="D206" s="45">
        <f t="shared" ref="D206:V206" si="74">D186/$K$36</f>
        <v>0.66225165562913901</v>
      </c>
      <c r="E206" s="45">
        <f t="shared" si="74"/>
        <v>0.99337748344370846</v>
      </c>
      <c r="F206" s="45">
        <f t="shared" si="74"/>
        <v>1.1170439797165941</v>
      </c>
      <c r="G206" s="45">
        <f t="shared" si="74"/>
        <v>1.2001156776857846</v>
      </c>
      <c r="H206" s="45">
        <f t="shared" si="74"/>
        <v>1.2786267437582937</v>
      </c>
      <c r="I206" s="45">
        <f t="shared" si="74"/>
        <v>1.3498867805251205</v>
      </c>
      <c r="J206" s="45">
        <f t="shared" si="74"/>
        <v>1.4203868066586967</v>
      </c>
      <c r="K206" s="45">
        <f t="shared" si="74"/>
        <v>1.488520810979393</v>
      </c>
      <c r="L206" s="45">
        <f t="shared" si="74"/>
        <v>1.5566548153000894</v>
      </c>
      <c r="M206" s="45">
        <f t="shared" si="74"/>
        <v>1.6227911820631169</v>
      </c>
      <c r="N206" s="45">
        <f t="shared" si="74"/>
        <v>1.6871291140944304</v>
      </c>
      <c r="O206" s="45">
        <f t="shared" si="74"/>
        <v>1.7514670461257447</v>
      </c>
      <c r="P206" s="45">
        <f t="shared" si="74"/>
        <v>1.8158049781570582</v>
      </c>
      <c r="Q206" s="45">
        <f t="shared" si="74"/>
        <v>1.8801429101883718</v>
      </c>
      <c r="R206" s="45">
        <f t="shared" si="74"/>
        <v>1.9444808422196853</v>
      </c>
      <c r="S206" s="45">
        <f t="shared" si="74"/>
        <v>2.0088187742509995</v>
      </c>
      <c r="T206" s="45">
        <f t="shared" si="74"/>
        <v>2.0731567062823131</v>
      </c>
      <c r="U206" s="45">
        <f t="shared" si="74"/>
        <v>2.1374946383136266</v>
      </c>
      <c r="V206" s="45">
        <f t="shared" si="74"/>
        <v>2.2018325703449406</v>
      </c>
    </row>
    <row r="207" spans="1:22" x14ac:dyDescent="0.55000000000000004">
      <c r="B207" s="30" t="s">
        <v>68</v>
      </c>
      <c r="C207" s="46">
        <f t="shared" ref="C207:V207" si="75">C$189/$M36</f>
        <v>0.33112582781456956</v>
      </c>
      <c r="D207" s="46">
        <f t="shared" si="75"/>
        <v>0.66225165562913912</v>
      </c>
      <c r="E207" s="46">
        <f t="shared" si="75"/>
        <v>0.99337748344370858</v>
      </c>
      <c r="F207" s="46">
        <f t="shared" si="75"/>
        <v>1.3245033112582782</v>
      </c>
      <c r="G207" s="46">
        <f t="shared" si="75"/>
        <v>1.6556291390728475</v>
      </c>
      <c r="H207" s="46">
        <f t="shared" si="75"/>
        <v>1.9867549668874172</v>
      </c>
      <c r="I207" s="46">
        <f t="shared" si="75"/>
        <v>2.3178807947019866</v>
      </c>
      <c r="J207" s="46">
        <f t="shared" si="75"/>
        <v>2.6490066225165565</v>
      </c>
      <c r="K207" s="46">
        <f t="shared" si="75"/>
        <v>2.9801324503311255</v>
      </c>
      <c r="L207" s="46">
        <f t="shared" si="75"/>
        <v>3.3112582781456954</v>
      </c>
      <c r="M207" s="46">
        <f t="shared" si="75"/>
        <v>3.6423841059602657</v>
      </c>
      <c r="N207" s="46">
        <f t="shared" si="75"/>
        <v>3.9735099337748343</v>
      </c>
      <c r="O207" s="46">
        <f t="shared" si="75"/>
        <v>4.3046357615894042</v>
      </c>
      <c r="P207" s="46">
        <f t="shared" si="75"/>
        <v>4.6357615894039732</v>
      </c>
      <c r="Q207" s="46">
        <f t="shared" si="75"/>
        <v>4.9668874172185431</v>
      </c>
      <c r="R207" s="46">
        <f t="shared" si="75"/>
        <v>5.298013245033113</v>
      </c>
      <c r="S207" s="46">
        <f t="shared" si="75"/>
        <v>5.629139072847682</v>
      </c>
      <c r="T207" s="46">
        <f t="shared" si="75"/>
        <v>5.9602649006622501</v>
      </c>
      <c r="U207" s="46">
        <f t="shared" si="75"/>
        <v>6.2913907284768209</v>
      </c>
      <c r="V207" s="46">
        <f t="shared" si="75"/>
        <v>6.6225165562913917</v>
      </c>
    </row>
    <row r="209" spans="2:2" x14ac:dyDescent="0.55000000000000004">
      <c r="B209" s="39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Uncapped Participating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Gross</dc:creator>
  <cp:lastModifiedBy>Noah Gross</cp:lastModifiedBy>
  <dcterms:created xsi:type="dcterms:W3CDTF">2023-05-15T04:00:00Z</dcterms:created>
  <dcterms:modified xsi:type="dcterms:W3CDTF">2023-05-15T04:14:12Z</dcterms:modified>
</cp:coreProperties>
</file>