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ark.gustaferro/Downloads/"/>
    </mc:Choice>
  </mc:AlternateContent>
  <xr:revisionPtr revIDLastSave="0" documentId="13_ncr:1_{401E5610-A67C-DE49-9D92-BF4F2FEF5999}" xr6:coauthVersionLast="47" xr6:coauthVersionMax="47" xr10:uidLastSave="{00000000-0000-0000-0000-000000000000}"/>
  <bookViews>
    <workbookView xWindow="1880" yWindow="760" windowWidth="22240" windowHeight="17220" firstSheet="9" activeTab="12" xr2:uid="{A239E5C5-BE4F-E147-B9BD-A14708DDA9C0}"/>
  </bookViews>
  <sheets>
    <sheet name="Table of contents" sheetId="4" r:id="rId1"/>
    <sheet name="ELT Summary Dashboard &gt;&gt;&gt;" sheetId="9" r:id="rId2"/>
    <sheet name="ELT Summary Dashboard (example)" sheetId="7" r:id="rId3"/>
    <sheet name="ELT Summary Dashboard (blank)" sheetId="40" r:id="rId4"/>
    <sheet name="Bonus Plan &gt;&gt;&gt;" sheetId="10" r:id="rId5"/>
    <sheet name="Bonus Plan (example)" sheetId="19" r:id="rId6"/>
    <sheet name="Bonus Plan (blank)" sheetId="25" r:id="rId7"/>
    <sheet name="Simple Equity Tracker &gt;&gt;&gt;" sheetId="32" r:id="rId8"/>
    <sheet name="Simple Equity Tracker (example)" sheetId="33" r:id="rId9"/>
    <sheet name="Simple Equity Tracker (blank)" sheetId="34" r:id="rId10"/>
    <sheet name="Later-Stage Equity Budget &gt;&gt;&gt; " sheetId="13" r:id="rId11"/>
    <sheet name="L-S Equity Budget (example)" sheetId="14" r:id="rId12"/>
    <sheet name="L-S Equity Budget (blank)" sheetId="2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0" l="1"/>
  <c r="H17" i="7"/>
  <c r="N17" i="40"/>
  <c r="O17" i="40" s="1"/>
  <c r="M17" i="40"/>
  <c r="L17" i="40"/>
  <c r="K17" i="40"/>
  <c r="I17" i="40"/>
  <c r="G17" i="40"/>
  <c r="E17" i="40"/>
  <c r="D17" i="40"/>
  <c r="U15" i="40"/>
  <c r="W15" i="40" s="1"/>
  <c r="X15" i="40" s="1"/>
  <c r="T15" i="40"/>
  <c r="S15" i="40"/>
  <c r="Q15" i="40"/>
  <c r="P15" i="40"/>
  <c r="R15" i="40" s="1"/>
  <c r="O15" i="40"/>
  <c r="J15" i="40"/>
  <c r="H15" i="40"/>
  <c r="F15" i="40"/>
  <c r="U14" i="40"/>
  <c r="V14" i="40" s="1"/>
  <c r="T14" i="40"/>
  <c r="S14" i="40"/>
  <c r="Q14" i="40"/>
  <c r="P14" i="40"/>
  <c r="O14" i="40"/>
  <c r="J14" i="40"/>
  <c r="H14" i="40"/>
  <c r="F14" i="40"/>
  <c r="U13" i="40"/>
  <c r="W13" i="40" s="1"/>
  <c r="X13" i="40" s="1"/>
  <c r="T13" i="40"/>
  <c r="S13" i="40"/>
  <c r="Q13" i="40"/>
  <c r="P13" i="40"/>
  <c r="O13" i="40"/>
  <c r="J13" i="40"/>
  <c r="H13" i="40"/>
  <c r="F13" i="40"/>
  <c r="U12" i="40"/>
  <c r="V12" i="40" s="1"/>
  <c r="T12" i="40"/>
  <c r="S12" i="40"/>
  <c r="Q12" i="40"/>
  <c r="P12" i="40"/>
  <c r="O12" i="40"/>
  <c r="J12" i="40"/>
  <c r="H12" i="40"/>
  <c r="F12" i="40"/>
  <c r="U11" i="40"/>
  <c r="V11" i="40" s="1"/>
  <c r="T11" i="40"/>
  <c r="S11" i="40"/>
  <c r="Q11" i="40"/>
  <c r="P11" i="40"/>
  <c r="O11" i="40"/>
  <c r="J11" i="40"/>
  <c r="H11" i="40"/>
  <c r="F11" i="40"/>
  <c r="U10" i="40"/>
  <c r="V10" i="40" s="1"/>
  <c r="T10" i="40"/>
  <c r="S10" i="40"/>
  <c r="Q10" i="40"/>
  <c r="P10" i="40"/>
  <c r="O10" i="40"/>
  <c r="J10" i="40"/>
  <c r="H10" i="40"/>
  <c r="F10" i="40"/>
  <c r="U9" i="40"/>
  <c r="W9" i="40" s="1"/>
  <c r="X9" i="40" s="1"/>
  <c r="T9" i="40"/>
  <c r="S9" i="40"/>
  <c r="Q9" i="40"/>
  <c r="P9" i="40"/>
  <c r="O9" i="40"/>
  <c r="J9" i="40"/>
  <c r="H9" i="40"/>
  <c r="F9" i="40"/>
  <c r="U8" i="40"/>
  <c r="W8" i="40" s="1"/>
  <c r="T8" i="40"/>
  <c r="S8" i="40"/>
  <c r="Q8" i="40"/>
  <c r="P8" i="40"/>
  <c r="O8" i="40"/>
  <c r="J8" i="40"/>
  <c r="H8" i="40"/>
  <c r="F8" i="40"/>
  <c r="Q9" i="7"/>
  <c r="Q10" i="7"/>
  <c r="Q11" i="7"/>
  <c r="Q12" i="7"/>
  <c r="Q13" i="7"/>
  <c r="Q14" i="7"/>
  <c r="Q15" i="7"/>
  <c r="Q8" i="7"/>
  <c r="P9" i="7"/>
  <c r="P10" i="7"/>
  <c r="P11" i="7"/>
  <c r="R11" i="7" s="1"/>
  <c r="P12" i="7"/>
  <c r="R12" i="7" s="1"/>
  <c r="P13" i="7"/>
  <c r="P14" i="7"/>
  <c r="P15" i="7"/>
  <c r="R15" i="7" s="1"/>
  <c r="P8" i="7"/>
  <c r="H9" i="7"/>
  <c r="H10" i="7"/>
  <c r="H11" i="7"/>
  <c r="H12" i="7"/>
  <c r="H13" i="7"/>
  <c r="H14" i="7"/>
  <c r="H15" i="7"/>
  <c r="H8" i="7"/>
  <c r="G30" i="26"/>
  <c r="H30" i="26" s="1"/>
  <c r="I30" i="26" s="1"/>
  <c r="G29" i="26"/>
  <c r="H29" i="26" s="1"/>
  <c r="I29" i="26" s="1"/>
  <c r="H30" i="14"/>
  <c r="I30" i="14" s="1"/>
  <c r="G30" i="14"/>
  <c r="H29" i="14"/>
  <c r="I29" i="14" s="1"/>
  <c r="G29" i="14"/>
  <c r="C9" i="34"/>
  <c r="D9" i="34" s="1"/>
  <c r="D8" i="34"/>
  <c r="D7" i="34"/>
  <c r="D6" i="34"/>
  <c r="C9" i="33"/>
  <c r="D9" i="33" s="1"/>
  <c r="D8" i="33"/>
  <c r="D7" i="33"/>
  <c r="D6" i="33"/>
  <c r="R14" i="7" l="1"/>
  <c r="Q17" i="7"/>
  <c r="R13" i="7"/>
  <c r="P17" i="7"/>
  <c r="R10" i="7"/>
  <c r="R9" i="7"/>
  <c r="R8" i="7"/>
  <c r="R8" i="40"/>
  <c r="R9" i="40"/>
  <c r="R10" i="40"/>
  <c r="R11" i="40"/>
  <c r="V15" i="40"/>
  <c r="S17" i="40"/>
  <c r="W10" i="40"/>
  <c r="X10" i="40" s="1"/>
  <c r="U17" i="40"/>
  <c r="V17" i="40" s="1"/>
  <c r="R12" i="40"/>
  <c r="F17" i="40"/>
  <c r="R13" i="40"/>
  <c r="P17" i="40"/>
  <c r="R14" i="40"/>
  <c r="X8" i="40"/>
  <c r="Q17" i="40"/>
  <c r="T17" i="40"/>
  <c r="J17" i="40"/>
  <c r="V9" i="40"/>
  <c r="W12" i="40"/>
  <c r="X12" i="40" s="1"/>
  <c r="W14" i="40"/>
  <c r="X14" i="40" s="1"/>
  <c r="V8" i="40"/>
  <c r="W11" i="40"/>
  <c r="X11" i="40" s="1"/>
  <c r="V13" i="40"/>
  <c r="R17" i="7" l="1"/>
  <c r="R17" i="40"/>
  <c r="W17" i="40"/>
  <c r="X17" i="40" s="1"/>
  <c r="D20" i="26"/>
  <c r="H19" i="26"/>
  <c r="I19" i="26" s="1"/>
  <c r="I14" i="26"/>
  <c r="H12" i="26"/>
  <c r="H20" i="26" s="1"/>
  <c r="G12" i="26"/>
  <c r="G20" i="26" s="1"/>
  <c r="F12" i="26"/>
  <c r="F20" i="26" s="1"/>
  <c r="E12" i="26"/>
  <c r="E20" i="26" s="1"/>
  <c r="D12" i="26"/>
  <c r="I11" i="26"/>
  <c r="I10" i="26"/>
  <c r="I9" i="26"/>
  <c r="H8" i="26"/>
  <c r="G8" i="26"/>
  <c r="F8" i="26"/>
  <c r="F13" i="26" s="1"/>
  <c r="F17" i="26" s="1"/>
  <c r="E8" i="26"/>
  <c r="E13" i="26" s="1"/>
  <c r="D8" i="26"/>
  <c r="I7" i="26"/>
  <c r="I6" i="26"/>
  <c r="E75" i="25"/>
  <c r="E74" i="25"/>
  <c r="E68" i="25"/>
  <c r="E67" i="25"/>
  <c r="D67" i="25"/>
  <c r="D68" i="25" s="1"/>
  <c r="E62" i="25"/>
  <c r="E61" i="25"/>
  <c r="E60" i="25"/>
  <c r="D60" i="25"/>
  <c r="D61" i="25" s="1"/>
  <c r="E20" i="25"/>
  <c r="C20" i="25"/>
  <c r="B20" i="25"/>
  <c r="E19" i="25"/>
  <c r="C19" i="25"/>
  <c r="B19" i="25"/>
  <c r="E18" i="25"/>
  <c r="C18" i="25"/>
  <c r="B18" i="25"/>
  <c r="K10" i="25"/>
  <c r="L10" i="25" s="1"/>
  <c r="D77" i="25" s="1"/>
  <c r="J10" i="25"/>
  <c r="E76" i="25" s="1"/>
  <c r="I10" i="25"/>
  <c r="D76" i="25" s="1"/>
  <c r="D74" i="25"/>
  <c r="D75" i="25" s="1"/>
  <c r="J9" i="25"/>
  <c r="M9" i="25" s="1"/>
  <c r="E70" i="25" s="1"/>
  <c r="E71" i="25" s="1"/>
  <c r="I9" i="25"/>
  <c r="D69" i="25" s="1"/>
  <c r="E9" i="25"/>
  <c r="J8" i="25"/>
  <c r="M8" i="25" s="1"/>
  <c r="E63" i="25" s="1"/>
  <c r="E64" i="25" s="1"/>
  <c r="I8" i="25"/>
  <c r="D62" i="25" s="1"/>
  <c r="E8" i="25"/>
  <c r="K8" i="25" s="1"/>
  <c r="T9" i="7"/>
  <c r="T10" i="7"/>
  <c r="T11" i="7"/>
  <c r="T12" i="7"/>
  <c r="T13" i="7"/>
  <c r="T14" i="7"/>
  <c r="T15" i="7"/>
  <c r="T8" i="7"/>
  <c r="O9" i="7"/>
  <c r="O10" i="7"/>
  <c r="O11" i="7"/>
  <c r="O12" i="7"/>
  <c r="O13" i="7"/>
  <c r="O14" i="7"/>
  <c r="O15" i="7"/>
  <c r="O8" i="7"/>
  <c r="G13" i="26" l="1"/>
  <c r="I12" i="26"/>
  <c r="I20" i="26" s="1"/>
  <c r="H13" i="26"/>
  <c r="H15" i="26" s="1"/>
  <c r="I8" i="26"/>
  <c r="H17" i="26"/>
  <c r="G17" i="26"/>
  <c r="G15" i="26"/>
  <c r="G18" i="26" s="1"/>
  <c r="E17" i="26"/>
  <c r="E15" i="26"/>
  <c r="D13" i="26"/>
  <c r="F15" i="26"/>
  <c r="E69" i="25"/>
  <c r="F18" i="25"/>
  <c r="G18" i="25" s="1"/>
  <c r="L8" i="25"/>
  <c r="D63" i="25" s="1"/>
  <c r="K9" i="25"/>
  <c r="L9" i="25" s="1"/>
  <c r="D70" i="25" s="1"/>
  <c r="M10" i="25"/>
  <c r="E77" i="25" s="1"/>
  <c r="E78" i="25" s="1"/>
  <c r="D67" i="19"/>
  <c r="D68" i="19" s="1"/>
  <c r="D60" i="19"/>
  <c r="D61" i="19" s="1"/>
  <c r="I13" i="26" l="1"/>
  <c r="G23" i="26"/>
  <c r="H18" i="26"/>
  <c r="H23" i="26"/>
  <c r="F18" i="26"/>
  <c r="F23" i="26"/>
  <c r="I23" i="26" s="1"/>
  <c r="D15" i="26"/>
  <c r="D17" i="26"/>
  <c r="E23" i="26"/>
  <c r="E18" i="26"/>
  <c r="I15" i="26"/>
  <c r="I18" i="26" s="1"/>
  <c r="I17" i="26"/>
  <c r="F20" i="25"/>
  <c r="G20" i="25" s="1"/>
  <c r="F19" i="25"/>
  <c r="G19" i="25" s="1"/>
  <c r="G21" i="25" s="1"/>
  <c r="D23" i="26" l="1"/>
  <c r="D25" i="26" s="1"/>
  <c r="E22" i="26" s="1"/>
  <c r="E25" i="26" s="1"/>
  <c r="F22" i="26" s="1"/>
  <c r="D18" i="26"/>
  <c r="E20" i="19"/>
  <c r="E8" i="19"/>
  <c r="F25" i="26" l="1"/>
  <c r="I25" i="26" s="1"/>
  <c r="G22" i="26"/>
  <c r="G25" i="26" s="1"/>
  <c r="H22" i="26" s="1"/>
  <c r="H25" i="26" s="1"/>
  <c r="I22" i="26" s="1"/>
  <c r="H19" i="14"/>
  <c r="I19" i="14" s="1"/>
  <c r="E75" i="19"/>
  <c r="E74" i="19"/>
  <c r="E68" i="19"/>
  <c r="E67" i="19"/>
  <c r="E61" i="19"/>
  <c r="E60" i="19"/>
  <c r="E19" i="19"/>
  <c r="E18" i="19"/>
  <c r="C19" i="19"/>
  <c r="C20" i="19"/>
  <c r="C18" i="19"/>
  <c r="J9" i="19"/>
  <c r="M9" i="19" s="1"/>
  <c r="E70" i="19" s="1"/>
  <c r="E71" i="19" s="1"/>
  <c r="J10" i="19"/>
  <c r="M10" i="19" s="1"/>
  <c r="E77" i="19" s="1"/>
  <c r="E78" i="19" s="1"/>
  <c r="J8" i="19"/>
  <c r="I9" i="19"/>
  <c r="D69" i="19" s="1"/>
  <c r="I10" i="19"/>
  <c r="D76" i="19" s="1"/>
  <c r="I8" i="19"/>
  <c r="D62" i="19" s="1"/>
  <c r="F10" i="19"/>
  <c r="D74" i="19" s="1"/>
  <c r="D75" i="19" s="1"/>
  <c r="K10" i="19"/>
  <c r="N17" i="7"/>
  <c r="O17" i="7" s="1"/>
  <c r="M17" i="7"/>
  <c r="L17" i="7"/>
  <c r="K17" i="7"/>
  <c r="I17" i="7"/>
  <c r="G17" i="7"/>
  <c r="E17" i="7"/>
  <c r="D17" i="7"/>
  <c r="I14" i="14"/>
  <c r="I10" i="14"/>
  <c r="I11" i="14"/>
  <c r="I9" i="14"/>
  <c r="I7" i="14"/>
  <c r="I6" i="14"/>
  <c r="G8" i="14"/>
  <c r="G12" i="14"/>
  <c r="G20" i="14" s="1"/>
  <c r="H8" i="14"/>
  <c r="H12" i="14"/>
  <c r="H20" i="14" s="1"/>
  <c r="B20" i="19"/>
  <c r="B19" i="19"/>
  <c r="B18" i="19"/>
  <c r="J9" i="7"/>
  <c r="J10" i="7"/>
  <c r="J11" i="7"/>
  <c r="J12" i="7"/>
  <c r="J13" i="7"/>
  <c r="J14" i="7"/>
  <c r="J15" i="7"/>
  <c r="J8" i="7"/>
  <c r="F9" i="7"/>
  <c r="F10" i="7"/>
  <c r="F11" i="7"/>
  <c r="F12" i="7"/>
  <c r="F13" i="7"/>
  <c r="F14" i="7"/>
  <c r="F15" i="7"/>
  <c r="F8" i="7"/>
  <c r="S8" i="7"/>
  <c r="S9" i="7"/>
  <c r="S10" i="7"/>
  <c r="S11" i="7"/>
  <c r="S12" i="7"/>
  <c r="S13" i="7"/>
  <c r="S14" i="7"/>
  <c r="S15" i="7"/>
  <c r="T17" i="7" l="1"/>
  <c r="S17" i="7"/>
  <c r="I24" i="26"/>
  <c r="F20" i="19"/>
  <c r="M8" i="19"/>
  <c r="E63" i="19" s="1"/>
  <c r="E64" i="19" s="1"/>
  <c r="G13" i="14"/>
  <c r="G15" i="14" s="1"/>
  <c r="G23" i="14" s="1"/>
  <c r="E76" i="19"/>
  <c r="E62" i="19"/>
  <c r="G20" i="19"/>
  <c r="E69" i="19"/>
  <c r="L10" i="19"/>
  <c r="D77" i="19" s="1"/>
  <c r="F17" i="7"/>
  <c r="J17" i="7"/>
  <c r="H13" i="14"/>
  <c r="H17" i="14" s="1"/>
  <c r="D12" i="14"/>
  <c r="D20" i="14" s="1"/>
  <c r="E12" i="14"/>
  <c r="E20" i="14" s="1"/>
  <c r="F12" i="14"/>
  <c r="F20" i="14" s="1"/>
  <c r="D8" i="14"/>
  <c r="E8" i="14"/>
  <c r="F8" i="14"/>
  <c r="G17" i="14" l="1"/>
  <c r="G18" i="14"/>
  <c r="H15" i="14"/>
  <c r="F13" i="14"/>
  <c r="F15" i="14" s="1"/>
  <c r="E13" i="14"/>
  <c r="D13" i="14"/>
  <c r="I12" i="14"/>
  <c r="I20" i="14" s="1"/>
  <c r="I8" i="14"/>
  <c r="U9" i="7"/>
  <c r="U10" i="7"/>
  <c r="U11" i="7"/>
  <c r="U12" i="7"/>
  <c r="U13" i="7"/>
  <c r="U14" i="7"/>
  <c r="U15" i="7"/>
  <c r="U8" i="7"/>
  <c r="V8" i="7" l="1"/>
  <c r="W8" i="7"/>
  <c r="X8" i="7" s="1"/>
  <c r="W15" i="7"/>
  <c r="X15" i="7" s="1"/>
  <c r="V15" i="7"/>
  <c r="W14" i="7"/>
  <c r="X14" i="7" s="1"/>
  <c r="V14" i="7"/>
  <c r="W13" i="7"/>
  <c r="X13" i="7" s="1"/>
  <c r="V13" i="7"/>
  <c r="W12" i="7"/>
  <c r="X12" i="7" s="1"/>
  <c r="V12" i="7"/>
  <c r="W11" i="7"/>
  <c r="X11" i="7" s="1"/>
  <c r="V11" i="7"/>
  <c r="W10" i="7"/>
  <c r="X10" i="7" s="1"/>
  <c r="V10" i="7"/>
  <c r="W9" i="7"/>
  <c r="X9" i="7" s="1"/>
  <c r="V9" i="7"/>
  <c r="U17" i="7"/>
  <c r="V17" i="7" s="1"/>
  <c r="H23" i="14"/>
  <c r="H18" i="14"/>
  <c r="F18" i="14"/>
  <c r="F23" i="14"/>
  <c r="I13" i="14"/>
  <c r="F17" i="14"/>
  <c r="E17" i="14"/>
  <c r="D17" i="14"/>
  <c r="D15" i="14"/>
  <c r="E15" i="14"/>
  <c r="W17" i="7" l="1"/>
  <c r="X17" i="7" s="1"/>
  <c r="I23" i="14"/>
  <c r="I15" i="14"/>
  <c r="I18" i="14" s="1"/>
  <c r="I17" i="14"/>
  <c r="E18" i="14"/>
  <c r="E23" i="14"/>
  <c r="D18" i="14"/>
  <c r="D23" i="14"/>
  <c r="D25" i="14" l="1"/>
  <c r="E22" i="14" s="1"/>
  <c r="E25" i="14" s="1"/>
  <c r="F22" i="14" s="1"/>
  <c r="G22" i="14" s="1"/>
  <c r="G25" i="14" s="1"/>
  <c r="H22" i="14" s="1"/>
  <c r="F25" i="14" l="1"/>
  <c r="I25" i="14" s="1"/>
  <c r="H25" i="14"/>
  <c r="I22" i="14" s="1"/>
  <c r="I24" i="14" l="1"/>
  <c r="K8" i="19"/>
  <c r="L8" i="19" l="1"/>
  <c r="D63" i="19" s="1"/>
  <c r="F18" i="19"/>
  <c r="G18" i="19" s="1"/>
  <c r="E9" i="19"/>
  <c r="K9" i="19" s="1"/>
  <c r="F19" i="19" l="1"/>
  <c r="G19" i="19" s="1"/>
  <c r="G21" i="19" s="1"/>
  <c r="L9" i="19"/>
  <c r="D70" i="19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<sst xmlns="http://schemas.openxmlformats.org/spreadsheetml/2006/main" count="268" uniqueCount="117">
  <si>
    <t>Table of contents</t>
  </si>
  <si>
    <t>Equity Budget</t>
  </si>
  <si>
    <t>Notes</t>
  </si>
  <si>
    <t>Hire date</t>
  </si>
  <si>
    <t>Personal information</t>
  </si>
  <si>
    <t>Total grants</t>
  </si>
  <si>
    <t>Equity sold to date (secondary sales)</t>
  </si>
  <si>
    <t>Equity vested 
to date</t>
  </si>
  <si>
    <t>Equity granted 
to date</t>
  </si>
  <si>
    <t>Total outanding shares</t>
  </si>
  <si>
    <t>Metric</t>
  </si>
  <si>
    <t>FY25 budget</t>
  </si>
  <si>
    <t>Payout rate</t>
  </si>
  <si>
    <t>ELT Bonus Design</t>
  </si>
  <si>
    <t>Calcuation weight</t>
  </si>
  <si>
    <t>N/A</t>
  </si>
  <si>
    <t>Payout amount</t>
  </si>
  <si>
    <t>Final payout</t>
  </si>
  <si>
    <t>FY23</t>
  </si>
  <si>
    <t>Category</t>
  </si>
  <si>
    <t>Line Item</t>
  </si>
  <si>
    <t>FY24</t>
  </si>
  <si>
    <t>FY25</t>
  </si>
  <si>
    <t>Total returns / forfeitures</t>
  </si>
  <si>
    <t>Total new hire grants</t>
  </si>
  <si>
    <t>ELT grants</t>
  </si>
  <si>
    <t>Non-ELT grants</t>
  </si>
  <si>
    <t>Other grants (board, consultants)</t>
  </si>
  <si>
    <t>Refresh &amp; other grants</t>
  </si>
  <si>
    <t>Total refresh &amp; other grants</t>
  </si>
  <si>
    <t>Gross burn rate</t>
  </si>
  <si>
    <t>Net burn rate</t>
  </si>
  <si>
    <t>Total outstanding shares</t>
  </si>
  <si>
    <t>Historicals</t>
  </si>
  <si>
    <t>FY25 budget remaining</t>
  </si>
  <si>
    <t>Price per preferred share</t>
  </si>
  <si>
    <t>Price per common share (409a)</t>
  </si>
  <si>
    <t>Base salary</t>
  </si>
  <si>
    <t>Target bonus</t>
  </si>
  <si>
    <t>Proposed grants</t>
  </si>
  <si>
    <t>Proposed
grants</t>
  </si>
  <si>
    <t>Total unvested + proposed grants</t>
  </si>
  <si>
    <t>Operating Income</t>
  </si>
  <si>
    <t>Actual</t>
  </si>
  <si>
    <t>Low case</t>
  </si>
  <si>
    <t>High case</t>
  </si>
  <si>
    <t>FY25 performance</t>
  </si>
  <si>
    <t>Pool shares</t>
  </si>
  <si>
    <t>Pool shares created</t>
  </si>
  <si>
    <t>Starting pool balance</t>
  </si>
  <si>
    <t>Closing pool balance</t>
  </si>
  <si>
    <t>FY25 to date</t>
  </si>
  <si>
    <t>Total</t>
  </si>
  <si>
    <t>Title</t>
  </si>
  <si>
    <t>Percent of plan</t>
  </si>
  <si>
    <t>KPIs</t>
  </si>
  <si>
    <t>Pool shares issued (net)</t>
  </si>
  <si>
    <t>CEO</t>
  </si>
  <si>
    <t>CFO</t>
  </si>
  <si>
    <t>CRO</t>
  </si>
  <si>
    <t>CMO</t>
  </si>
  <si>
    <t>CTO</t>
  </si>
  <si>
    <t>SVP 1</t>
  </si>
  <si>
    <t>SVP 2</t>
  </si>
  <si>
    <t>SVP 3</t>
  </si>
  <si>
    <t>% ownership 
to date</t>
  </si>
  <si>
    <t>Proposed base salary changes</t>
  </si>
  <si>
    <t>Proposed target bonus changes</t>
  </si>
  <si>
    <t>% net ownership</t>
  </si>
  <si>
    <t xml:space="preserve">% total ownership </t>
  </si>
  <si>
    <t>% unvested + proposed ownership</t>
  </si>
  <si>
    <t>Total net grants</t>
  </si>
  <si>
    <t>% equity vested 
to date</t>
  </si>
  <si>
    <t>Grants to date</t>
  </si>
  <si>
    <t>% proposed
ownership</t>
  </si>
  <si>
    <t>Value</t>
  </si>
  <si>
    <t>ARR</t>
  </si>
  <si>
    <t>KPI #1</t>
  </si>
  <si>
    <t>Calculation weight</t>
  </si>
  <si>
    <t>% of plan</t>
  </si>
  <si>
    <t>Base case (plan)</t>
  </si>
  <si>
    <t>Payout curves</t>
  </si>
  <si>
    <t>Chart data</t>
  </si>
  <si>
    <t>Avg. grant per new hire (non-ELT)</t>
  </si>
  <si>
    <t>Proposed grants
 (this meeting)</t>
  </si>
  <si>
    <t>Initial pool shares</t>
  </si>
  <si>
    <t>Remaining pool shares</t>
  </si>
  <si>
    <t>Number of shares</t>
  </si>
  <si>
    <t>% of outstanding shares</t>
  </si>
  <si>
    <t>To date</t>
  </si>
  <si>
    <t>Proposed changes to 
cash compensation</t>
  </si>
  <si>
    <t>Determinative performance metrics &amp; payout rates ($K)</t>
  </si>
  <si>
    <t>Price per share</t>
  </si>
  <si>
    <t>Bonus simulator</t>
  </si>
  <si>
    <t>Workbook links</t>
  </si>
  <si>
    <t>Proposed issuance (this meeting)</t>
  </si>
  <si>
    <t>ELT Summary Dashboard</t>
  </si>
  <si>
    <t>Example</t>
  </si>
  <si>
    <t>Blank template</t>
  </si>
  <si>
    <t>Bonus Plan</t>
  </si>
  <si>
    <t>Simple Equity Budget</t>
  </si>
  <si>
    <t>Equity Tracker</t>
  </si>
  <si>
    <t>Later-Stage Equity Budget</t>
  </si>
  <si>
    <t>Total cash comp</t>
  </si>
  <si>
    <t>Revised cash compensation</t>
  </si>
  <si>
    <t>New base</t>
  </si>
  <si>
    <t>New bonus</t>
  </si>
  <si>
    <t>New total cash comp</t>
  </si>
  <si>
    <t>Current cash compensation</t>
  </si>
  <si>
    <t>New-hire grants</t>
  </si>
  <si>
    <t>Net grants</t>
  </si>
  <si>
    <t xml:space="preserve">Gross grants &amp; returns </t>
  </si>
  <si>
    <t>Gross grants</t>
  </si>
  <si>
    <t>Total cost of refresh (ELT &amp; non-ELT)</t>
  </si>
  <si>
    <t>-Metric-level payout rates are assumed to be linear between the low case and the base case and between the base case and the high case.</t>
  </si>
  <si>
    <t>-Metric-level performance below the low case yields a payout rate of 0%.</t>
  </si>
  <si>
    <t>-There is no increase in payout rate formetric-level performance above the high case.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</si>
</sst>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1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6"/>
      <color theme="1"/>
      <name val="Aptos Narrow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F429F"/>
      <name val="Aptos Narrow"/>
      <family val="2"/>
      <scheme val="minor"/>
    </font>
    <font>
      <i/>
      <sz val="12"/>
      <color theme="0" tint="-0.499984740745262"/>
      <name val="Aptos Narrow"/>
      <scheme val="minor"/>
    </font>
    <font>
      <i/>
      <sz val="11"/>
      <color theme="0" tint="-0.499984740745262"/>
      <name val="Aptos Narrow"/>
      <scheme val="minor"/>
    </font>
    <font>
      <b/>
      <i/>
      <sz val="12"/>
      <color theme="0" tint="-0.499984740745262"/>
      <name val="Aptos Narrow"/>
      <scheme val="minor"/>
    </font>
    <font>
      <b/>
      <sz val="12"/>
      <color rgb="FF000000"/>
      <name val="Aptos Narrow"/>
      <scheme val="minor"/>
    </font>
    <font>
      <i/>
      <sz val="12"/>
      <color theme="0" tint="-0.249977111117893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224F41"/>
        <bgColor indexed="64"/>
      </patternFill>
    </fill>
    <fill>
      <patternFill patternType="solid">
        <fgColor rgb="FFCBDBD6"/>
        <bgColor indexed="64"/>
      </patternFill>
    </fill>
    <fill>
      <patternFill patternType="solid">
        <fgColor rgb="FF528577"/>
        <bgColor indexed="64"/>
      </patternFill>
    </fill>
    <fill>
      <patternFill patternType="solid">
        <fgColor rgb="FFE2E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DA399"/>
        <bgColor indexed="64"/>
      </patternFill>
    </fill>
    <fill>
      <patternFill patternType="solid">
        <fgColor rgb="FFCBDBD6"/>
        <bgColor rgb="FF000000"/>
      </patternFill>
    </fill>
    <fill>
      <patternFill patternType="solid">
        <fgColor rgb="FFE2F0F5"/>
        <bgColor indexed="64"/>
      </patternFill>
    </fill>
    <fill>
      <patternFill patternType="solid">
        <fgColor rgb="FFE3F0F6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theme="1"/>
      </top>
      <bottom style="double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41">
    <xf numFmtId="0" fontId="0" fillId="0" borderId="0" xfId="0"/>
    <xf numFmtId="0" fontId="0" fillId="5" borderId="0" xfId="0" applyFill="1"/>
    <xf numFmtId="0" fontId="5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indent="2"/>
    </xf>
    <xf numFmtId="0" fontId="6" fillId="0" borderId="0" xfId="0" applyFont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/>
    <xf numFmtId="3" fontId="0" fillId="0" borderId="0" xfId="0" applyNumberFormat="1"/>
    <xf numFmtId="3" fontId="0" fillId="5" borderId="0" xfId="0" applyNumberFormat="1" applyFill="1"/>
    <xf numFmtId="3" fontId="4" fillId="5" borderId="0" xfId="0" applyNumberFormat="1" applyFont="1" applyFill="1"/>
    <xf numFmtId="3" fontId="4" fillId="0" borderId="0" xfId="0" applyNumberFormat="1" applyFont="1"/>
    <xf numFmtId="3" fontId="0" fillId="5" borderId="13" xfId="0" applyNumberFormat="1" applyFill="1" applyBorder="1" applyAlignment="1">
      <alignment vertical="center"/>
    </xf>
    <xf numFmtId="0" fontId="2" fillId="4" borderId="12" xfId="0" applyFont="1" applyFill="1" applyBorder="1" applyAlignment="1">
      <alignment horizontal="left" vertical="center"/>
    </xf>
    <xf numFmtId="9" fontId="0" fillId="0" borderId="0" xfId="2" applyFont="1"/>
    <xf numFmtId="10" fontId="0" fillId="0" borderId="0" xfId="2" applyNumberFormat="1" applyFont="1"/>
    <xf numFmtId="0" fontId="2" fillId="4" borderId="7" xfId="0" applyFont="1" applyFill="1" applyBorder="1" applyAlignment="1">
      <alignment horizontal="center" vertical="center" wrapText="1"/>
    </xf>
    <xf numFmtId="0" fontId="4" fillId="0" borderId="1" xfId="0" applyFont="1" applyBorder="1"/>
    <xf numFmtId="165" fontId="0" fillId="5" borderId="13" xfId="0" applyNumberFormat="1" applyFill="1" applyBorder="1" applyAlignment="1">
      <alignment vertical="center"/>
    </xf>
    <xf numFmtId="0" fontId="1" fillId="0" borderId="17" xfId="0" applyFont="1" applyBorder="1"/>
    <xf numFmtId="0" fontId="4" fillId="0" borderId="17" xfId="0" applyFont="1" applyBorder="1"/>
    <xf numFmtId="165" fontId="1" fillId="0" borderId="17" xfId="0" applyNumberFormat="1" applyFont="1" applyBorder="1"/>
    <xf numFmtId="0" fontId="0" fillId="0" borderId="3" xfId="0" applyBorder="1" applyAlignment="1">
      <alignment vertical="center"/>
    </xf>
    <xf numFmtId="0" fontId="0" fillId="6" borderId="3" xfId="0" applyFill="1" applyBorder="1"/>
    <xf numFmtId="0" fontId="1" fillId="6" borderId="3" xfId="0" applyFont="1" applyFill="1" applyBorder="1"/>
    <xf numFmtId="0" fontId="1" fillId="6" borderId="19" xfId="0" applyFont="1" applyFill="1" applyBorder="1"/>
    <xf numFmtId="0" fontId="1" fillId="6" borderId="22" xfId="0" applyFont="1" applyFill="1" applyBorder="1"/>
    <xf numFmtId="0" fontId="1" fillId="6" borderId="24" xfId="0" applyFont="1" applyFill="1" applyBorder="1"/>
    <xf numFmtId="0" fontId="1" fillId="6" borderId="25" xfId="0" applyFont="1" applyFill="1" applyBorder="1"/>
    <xf numFmtId="0" fontId="1" fillId="6" borderId="26" xfId="0" applyFont="1" applyFill="1" applyBorder="1"/>
    <xf numFmtId="3" fontId="4" fillId="5" borderId="0" xfId="0" applyNumberFormat="1" applyFont="1" applyFill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6" xfId="0" applyNumberFormat="1" applyFont="1" applyBorder="1" applyAlignment="1">
      <alignment horizontal="right"/>
    </xf>
    <xf numFmtId="0" fontId="4" fillId="6" borderId="23" xfId="0" applyFont="1" applyFill="1" applyBorder="1"/>
    <xf numFmtId="164" fontId="1" fillId="0" borderId="0" xfId="2" applyNumberFormat="1" applyFont="1" applyFill="1" applyAlignment="1">
      <alignment horizontal="right"/>
    </xf>
    <xf numFmtId="3" fontId="4" fillId="5" borderId="21" xfId="0" applyNumberFormat="1" applyFont="1" applyFill="1" applyBorder="1" applyAlignment="1">
      <alignment horizontal="right"/>
    </xf>
    <xf numFmtId="3" fontId="1" fillId="5" borderId="20" xfId="0" applyNumberFormat="1" applyFont="1" applyFill="1" applyBorder="1"/>
    <xf numFmtId="166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4" fillId="6" borderId="3" xfId="0" applyFont="1" applyFill="1" applyBorder="1"/>
    <xf numFmtId="0" fontId="5" fillId="0" borderId="0" xfId="0" applyFont="1" applyAlignment="1">
      <alignment horizontal="left" vertical="center"/>
    </xf>
    <xf numFmtId="0" fontId="12" fillId="0" borderId="0" xfId="3" applyFont="1"/>
    <xf numFmtId="0" fontId="2" fillId="4" borderId="4" xfId="0" applyFont="1" applyFill="1" applyBorder="1" applyAlignment="1">
      <alignment horizontal="center" vertical="center" wrapText="1"/>
    </xf>
    <xf numFmtId="2" fontId="4" fillId="0" borderId="0" xfId="0" applyNumberFormat="1" applyFont="1"/>
    <xf numFmtId="0" fontId="4" fillId="5" borderId="0" xfId="0" applyFont="1" applyFill="1"/>
    <xf numFmtId="14" fontId="4" fillId="5" borderId="27" xfId="0" applyNumberFormat="1" applyFont="1" applyFill="1" applyBorder="1"/>
    <xf numFmtId="3" fontId="0" fillId="0" borderId="0" xfId="0" applyNumberForma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42" fontId="4" fillId="5" borderId="0" xfId="0" applyNumberFormat="1" applyFont="1" applyFill="1"/>
    <xf numFmtId="42" fontId="0" fillId="5" borderId="0" xfId="0" applyNumberFormat="1" applyFill="1"/>
    <xf numFmtId="42" fontId="0" fillId="0" borderId="11" xfId="0" applyNumberFormat="1" applyBorder="1"/>
    <xf numFmtId="9" fontId="4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2" fontId="4" fillId="5" borderId="0" xfId="0" applyNumberFormat="1" applyFont="1" applyFill="1" applyAlignment="1">
      <alignment vertical="center"/>
    </xf>
    <xf numFmtId="42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2" fontId="0" fillId="5" borderId="0" xfId="0" applyNumberFormat="1" applyFill="1" applyAlignment="1">
      <alignment vertical="center"/>
    </xf>
    <xf numFmtId="9" fontId="4" fillId="0" borderId="0" xfId="2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167" fontId="0" fillId="0" borderId="0" xfId="1" applyNumberFormat="1" applyFont="1" applyFill="1" applyBorder="1"/>
    <xf numFmtId="0" fontId="10" fillId="0" borderId="0" xfId="0" applyFont="1" applyAlignment="1">
      <alignment vertical="center" wrapText="1"/>
    </xf>
    <xf numFmtId="9" fontId="0" fillId="0" borderId="0" xfId="0" applyNumberFormat="1"/>
    <xf numFmtId="9" fontId="11" fillId="0" borderId="0" xfId="0" applyNumberFormat="1" applyFont="1" applyAlignment="1">
      <alignment vertical="center" wrapText="1"/>
    </xf>
    <xf numFmtId="167" fontId="11" fillId="0" borderId="0" xfId="1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4" fontId="9" fillId="0" borderId="0" xfId="1" applyFont="1" applyFill="1" applyBorder="1"/>
    <xf numFmtId="9" fontId="0" fillId="0" borderId="0" xfId="2" applyFont="1" applyFill="1" applyBorder="1"/>
    <xf numFmtId="44" fontId="0" fillId="0" borderId="0" xfId="0" applyNumberFormat="1"/>
    <xf numFmtId="9" fontId="10" fillId="0" borderId="0" xfId="0" applyNumberFormat="1" applyFont="1" applyAlignment="1">
      <alignment vertical="center" wrapText="1"/>
    </xf>
    <xf numFmtId="44" fontId="9" fillId="0" borderId="0" xfId="0" applyNumberFormat="1" applyFont="1"/>
    <xf numFmtId="3" fontId="4" fillId="0" borderId="21" xfId="0" applyNumberFormat="1" applyFont="1" applyBorder="1"/>
    <xf numFmtId="3" fontId="0" fillId="0" borderId="21" xfId="0" applyNumberFormat="1" applyBorder="1"/>
    <xf numFmtId="0" fontId="1" fillId="6" borderId="29" xfId="0" applyFont="1" applyFill="1" applyBorder="1"/>
    <xf numFmtId="3" fontId="1" fillId="0" borderId="16" xfId="0" applyNumberFormat="1" applyFont="1" applyBorder="1"/>
    <xf numFmtId="3" fontId="0" fillId="0" borderId="21" xfId="0" applyNumberFormat="1" applyBorder="1" applyAlignment="1">
      <alignment horizontal="right"/>
    </xf>
    <xf numFmtId="3" fontId="1" fillId="0" borderId="21" xfId="0" applyNumberFormat="1" applyFont="1" applyBorder="1"/>
    <xf numFmtId="0" fontId="1" fillId="0" borderId="8" xfId="0" applyFont="1" applyBorder="1"/>
    <xf numFmtId="0" fontId="1" fillId="6" borderId="30" xfId="0" applyFont="1" applyFill="1" applyBorder="1"/>
    <xf numFmtId="0" fontId="1" fillId="0" borderId="30" xfId="0" applyFont="1" applyBorder="1"/>
    <xf numFmtId="10" fontId="0" fillId="0" borderId="0" xfId="2" applyNumberFormat="1" applyFont="1" applyBorder="1"/>
    <xf numFmtId="0" fontId="3" fillId="0" borderId="0" xfId="0" applyFont="1" applyAlignment="1">
      <alignment horizontal="left" indent="4"/>
    </xf>
    <xf numFmtId="10" fontId="0" fillId="0" borderId="1" xfId="2" applyNumberFormat="1" applyFont="1" applyBorder="1"/>
    <xf numFmtId="3" fontId="0" fillId="0" borderId="1" xfId="0" applyNumberFormat="1" applyBorder="1"/>
    <xf numFmtId="0" fontId="0" fillId="5" borderId="21" xfId="0" applyFill="1" applyBorder="1"/>
    <xf numFmtId="14" fontId="4" fillId="5" borderId="35" xfId="0" applyNumberFormat="1" applyFont="1" applyFill="1" applyBorder="1"/>
    <xf numFmtId="42" fontId="4" fillId="5" borderId="21" xfId="0" applyNumberFormat="1" applyFont="1" applyFill="1" applyBorder="1"/>
    <xf numFmtId="42" fontId="0" fillId="0" borderId="34" xfId="0" applyNumberFormat="1" applyBorder="1"/>
    <xf numFmtId="3" fontId="4" fillId="5" borderId="21" xfId="0" applyNumberFormat="1" applyFont="1" applyFill="1" applyBorder="1"/>
    <xf numFmtId="3" fontId="0" fillId="5" borderId="21" xfId="0" applyNumberFormat="1" applyFill="1" applyBorder="1"/>
    <xf numFmtId="9" fontId="0" fillId="0" borderId="21" xfId="2" applyFont="1" applyBorder="1"/>
    <xf numFmtId="10" fontId="0" fillId="0" borderId="21" xfId="2" applyNumberFormat="1" applyFont="1" applyBorder="1"/>
    <xf numFmtId="3" fontId="0" fillId="0" borderId="36" xfId="0" applyNumberFormat="1" applyBorder="1"/>
    <xf numFmtId="0" fontId="4" fillId="0" borderId="21" xfId="0" applyFont="1" applyBorder="1"/>
    <xf numFmtId="0" fontId="1" fillId="0" borderId="20" xfId="0" applyFont="1" applyBorder="1"/>
    <xf numFmtId="42" fontId="1" fillId="0" borderId="20" xfId="0" applyNumberFormat="1" applyFont="1" applyBorder="1"/>
    <xf numFmtId="37" fontId="1" fillId="0" borderId="20" xfId="0" applyNumberFormat="1" applyFont="1" applyBorder="1"/>
    <xf numFmtId="9" fontId="1" fillId="0" borderId="20" xfId="2" applyFont="1" applyBorder="1"/>
    <xf numFmtId="10" fontId="1" fillId="0" borderId="20" xfId="2" applyNumberFormat="1" applyFont="1" applyBorder="1"/>
    <xf numFmtId="42" fontId="1" fillId="0" borderId="13" xfId="0" applyNumberFormat="1" applyFont="1" applyBorder="1"/>
    <xf numFmtId="0" fontId="4" fillId="0" borderId="13" xfId="0" applyFont="1" applyBorder="1"/>
    <xf numFmtId="0" fontId="4" fillId="5" borderId="21" xfId="0" applyFont="1" applyFill="1" applyBorder="1"/>
    <xf numFmtId="42" fontId="4" fillId="5" borderId="31" xfId="0" applyNumberFormat="1" applyFont="1" applyFill="1" applyBorder="1"/>
    <xf numFmtId="42" fontId="4" fillId="5" borderId="37" xfId="0" applyNumberFormat="1" applyFont="1" applyFill="1" applyBorder="1"/>
    <xf numFmtId="42" fontId="1" fillId="0" borderId="12" xfId="0" applyNumberFormat="1" applyFont="1" applyBorder="1"/>
    <xf numFmtId="10" fontId="4" fillId="0" borderId="0" xfId="0" applyNumberFormat="1" applyFont="1"/>
    <xf numFmtId="0" fontId="0" fillId="0" borderId="31" xfId="0" applyBorder="1"/>
    <xf numFmtId="3" fontId="4" fillId="5" borderId="31" xfId="0" applyNumberFormat="1" applyFont="1" applyFill="1" applyBorder="1"/>
    <xf numFmtId="3" fontId="4" fillId="5" borderId="37" xfId="0" applyNumberFormat="1" applyFont="1" applyFill="1" applyBorder="1"/>
    <xf numFmtId="37" fontId="1" fillId="0" borderId="12" xfId="0" applyNumberFormat="1" applyFont="1" applyBorder="1"/>
    <xf numFmtId="10" fontId="4" fillId="0" borderId="34" xfId="2" applyNumberFormat="1" applyFont="1" applyFill="1" applyBorder="1"/>
    <xf numFmtId="10" fontId="4" fillId="0" borderId="11" xfId="2" applyNumberFormat="1" applyFont="1" applyFill="1" applyBorder="1"/>
    <xf numFmtId="9" fontId="4" fillId="0" borderId="21" xfId="2" applyFont="1" applyFill="1" applyBorder="1" applyAlignment="1">
      <alignment vertical="center"/>
    </xf>
    <xf numFmtId="42" fontId="4" fillId="5" borderId="21" xfId="0" applyNumberFormat="1" applyFont="1" applyFill="1" applyBorder="1" applyAlignment="1">
      <alignment vertical="center"/>
    </xf>
    <xf numFmtId="42" fontId="4" fillId="0" borderId="21" xfId="0" applyNumberFormat="1" applyFont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0" fillId="5" borderId="31" xfId="0" applyFill="1" applyBorder="1" applyAlignment="1">
      <alignment vertical="center"/>
    </xf>
    <xf numFmtId="0" fontId="0" fillId="5" borderId="37" xfId="0" applyFill="1" applyBorder="1" applyAlignment="1">
      <alignment vertical="center"/>
    </xf>
    <xf numFmtId="9" fontId="0" fillId="0" borderId="10" xfId="0" applyNumberFormat="1" applyBorder="1" applyAlignment="1">
      <alignment vertical="center"/>
    </xf>
    <xf numFmtId="9" fontId="0" fillId="0" borderId="11" xfId="0" applyNumberFormat="1" applyBorder="1" applyAlignment="1">
      <alignment vertical="center"/>
    </xf>
    <xf numFmtId="9" fontId="0" fillId="0" borderId="34" xfId="0" applyNumberFormat="1" applyBorder="1" applyAlignment="1">
      <alignment vertical="center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42" fontId="4" fillId="5" borderId="10" xfId="0" applyNumberFormat="1" applyFont="1" applyFill="1" applyBorder="1" applyAlignment="1">
      <alignment vertical="center"/>
    </xf>
    <xf numFmtId="42" fontId="4" fillId="5" borderId="11" xfId="0" applyNumberFormat="1" applyFont="1" applyFill="1" applyBorder="1" applyAlignment="1">
      <alignment vertical="center"/>
    </xf>
    <xf numFmtId="42" fontId="3" fillId="5" borderId="34" xfId="0" applyNumberFormat="1" applyFont="1" applyFill="1" applyBorder="1" applyAlignment="1">
      <alignment horizontal="center" vertical="center"/>
    </xf>
    <xf numFmtId="9" fontId="4" fillId="5" borderId="10" xfId="2" applyFont="1" applyFill="1" applyBorder="1" applyAlignment="1">
      <alignment vertical="center"/>
    </xf>
    <xf numFmtId="9" fontId="4" fillId="5" borderId="11" xfId="2" applyFont="1" applyFill="1" applyBorder="1" applyAlignment="1">
      <alignment vertical="center"/>
    </xf>
    <xf numFmtId="9" fontId="4" fillId="5" borderId="34" xfId="0" applyNumberFormat="1" applyFont="1" applyFill="1" applyBorder="1" applyAlignment="1">
      <alignment vertical="center"/>
    </xf>
    <xf numFmtId="9" fontId="4" fillId="0" borderId="10" xfId="0" applyNumberFormat="1" applyFont="1" applyBorder="1" applyAlignment="1">
      <alignment vertical="center"/>
    </xf>
    <xf numFmtId="9" fontId="4" fillId="0" borderId="11" xfId="0" applyNumberFormat="1" applyFont="1" applyBorder="1" applyAlignment="1">
      <alignment vertical="center"/>
    </xf>
    <xf numFmtId="9" fontId="4" fillId="0" borderId="34" xfId="0" applyNumberFormat="1" applyFont="1" applyBorder="1" applyAlignment="1">
      <alignment vertical="center"/>
    </xf>
    <xf numFmtId="9" fontId="4" fillId="5" borderId="32" xfId="0" applyNumberFormat="1" applyFont="1" applyFill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34" xfId="0" applyFont="1" applyBorder="1"/>
    <xf numFmtId="0" fontId="4" fillId="0" borderId="38" xfId="0" applyFont="1" applyBorder="1"/>
    <xf numFmtId="0" fontId="4" fillId="0" borderId="31" xfId="0" applyFont="1" applyBorder="1"/>
    <xf numFmtId="9" fontId="17" fillId="0" borderId="0" xfId="0" applyNumberFormat="1" applyFont="1"/>
    <xf numFmtId="0" fontId="17" fillId="0" borderId="0" xfId="0" applyFont="1"/>
    <xf numFmtId="0" fontId="4" fillId="0" borderId="37" xfId="0" applyFont="1" applyBorder="1"/>
    <xf numFmtId="164" fontId="1" fillId="0" borderId="0" xfId="2" applyNumberFormat="1" applyFont="1" applyFill="1" applyBorder="1" applyAlignment="1">
      <alignment horizontal="right"/>
    </xf>
    <xf numFmtId="164" fontId="1" fillId="0" borderId="21" xfId="2" applyNumberFormat="1" applyFont="1" applyFill="1" applyBorder="1" applyAlignment="1">
      <alignment horizontal="right"/>
    </xf>
    <xf numFmtId="0" fontId="4" fillId="6" borderId="7" xfId="0" applyFont="1" applyFill="1" applyBorder="1"/>
    <xf numFmtId="0" fontId="2" fillId="0" borderId="5" xfId="0" applyFont="1" applyBorder="1" applyAlignment="1">
      <alignment vertical="center" wrapText="1"/>
    </xf>
    <xf numFmtId="3" fontId="4" fillId="5" borderId="28" xfId="0" applyNumberFormat="1" applyFont="1" applyFill="1" applyBorder="1"/>
    <xf numFmtId="164" fontId="4" fillId="0" borderId="0" xfId="2" applyNumberFormat="1" applyFont="1"/>
    <xf numFmtId="164" fontId="4" fillId="0" borderId="21" xfId="2" applyNumberFormat="1" applyFont="1" applyBorder="1"/>
    <xf numFmtId="9" fontId="4" fillId="9" borderId="0" xfId="2" applyFont="1" applyFill="1" applyAlignment="1">
      <alignment vertical="center"/>
    </xf>
    <xf numFmtId="9" fontId="4" fillId="9" borderId="21" xfId="2" applyFont="1" applyFill="1" applyBorder="1" applyAlignment="1">
      <alignment vertical="center"/>
    </xf>
    <xf numFmtId="42" fontId="3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9" fontId="4" fillId="5" borderId="33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9" fontId="4" fillId="0" borderId="0" xfId="2" applyFont="1"/>
    <xf numFmtId="3" fontId="1" fillId="0" borderId="0" xfId="0" applyNumberFormat="1" applyFont="1"/>
    <xf numFmtId="166" fontId="4" fillId="5" borderId="16" xfId="0" applyNumberFormat="1" applyFont="1" applyFill="1" applyBorder="1" applyAlignment="1">
      <alignment horizontal="right"/>
    </xf>
    <xf numFmtId="166" fontId="4" fillId="5" borderId="21" xfId="0" applyNumberFormat="1" applyFont="1" applyFill="1" applyBorder="1" applyAlignment="1">
      <alignment horizontal="right"/>
    </xf>
    <xf numFmtId="0" fontId="2" fillId="0" borderId="15" xfId="0" applyFont="1" applyBorder="1" applyAlignment="1">
      <alignment vertical="center" wrapText="1"/>
    </xf>
    <xf numFmtId="0" fontId="1" fillId="0" borderId="16" xfId="0" applyFont="1" applyBorder="1"/>
    <xf numFmtId="166" fontId="4" fillId="5" borderId="41" xfId="0" applyNumberFormat="1" applyFont="1" applyFill="1" applyBorder="1" applyAlignment="1">
      <alignment horizontal="right"/>
    </xf>
    <xf numFmtId="3" fontId="0" fillId="5" borderId="16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166" fontId="0" fillId="5" borderId="36" xfId="0" applyNumberFormat="1" applyFill="1" applyBorder="1" applyAlignment="1">
      <alignment vertical="center"/>
    </xf>
    <xf numFmtId="10" fontId="0" fillId="0" borderId="42" xfId="2" applyNumberFormat="1" applyFont="1" applyBorder="1"/>
    <xf numFmtId="3" fontId="1" fillId="10" borderId="16" xfId="0" applyNumberFormat="1" applyFont="1" applyFill="1" applyBorder="1"/>
    <xf numFmtId="3" fontId="4" fillId="10" borderId="0" xfId="0" applyNumberFormat="1" applyFont="1" applyFill="1"/>
    <xf numFmtId="164" fontId="4" fillId="0" borderId="1" xfId="2" applyNumberFormat="1" applyFont="1" applyBorder="1"/>
    <xf numFmtId="164" fontId="4" fillId="0" borderId="0" xfId="2" applyNumberFormat="1" applyFont="1" applyBorder="1"/>
    <xf numFmtId="0" fontId="1" fillId="0" borderId="28" xfId="0" applyFont="1" applyBorder="1" applyAlignment="1">
      <alignment horizontal="center" vertical="center"/>
    </xf>
    <xf numFmtId="0" fontId="4" fillId="0" borderId="28" xfId="0" applyFont="1" applyBorder="1"/>
    <xf numFmtId="0" fontId="2" fillId="4" borderId="24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6" borderId="0" xfId="0" applyFont="1" applyFill="1"/>
    <xf numFmtId="0" fontId="8" fillId="0" borderId="0" xfId="3"/>
    <xf numFmtId="0" fontId="5" fillId="0" borderId="0" xfId="0" applyFont="1"/>
    <xf numFmtId="0" fontId="1" fillId="0" borderId="28" xfId="0" applyFont="1" applyBorder="1" applyAlignment="1">
      <alignment vertical="center"/>
    </xf>
    <xf numFmtId="0" fontId="1" fillId="6" borderId="43" xfId="0" applyFont="1" applyFill="1" applyBorder="1"/>
    <xf numFmtId="3" fontId="1" fillId="0" borderId="44" xfId="0" applyNumberFormat="1" applyFont="1" applyBorder="1" applyAlignment="1">
      <alignment horizontal="right"/>
    </xf>
    <xf numFmtId="0" fontId="1" fillId="6" borderId="45" xfId="0" applyFont="1" applyFill="1" applyBorder="1"/>
    <xf numFmtId="164" fontId="1" fillId="0" borderId="46" xfId="2" applyNumberFormat="1" applyFont="1" applyFill="1" applyBorder="1" applyAlignment="1">
      <alignment horizontal="right"/>
    </xf>
    <xf numFmtId="0" fontId="1" fillId="6" borderId="7" xfId="0" applyFont="1" applyFill="1" applyBorder="1"/>
    <xf numFmtId="3" fontId="1" fillId="5" borderId="6" xfId="2" applyNumberFormat="1" applyFont="1" applyFill="1" applyBorder="1" applyAlignment="1">
      <alignment horizontal="right"/>
    </xf>
    <xf numFmtId="3" fontId="1" fillId="5" borderId="0" xfId="2" applyNumberFormat="1" applyFont="1" applyFill="1" applyBorder="1" applyAlignment="1">
      <alignment horizontal="right"/>
    </xf>
    <xf numFmtId="3" fontId="1" fillId="0" borderId="0" xfId="2" applyNumberFormat="1" applyFont="1" applyFill="1" applyBorder="1" applyAlignment="1">
      <alignment horizontal="right"/>
    </xf>
    <xf numFmtId="164" fontId="1" fillId="0" borderId="4" xfId="2" applyNumberFormat="1" applyFont="1" applyFill="1" applyBorder="1" applyAlignment="1">
      <alignment horizontal="right"/>
    </xf>
    <xf numFmtId="164" fontId="1" fillId="0" borderId="2" xfId="2" applyNumberFormat="1" applyFont="1" applyFill="1" applyBorder="1" applyAlignment="1">
      <alignment horizontal="right"/>
    </xf>
    <xf numFmtId="164" fontId="1" fillId="0" borderId="5" xfId="2" applyNumberFormat="1" applyFont="1" applyFill="1" applyBorder="1" applyAlignment="1">
      <alignment horizontal="right"/>
    </xf>
    <xf numFmtId="3" fontId="1" fillId="0" borderId="47" xfId="0" applyNumberFormat="1" applyFont="1" applyBorder="1" applyAlignment="1">
      <alignment horizontal="right"/>
    </xf>
    <xf numFmtId="164" fontId="1" fillId="0" borderId="14" xfId="2" applyNumberFormat="1" applyFont="1" applyFill="1" applyBorder="1" applyAlignment="1">
      <alignment horizontal="right"/>
    </xf>
    <xf numFmtId="164" fontId="1" fillId="0" borderId="15" xfId="2" applyNumberFormat="1" applyFont="1" applyFill="1" applyBorder="1" applyAlignment="1">
      <alignment horizontal="right"/>
    </xf>
    <xf numFmtId="164" fontId="1" fillId="0" borderId="41" xfId="2" applyNumberFormat="1" applyFont="1" applyFill="1" applyBorder="1" applyAlignment="1">
      <alignment horizontal="right"/>
    </xf>
    <xf numFmtId="164" fontId="1" fillId="0" borderId="16" xfId="2" applyNumberFormat="1" applyFont="1" applyFill="1" applyBorder="1" applyAlignment="1">
      <alignment horizontal="right"/>
    </xf>
    <xf numFmtId="10" fontId="0" fillId="0" borderId="48" xfId="2" applyNumberFormat="1" applyFont="1" applyBorder="1"/>
    <xf numFmtId="42" fontId="4" fillId="0" borderId="0" xfId="2" applyNumberFormat="1" applyFont="1" applyFill="1" applyBorder="1"/>
    <xf numFmtId="42" fontId="4" fillId="0" borderId="49" xfId="2" applyNumberFormat="1" applyFont="1" applyFill="1" applyBorder="1"/>
    <xf numFmtId="42" fontId="4" fillId="0" borderId="48" xfId="2" applyNumberFormat="1" applyFont="1" applyFill="1" applyBorder="1"/>
    <xf numFmtId="42" fontId="4" fillId="0" borderId="50" xfId="2" applyNumberFormat="1" applyFont="1" applyFill="1" applyBorder="1"/>
    <xf numFmtId="42" fontId="4" fillId="0" borderId="27" xfId="2" applyNumberFormat="1" applyFont="1" applyFill="1" applyBorder="1"/>
    <xf numFmtId="42" fontId="4" fillId="0" borderId="51" xfId="2" applyNumberFormat="1" applyFont="1" applyFill="1" applyBorder="1"/>
    <xf numFmtId="10" fontId="1" fillId="0" borderId="52" xfId="2" applyNumberFormat="1" applyFont="1" applyBorder="1"/>
    <xf numFmtId="42" fontId="1" fillId="0" borderId="20" xfId="2" applyNumberFormat="1" applyFont="1" applyBorder="1"/>
    <xf numFmtId="42" fontId="4" fillId="0" borderId="0" xfId="0" applyNumberFormat="1" applyFont="1"/>
    <xf numFmtId="0" fontId="8" fillId="0" borderId="0" xfId="3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 customBuiltin="1"/>
    <cellStyle name="Percent" xfId="2" builtinId="5"/>
  </cellStyles>
  <dxfs count="0"/>
  <tableStyles count="0" defaultTableStyle="TableStyleMedium2" defaultPivotStyle="PivotStyleLight16"/>
  <colors>
    <mruColors>
      <color rgb="FFE7A81A"/>
      <color rgb="FFEAB947"/>
      <color rgb="FFFDEED1"/>
      <color rgb="FFE4F1F6"/>
      <color rgb="FFE3F0F6"/>
      <color rgb="FFD59E2E"/>
      <color rgb="FFEFCB75"/>
      <color rgb="FFF7DCA3"/>
      <color rgb="FFFCEED1"/>
      <color rgb="FFE2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41023397977496"/>
          <c:y val="6.8086658659193028E-2"/>
          <c:w val="0.77144124073159182"/>
          <c:h val="0.7560360039740795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224F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24F41"/>
              </a:solidFill>
              <a:ln w="9525">
                <a:solidFill>
                  <a:srgbClr val="224F4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224F41"/>
                </a:solidFill>
                <a:ln w="38100">
                  <a:solidFill>
                    <a:srgbClr val="224F41"/>
                  </a:solidFill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38100" cap="rnd">
                <a:solidFill>
                  <a:srgbClr val="224F41"/>
                </a:solidFill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DD-D446-B641-B89015EAC95E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224F41"/>
                </a:solidFill>
                <a:ln w="38100">
                  <a:solidFill>
                    <a:srgbClr val="224F41"/>
                  </a:solidFill>
                  <a:prstDash val="solid"/>
                  <a:headEnd type="none" w="med" len="med"/>
                  <a:tailEnd type="none" w="med" len="med"/>
                </a:ln>
                <a:effectLst/>
              </c:spPr>
            </c:marker>
            <c:bubble3D val="0"/>
            <c:spPr>
              <a:ln w="38100" cap="rnd">
                <a:solidFill>
                  <a:srgbClr val="224F41"/>
                </a:solidFill>
                <a:prstDash val="sysDot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DD-D446-B641-B89015EAC95E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224F41"/>
                </a:solidFill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DD-D446-B641-B89015EAC95E}"/>
              </c:ext>
            </c:extLst>
          </c:dPt>
          <c:xVal>
            <c:numRef>
              <c:f>'Bonus Plan (example)'!$D$59:$D$64</c:f>
              <c:numCache>
                <c:formatCode>0%</c:formatCode>
                <c:ptCount val="6"/>
                <c:pt idx="0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2</c:v>
                </c:pt>
              </c:numCache>
            </c:numRef>
          </c:xVal>
          <c:yVal>
            <c:numRef>
              <c:f>'Bonus Plan (example)'!$E$59:$E$64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ADD-D446-B641-B89015EA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290192"/>
        <c:axId val="494088799"/>
      </c:scatterChart>
      <c:valAx>
        <c:axId val="1860290192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ARR plan</a:t>
                </a:r>
                <a:endParaRPr lang="en-US" sz="105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088799"/>
        <c:crosses val="autoZero"/>
        <c:crossBetween val="midCat"/>
      </c:valAx>
      <c:valAx>
        <c:axId val="49408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Payout</a:t>
                </a:r>
                <a:r>
                  <a:rPr lang="en-US" sz="11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1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29019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1901346969483"/>
          <c:y val="6.8086658659193028E-2"/>
          <c:w val="0.77413575078112473"/>
          <c:h val="0.7560360039740795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24F41"/>
              </a:solidFill>
              <a:ln w="9525">
                <a:solidFill>
                  <a:srgbClr val="224F4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224F41"/>
                </a:solidFill>
                <a:ln w="38100">
                  <a:solidFill>
                    <a:srgbClr val="224F41"/>
                  </a:solidFill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FBA-0B4C-911E-57A59C40EAAD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224F41"/>
                </a:solidFill>
                <a:ln w="38100">
                  <a:solidFill>
                    <a:srgbClr val="224F41"/>
                  </a:solidFill>
                  <a:prstDash val="solid"/>
                  <a:headEnd type="none" w="med" len="med"/>
                  <a:tailEnd type="none" w="med" len="me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FBA-0B4C-911E-57A59C40EAAD}"/>
              </c:ext>
            </c:extLst>
          </c:dPt>
          <c:dPt>
            <c:idx val="5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224F41"/>
                </a:solidFill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BA-0B4C-911E-57A59C40EAAD}"/>
              </c:ext>
            </c:extLst>
          </c:dPt>
          <c:xVal>
            <c:strRef>
              <c:f>'Bonus Plan (example)'!$D$73:$D$78</c:f>
              <c:strCache>
                <c:ptCount val="6"/>
                <c:pt idx="0">
                  <c:v>0%</c:v>
                </c:pt>
                <c:pt idx="5">
                  <c:v>200%</c:v>
                </c:pt>
              </c:strCache>
            </c:strRef>
          </c:xVal>
          <c:yVal>
            <c:numRef>
              <c:f>'Bonus Plan (example)'!$E$73:$E$78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BA-0B4C-911E-57A59C40E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290192"/>
        <c:axId val="494088799"/>
      </c:scatterChart>
      <c:valAx>
        <c:axId val="1860290192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KPI #1 plan</a:t>
                </a:r>
                <a:endParaRPr lang="en-US" sz="105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088799"/>
        <c:crosses val="autoZero"/>
        <c:crossBetween val="midCat"/>
      </c:valAx>
      <c:valAx>
        <c:axId val="494088799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Payout</a:t>
                </a:r>
                <a:r>
                  <a:rPr lang="en-US" sz="11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1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29019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1698489492044"/>
          <c:y val="6.8086658659193028E-2"/>
          <c:w val="0.771236106415223"/>
          <c:h val="0.7560360039740795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224F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224F41"/>
                </a:solidFill>
                <a:ln w="9525">
                  <a:solidFill>
                    <a:srgbClr val="224F4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E0B-9D4F-910E-93EFE550592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224F41"/>
                </a:solidFill>
                <a:ln w="9525">
                  <a:solidFill>
                    <a:srgbClr val="224F4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224F4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E0B-9D4F-910E-93EFE550592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224F41"/>
                </a:solidFill>
                <a:ln w="9525">
                  <a:solidFill>
                    <a:srgbClr val="224F4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E0B-9D4F-910E-93EFE550592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224F41"/>
                </a:solidFill>
                <a:ln w="9525">
                  <a:solidFill>
                    <a:srgbClr val="224F4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E0B-9D4F-910E-93EFE550592F}"/>
              </c:ext>
            </c:extLst>
          </c:dPt>
          <c:dPt>
            <c:idx val="5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rgbClr val="224F41"/>
                </a:solidFill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0B-9D4F-910E-93EFE550592F}"/>
              </c:ext>
            </c:extLst>
          </c:dPt>
          <c:xVal>
            <c:numRef>
              <c:f>'Bonus Plan (example)'!$D$66:$D$71</c:f>
              <c:numCache>
                <c:formatCode>0%</c:formatCode>
                <c:ptCount val="6"/>
                <c:pt idx="0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2</c:v>
                </c:pt>
              </c:numCache>
            </c:numRef>
          </c:xVal>
          <c:yVal>
            <c:numRef>
              <c:f>'Bonus Plan (example)'!$E$66:$E$71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</c:v>
                </c:pt>
                <c:pt idx="4">
                  <c:v>1.4</c:v>
                </c:pt>
                <c:pt idx="5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E0B-9D4F-910E-93EFE5505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290192"/>
        <c:axId val="494088799"/>
      </c:scatterChart>
      <c:valAx>
        <c:axId val="1860290192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Operating Income plan</a:t>
                </a:r>
                <a:endParaRPr lang="en-US" sz="105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088799"/>
        <c:crosses val="autoZero"/>
        <c:crossBetween val="midCat"/>
      </c:valAx>
      <c:valAx>
        <c:axId val="49408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Payout</a:t>
                </a:r>
                <a:r>
                  <a:rPr lang="en-US" sz="11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1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29019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41023397977496"/>
          <c:y val="6.8086658659193028E-2"/>
          <c:w val="0.77144124073159182"/>
          <c:h val="0.756036003974079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'Bonus Plan (blank)'!$E$59:$E$63</c:f>
              <c:strCache>
                <c:ptCount val="5"/>
                <c:pt idx="0">
                  <c:v>0%</c:v>
                </c:pt>
                <c:pt idx="1">
                  <c:v>0%</c:v>
                </c:pt>
                <c:pt idx="2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24F41"/>
              </a:solidFill>
              <a:ln w="9525">
                <a:solidFill>
                  <a:srgbClr val="224F41"/>
                </a:solidFill>
              </a:ln>
              <a:effectLst/>
            </c:spPr>
          </c:marker>
          <c:xVal>
            <c:numRef>
              <c:f>'Bonus Plan (blank)'!$D$64</c:f>
              <c:numCache>
                <c:formatCode>0%</c:formatCode>
                <c:ptCount val="1"/>
                <c:pt idx="0">
                  <c:v>2</c:v>
                </c:pt>
              </c:numCache>
            </c:numRef>
          </c:xVal>
          <c:yVal>
            <c:numRef>
              <c:f>'Bonus Plan (blank)'!$E$64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25-2E4D-8133-3C56A904A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290192"/>
        <c:axId val="494088799"/>
      </c:scatterChart>
      <c:valAx>
        <c:axId val="1860290192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ARR plan</a:t>
                </a:r>
                <a:endParaRPr lang="en-US" sz="105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088799"/>
        <c:crosses val="autoZero"/>
        <c:crossBetween val="midCat"/>
      </c:valAx>
      <c:valAx>
        <c:axId val="49408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Payout</a:t>
                </a:r>
                <a:r>
                  <a:rPr lang="en-US" sz="11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1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29019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1901346969483"/>
          <c:y val="6.8086658659193028E-2"/>
          <c:w val="0.77413575078112473"/>
          <c:h val="0.756036003974079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'Bonus Plan (blank)'!$E$73:$E$77</c:f>
              <c:strCache>
                <c:ptCount val="5"/>
                <c:pt idx="0">
                  <c:v>0%</c:v>
                </c:pt>
                <c:pt idx="1">
                  <c:v>0%</c:v>
                </c:pt>
                <c:pt idx="2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24F41"/>
              </a:solidFill>
              <a:ln w="9525">
                <a:solidFill>
                  <a:srgbClr val="224F41"/>
                </a:solidFill>
              </a:ln>
              <a:effectLst/>
            </c:spPr>
          </c:marker>
          <c:xVal>
            <c:numRef>
              <c:f>'Bonus Plan (blank)'!$D$78</c:f>
              <c:numCache>
                <c:formatCode>0%</c:formatCode>
                <c:ptCount val="1"/>
                <c:pt idx="0">
                  <c:v>2</c:v>
                </c:pt>
              </c:numCache>
            </c:numRef>
          </c:xVal>
          <c:yVal>
            <c:numRef>
              <c:f>'Bonus Plan (blank)'!$E$78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11-EC4D-B4E0-D7FD69399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290192"/>
        <c:axId val="494088799"/>
      </c:scatterChart>
      <c:valAx>
        <c:axId val="1860290192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KPI #1 plan</a:t>
                </a:r>
                <a:endParaRPr lang="en-US" sz="105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088799"/>
        <c:crosses val="autoZero"/>
        <c:crossBetween val="midCat"/>
      </c:valAx>
      <c:valAx>
        <c:axId val="494088799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Payout</a:t>
                </a:r>
                <a:r>
                  <a:rPr lang="en-US" sz="11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1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29019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1698489492044"/>
          <c:y val="6.8086658659193028E-2"/>
          <c:w val="0.771236106415223"/>
          <c:h val="0.756036003974079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'Bonus Plan (blank)'!$E$66:$E$70</c:f>
              <c:strCache>
                <c:ptCount val="5"/>
                <c:pt idx="0">
                  <c:v>0%</c:v>
                </c:pt>
                <c:pt idx="1">
                  <c:v>0%</c:v>
                </c:pt>
                <c:pt idx="2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'Bonus Plan (blank)'!$D$71</c:f>
              <c:numCache>
                <c:formatCode>0%</c:formatCode>
                <c:ptCount val="1"/>
                <c:pt idx="0">
                  <c:v>2</c:v>
                </c:pt>
              </c:numCache>
            </c:numRef>
          </c:xVal>
          <c:yVal>
            <c:numRef>
              <c:f>'Bonus Plan (blank)'!$E$71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A0-9C44-ABCB-5897FEBE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290192"/>
        <c:axId val="494088799"/>
      </c:scatterChart>
      <c:valAx>
        <c:axId val="1860290192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of Operating Income plan</a:t>
                </a:r>
                <a:endParaRPr lang="en-US" sz="105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088799"/>
        <c:crosses val="autoZero"/>
        <c:crossBetween val="midCat"/>
      </c:valAx>
      <c:valAx>
        <c:axId val="49408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Payout</a:t>
                </a:r>
                <a:r>
                  <a:rPr lang="en-US" sz="11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Rate</a:t>
                </a:r>
                <a:endParaRPr lang="en-US" sz="11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29019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33808</xdr:colOff>
      <xdr:row>26</xdr:row>
      <xdr:rowOff>107887</xdr:rowOff>
    </xdr:from>
    <xdr:to>
      <xdr:col>3</xdr:col>
      <xdr:colOff>1037959</xdr:colOff>
      <xdr:row>39</xdr:row>
      <xdr:rowOff>30312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38B687-BE65-EABC-7BC7-1FB5FA072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955932</xdr:colOff>
      <xdr:row>33</xdr:row>
      <xdr:rowOff>8701</xdr:rowOff>
    </xdr:from>
    <xdr:to>
      <xdr:col>2</xdr:col>
      <xdr:colOff>291230</xdr:colOff>
      <xdr:row>34</xdr:row>
      <xdr:rowOff>37122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258F624-D59F-08A3-57FD-DFE8A9E53CC9}"/>
            </a:ext>
          </a:extLst>
        </xdr:cNvPr>
        <xdr:cNvSpPr txBox="1"/>
      </xdr:nvSpPr>
      <xdr:spPr>
        <a:xfrm>
          <a:off x="1159132" y="6180901"/>
          <a:ext cx="719598" cy="231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Low case</a:t>
          </a:r>
        </a:p>
      </xdr:txBody>
    </xdr:sp>
    <xdr:clientData/>
  </xdr:twoCellAnchor>
  <xdr:twoCellAnchor>
    <xdr:from>
      <xdr:col>1</xdr:col>
      <xdr:colOff>1336266</xdr:colOff>
      <xdr:row>29</xdr:row>
      <xdr:rowOff>167087</xdr:rowOff>
    </xdr:from>
    <xdr:to>
      <xdr:col>2</xdr:col>
      <xdr:colOff>753193</xdr:colOff>
      <xdr:row>30</xdr:row>
      <xdr:rowOff>195507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08CC72-1024-CA4D-808A-A72724952582}"/>
            </a:ext>
          </a:extLst>
        </xdr:cNvPr>
        <xdr:cNvSpPr txBox="1"/>
      </xdr:nvSpPr>
      <xdr:spPr>
        <a:xfrm>
          <a:off x="1539466" y="5526487"/>
          <a:ext cx="801227" cy="231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Base case</a:t>
          </a:r>
        </a:p>
      </xdr:txBody>
    </xdr:sp>
    <xdr:clientData/>
  </xdr:twoCellAnchor>
  <xdr:twoCellAnchor>
    <xdr:from>
      <xdr:col>2</xdr:col>
      <xdr:colOff>316630</xdr:colOff>
      <xdr:row>27</xdr:row>
      <xdr:rowOff>23141</xdr:rowOff>
    </xdr:from>
    <xdr:to>
      <xdr:col>2</xdr:col>
      <xdr:colOff>1119906</xdr:colOff>
      <xdr:row>28</xdr:row>
      <xdr:rowOff>39017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621B8B3-B09F-614B-B004-194A91FB2094}"/>
            </a:ext>
          </a:extLst>
        </xdr:cNvPr>
        <xdr:cNvSpPr txBox="1"/>
      </xdr:nvSpPr>
      <xdr:spPr>
        <a:xfrm>
          <a:off x="1904130" y="4976141"/>
          <a:ext cx="803276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High case</a:t>
          </a:r>
        </a:p>
      </xdr:txBody>
    </xdr:sp>
    <xdr:clientData/>
  </xdr:twoCellAnchor>
  <xdr:twoCellAnchor>
    <xdr:from>
      <xdr:col>1</xdr:col>
      <xdr:colOff>32049</xdr:colOff>
      <xdr:row>40</xdr:row>
      <xdr:rowOff>96742</xdr:rowOff>
    </xdr:from>
    <xdr:to>
      <xdr:col>3</xdr:col>
      <xdr:colOff>1036200</xdr:colOff>
      <xdr:row>53</xdr:row>
      <xdr:rowOff>24841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8995952-6CE3-0742-BCF0-CD00510A4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1257300</xdr:colOff>
      <xdr:row>26</xdr:row>
      <xdr:rowOff>99078</xdr:rowOff>
    </xdr:from>
    <xdr:to>
      <xdr:col>6</xdr:col>
      <xdr:colOff>1130299</xdr:colOff>
      <xdr:row>39</xdr:row>
      <xdr:rowOff>27176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EEB1AB6-9C87-2E41-B0FA-0B31F6D45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848967</xdr:colOff>
      <xdr:row>32</xdr:row>
      <xdr:rowOff>107815</xdr:rowOff>
    </xdr:from>
    <xdr:to>
      <xdr:col>5</xdr:col>
      <xdr:colOff>401981</xdr:colOff>
      <xdr:row>33</xdr:row>
      <xdr:rowOff>136236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DDDD8EA-9961-DC3D-A180-389A1E36D648}"/>
            </a:ext>
          </a:extLst>
        </xdr:cNvPr>
        <xdr:cNvSpPr txBox="1"/>
      </xdr:nvSpPr>
      <xdr:spPr>
        <a:xfrm>
          <a:off x="5271764" y="6084808"/>
          <a:ext cx="707560" cy="232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Low case</a:t>
          </a:r>
        </a:p>
      </xdr:txBody>
    </xdr:sp>
    <xdr:clientData/>
  </xdr:twoCellAnchor>
  <xdr:twoCellAnchor>
    <xdr:from>
      <xdr:col>4</xdr:col>
      <xdr:colOff>1137045</xdr:colOff>
      <xdr:row>29</xdr:row>
      <xdr:rowOff>203904</xdr:rowOff>
    </xdr:from>
    <xdr:to>
      <xdr:col>5</xdr:col>
      <xdr:colOff>798932</xdr:colOff>
      <xdr:row>31</xdr:row>
      <xdr:rowOff>28059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0D4D139-F4B6-49E0-3E24-B965C531CA30}"/>
            </a:ext>
          </a:extLst>
        </xdr:cNvPr>
        <xdr:cNvSpPr txBox="1"/>
      </xdr:nvSpPr>
      <xdr:spPr>
        <a:xfrm>
          <a:off x="5559842" y="5568100"/>
          <a:ext cx="816433" cy="232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Base case</a:t>
          </a:r>
        </a:p>
      </xdr:txBody>
    </xdr:sp>
    <xdr:clientData/>
  </xdr:twoCellAnchor>
  <xdr:twoCellAnchor>
    <xdr:from>
      <xdr:col>5</xdr:col>
      <xdr:colOff>365339</xdr:colOff>
      <xdr:row>27</xdr:row>
      <xdr:rowOff>104493</xdr:rowOff>
    </xdr:from>
    <xdr:to>
      <xdr:col>5</xdr:col>
      <xdr:colOff>1186114</xdr:colOff>
      <xdr:row>28</xdr:row>
      <xdr:rowOff>120369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60F5558-E143-8AE1-D15C-F76BA42AFB05}"/>
            </a:ext>
          </a:extLst>
        </xdr:cNvPr>
        <xdr:cNvSpPr txBox="1"/>
      </xdr:nvSpPr>
      <xdr:spPr>
        <a:xfrm>
          <a:off x="5942682" y="5060157"/>
          <a:ext cx="820775" cy="220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High case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33808</xdr:colOff>
      <xdr:row>26</xdr:row>
      <xdr:rowOff>107887</xdr:rowOff>
    </xdr:from>
    <xdr:to>
      <xdr:col>3</xdr:col>
      <xdr:colOff>1037959</xdr:colOff>
      <xdr:row>39</xdr:row>
      <xdr:rowOff>30312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8BCAF3-9C5D-AE40-A2DE-E8F8E3C8F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955932</xdr:colOff>
      <xdr:row>33</xdr:row>
      <xdr:rowOff>8701</xdr:rowOff>
    </xdr:from>
    <xdr:to>
      <xdr:col>2</xdr:col>
      <xdr:colOff>291230</xdr:colOff>
      <xdr:row>34</xdr:row>
      <xdr:rowOff>37122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E022E6-447B-5744-AA66-B8F0F2DD950A}"/>
            </a:ext>
          </a:extLst>
        </xdr:cNvPr>
        <xdr:cNvSpPr txBox="1"/>
      </xdr:nvSpPr>
      <xdr:spPr>
        <a:xfrm>
          <a:off x="1159132" y="4343400"/>
          <a:ext cx="719598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Low case</a:t>
          </a:r>
        </a:p>
      </xdr:txBody>
    </xdr:sp>
    <xdr:clientData/>
  </xdr:twoCellAnchor>
  <xdr:twoCellAnchor>
    <xdr:from>
      <xdr:col>1</xdr:col>
      <xdr:colOff>1336266</xdr:colOff>
      <xdr:row>29</xdr:row>
      <xdr:rowOff>167087</xdr:rowOff>
    </xdr:from>
    <xdr:to>
      <xdr:col>2</xdr:col>
      <xdr:colOff>753193</xdr:colOff>
      <xdr:row>30</xdr:row>
      <xdr:rowOff>195507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C029FF-FAFC-3C4D-9487-065F422EC63F}"/>
            </a:ext>
          </a:extLst>
        </xdr:cNvPr>
        <xdr:cNvSpPr txBox="1"/>
      </xdr:nvSpPr>
      <xdr:spPr>
        <a:xfrm>
          <a:off x="1539466" y="4343400"/>
          <a:ext cx="80122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Base case</a:t>
          </a:r>
        </a:p>
      </xdr:txBody>
    </xdr:sp>
    <xdr:clientData/>
  </xdr:twoCellAnchor>
  <xdr:twoCellAnchor>
    <xdr:from>
      <xdr:col>2</xdr:col>
      <xdr:colOff>316630</xdr:colOff>
      <xdr:row>27</xdr:row>
      <xdr:rowOff>23141</xdr:rowOff>
    </xdr:from>
    <xdr:to>
      <xdr:col>2</xdr:col>
      <xdr:colOff>1119906</xdr:colOff>
      <xdr:row>28</xdr:row>
      <xdr:rowOff>39017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8B8996-1666-8B43-B4B4-16575D97A084}"/>
            </a:ext>
          </a:extLst>
        </xdr:cNvPr>
        <xdr:cNvSpPr txBox="1"/>
      </xdr:nvSpPr>
      <xdr:spPr>
        <a:xfrm>
          <a:off x="1904130" y="4343400"/>
          <a:ext cx="80327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High case</a:t>
          </a:r>
        </a:p>
      </xdr:txBody>
    </xdr:sp>
    <xdr:clientData/>
  </xdr:twoCellAnchor>
  <xdr:twoCellAnchor>
    <xdr:from>
      <xdr:col>1</xdr:col>
      <xdr:colOff>32049</xdr:colOff>
      <xdr:row>40</xdr:row>
      <xdr:rowOff>96742</xdr:rowOff>
    </xdr:from>
    <xdr:to>
      <xdr:col>3</xdr:col>
      <xdr:colOff>1036200</xdr:colOff>
      <xdr:row>53</xdr:row>
      <xdr:rowOff>24841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1F01BD-4DBB-A34D-9EB8-48614F833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1257300</xdr:colOff>
      <xdr:row>26</xdr:row>
      <xdr:rowOff>99078</xdr:rowOff>
    </xdr:from>
    <xdr:to>
      <xdr:col>6</xdr:col>
      <xdr:colOff>1130299</xdr:colOff>
      <xdr:row>39</xdr:row>
      <xdr:rowOff>27176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A00026-5FA3-5748-B6F6-EC10418C5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848967</xdr:colOff>
      <xdr:row>32</xdr:row>
      <xdr:rowOff>107815</xdr:rowOff>
    </xdr:from>
    <xdr:to>
      <xdr:col>5</xdr:col>
      <xdr:colOff>401981</xdr:colOff>
      <xdr:row>33</xdr:row>
      <xdr:rowOff>136236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F68BF7E-8D86-5C43-817F-ED895E9E6BF5}"/>
            </a:ext>
          </a:extLst>
        </xdr:cNvPr>
        <xdr:cNvSpPr txBox="1"/>
      </xdr:nvSpPr>
      <xdr:spPr>
        <a:xfrm>
          <a:off x="5268567" y="4343400"/>
          <a:ext cx="7087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Low case</a:t>
          </a:r>
        </a:p>
      </xdr:txBody>
    </xdr:sp>
    <xdr:clientData/>
  </xdr:twoCellAnchor>
  <xdr:twoCellAnchor>
    <xdr:from>
      <xdr:col>4</xdr:col>
      <xdr:colOff>1137045</xdr:colOff>
      <xdr:row>29</xdr:row>
      <xdr:rowOff>203904</xdr:rowOff>
    </xdr:from>
    <xdr:to>
      <xdr:col>5</xdr:col>
      <xdr:colOff>798932</xdr:colOff>
      <xdr:row>31</xdr:row>
      <xdr:rowOff>28059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AA6FA9A-25E6-DD44-AF9F-802C4EFAF5E3}"/>
            </a:ext>
          </a:extLst>
        </xdr:cNvPr>
        <xdr:cNvSpPr txBox="1"/>
      </xdr:nvSpPr>
      <xdr:spPr>
        <a:xfrm>
          <a:off x="5556645" y="4343400"/>
          <a:ext cx="8175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Base case</a:t>
          </a:r>
        </a:p>
      </xdr:txBody>
    </xdr:sp>
    <xdr:clientData/>
  </xdr:twoCellAnchor>
  <xdr:twoCellAnchor>
    <xdr:from>
      <xdr:col>5</xdr:col>
      <xdr:colOff>365339</xdr:colOff>
      <xdr:row>27</xdr:row>
      <xdr:rowOff>104493</xdr:rowOff>
    </xdr:from>
    <xdr:to>
      <xdr:col>5</xdr:col>
      <xdr:colOff>1186114</xdr:colOff>
      <xdr:row>28</xdr:row>
      <xdr:rowOff>120369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1AB7439-59B1-F741-A500-62943DA3FD32}"/>
            </a:ext>
          </a:extLst>
        </xdr:cNvPr>
        <xdr:cNvSpPr txBox="1"/>
      </xdr:nvSpPr>
      <xdr:spPr>
        <a:xfrm>
          <a:off x="5940639" y="4343400"/>
          <a:ext cx="820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/>
            <a:t>High case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8962-49CC-0342-AB20-528397150523}">
  <sheetPr codeName="Sheet1">
    <tabColor theme="1"/>
  </sheetPr>
  <dimension ref="A2:C22"/>
  <sheetViews>
    <sheetView showGridLines="0" zoomScale="110" workbookViewId="0">
      <selection activeCell="B3" sqref="B3"/>
    </sheetView>
  </sheetViews>
  <sheetFormatPr baseColWidth="10" defaultColWidth="10.6640625" defaultRowHeight="16" x14ac:dyDescent="0.2"/>
  <cols>
    <col min="1" max="1" width="3.33203125" customWidth="1"/>
    <col min="2" max="2" width="55" customWidth="1"/>
  </cols>
  <sheetData>
    <row r="2" spans="1:3" ht="26" customHeight="1" x14ac:dyDescent="0.2">
      <c r="B2" t="e" vm="1">
        <v>#VALUE!</v>
      </c>
    </row>
    <row r="4" spans="1:3" ht="22" x14ac:dyDescent="0.3">
      <c r="B4" s="6" t="s">
        <v>0</v>
      </c>
    </row>
    <row r="5" spans="1:3" x14ac:dyDescent="0.2">
      <c r="B5" s="4"/>
    </row>
    <row r="6" spans="1:3" x14ac:dyDescent="0.2">
      <c r="B6" s="3" t="s">
        <v>94</v>
      </c>
      <c r="C6" s="7"/>
    </row>
    <row r="7" spans="1:3" ht="11" customHeight="1" x14ac:dyDescent="0.2">
      <c r="B7" s="8"/>
      <c r="C7" s="8"/>
    </row>
    <row r="8" spans="1:3" x14ac:dyDescent="0.2">
      <c r="B8" s="190" t="s">
        <v>96</v>
      </c>
    </row>
    <row r="9" spans="1:3" x14ac:dyDescent="0.2">
      <c r="B9" s="191" t="s">
        <v>97</v>
      </c>
    </row>
    <row r="10" spans="1:3" x14ac:dyDescent="0.2">
      <c r="B10" s="191" t="s">
        <v>98</v>
      </c>
    </row>
    <row r="11" spans="1:3" x14ac:dyDescent="0.2">
      <c r="A11" s="47"/>
    </row>
    <row r="12" spans="1:3" x14ac:dyDescent="0.2">
      <c r="B12" s="190" t="s">
        <v>99</v>
      </c>
    </row>
    <row r="13" spans="1:3" x14ac:dyDescent="0.2">
      <c r="B13" s="191" t="s">
        <v>97</v>
      </c>
    </row>
    <row r="14" spans="1:3" x14ac:dyDescent="0.2">
      <c r="B14" s="191" t="s">
        <v>98</v>
      </c>
    </row>
    <row r="16" spans="1:3" x14ac:dyDescent="0.2">
      <c r="B16" s="190" t="s">
        <v>100</v>
      </c>
    </row>
    <row r="17" spans="2:2" x14ac:dyDescent="0.2">
      <c r="B17" s="191" t="s">
        <v>97</v>
      </c>
    </row>
    <row r="18" spans="2:2" x14ac:dyDescent="0.2">
      <c r="B18" s="191" t="s">
        <v>98</v>
      </c>
    </row>
    <row r="19" spans="2:2" x14ac:dyDescent="0.2">
      <c r="B19" s="191"/>
    </row>
    <row r="20" spans="2:2" x14ac:dyDescent="0.2">
      <c r="B20" s="190" t="s">
        <v>102</v>
      </c>
    </row>
    <row r="21" spans="2:2" x14ac:dyDescent="0.2">
      <c r="B21" s="191" t="s">
        <v>97</v>
      </c>
    </row>
    <row r="22" spans="2:2" x14ac:dyDescent="0.2">
      <c r="B22" s="220" t="s">
        <v>98</v>
      </c>
    </row>
  </sheetData>
  <hyperlinks>
    <hyperlink ref="B9" location="'ELT Summary Dashboard (example)'!A1" display="Example" xr:uid="{0B3A76BA-3A60-A24D-B866-4984B18CCD00}"/>
    <hyperlink ref="B10" location="'ELT Summary Dashboard (blank)'!A1" display="Blank template" xr:uid="{0055E8EF-0677-DB45-B4BB-3F38376E8DBE}"/>
    <hyperlink ref="B13" location="'Bonus Plan (example)'!A1" display="Example" xr:uid="{9837165D-B369-BE40-8F8B-21886527CE34}"/>
    <hyperlink ref="B14" location="'Bonus Plan (blank)'!A1" display="Blank template" xr:uid="{E44ED8A8-E6B3-0243-8373-DB907DAC9B3B}"/>
    <hyperlink ref="B21" location="'L-S Equity Budget (example)'!A1" display="Example" xr:uid="{440A165F-0B33-C44B-AA02-D60E4275AF73}"/>
    <hyperlink ref="B22" location="'L-S Equity Budget (blank)'!A1" display="Blank template" xr:uid="{DAD345E9-8B41-C645-8189-F461BBC27134}"/>
    <hyperlink ref="B17" location="'Simple Equity Tracker (example)'!A1" display="Example" xr:uid="{797ED5D8-80DB-DF4E-8ADB-2BBB18500A65}"/>
    <hyperlink ref="B18" location="'Simple Equity Tracker (blank)'!A1" display="Blank template" xr:uid="{50E0886A-7D2F-8740-B612-B2A0BF811C39}"/>
  </hyperlink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1C3B-89EC-D942-9ADD-349FA7173698}">
  <sheetPr codeName="Sheet10"/>
  <dimension ref="A1:Y24"/>
  <sheetViews>
    <sheetView showGridLines="0" zoomScale="150" zoomScaleNormal="150" workbookViewId="0"/>
  </sheetViews>
  <sheetFormatPr baseColWidth="10" defaultColWidth="10.83203125" defaultRowHeight="16" x14ac:dyDescent="0.2"/>
  <cols>
    <col min="1" max="1" width="2.1640625" customWidth="1"/>
    <col min="2" max="2" width="36.83203125" style="11" customWidth="1"/>
    <col min="3" max="3" width="21.1640625" style="11" customWidth="1"/>
    <col min="4" max="4" width="21.6640625" style="11" customWidth="1"/>
    <col min="5" max="5" width="23.83203125" customWidth="1"/>
    <col min="6" max="8" width="21.83203125" customWidth="1"/>
  </cols>
  <sheetData>
    <row r="1" spans="1:25" ht="10" customHeight="1" x14ac:dyDescent="0.2">
      <c r="B1"/>
      <c r="C1"/>
      <c r="D1"/>
    </row>
    <row r="2" spans="1:25" ht="23" customHeight="1" x14ac:dyDescent="0.3">
      <c r="B2" s="192" t="s">
        <v>101</v>
      </c>
      <c r="C2" s="192"/>
      <c r="D2" s="2"/>
    </row>
    <row r="3" spans="1:25" ht="15" customHeight="1" x14ac:dyDescent="0.3">
      <c r="B3" s="2"/>
      <c r="C3" s="2"/>
      <c r="D3" s="2"/>
    </row>
    <row r="4" spans="1:25" s="11" customFormat="1" ht="17" customHeight="1" x14ac:dyDescent="0.2">
      <c r="A4"/>
      <c r="B4" s="59"/>
      <c r="C4" s="221" t="s">
        <v>89</v>
      </c>
      <c r="D4" s="222"/>
      <c r="E4" s="158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11" customFormat="1" ht="17" x14ac:dyDescent="0.2">
      <c r="A5"/>
      <c r="B5" s="21" t="s">
        <v>20</v>
      </c>
      <c r="C5" s="10" t="s">
        <v>87</v>
      </c>
      <c r="D5" s="10" t="s">
        <v>88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s="11" customFormat="1" x14ac:dyDescent="0.2">
      <c r="A6"/>
      <c r="B6" s="29" t="s">
        <v>85</v>
      </c>
      <c r="C6" s="159"/>
      <c r="D6" s="182" t="str">
        <f>IFERROR(C6/$C$11,"")</f>
        <v/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11" customFormat="1" x14ac:dyDescent="0.2">
      <c r="A7"/>
      <c r="B7" s="157" t="s">
        <v>56</v>
      </c>
      <c r="C7" s="181"/>
      <c r="D7" s="183" t="str">
        <f>IFERROR(C7/$C$11,"")</f>
        <v/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11" customFormat="1" x14ac:dyDescent="0.2">
      <c r="A8"/>
      <c r="B8" s="157" t="s">
        <v>95</v>
      </c>
      <c r="C8" s="181"/>
      <c r="D8" s="183" t="str">
        <f>IFERROR(C8/$C$11,"")</f>
        <v/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11" customFormat="1" x14ac:dyDescent="0.2">
      <c r="A9"/>
      <c r="B9" s="31" t="s">
        <v>86</v>
      </c>
      <c r="C9" s="85">
        <f>C6-C7-C8</f>
        <v>0</v>
      </c>
      <c r="D9" s="161" t="str">
        <f>IFERROR(C9/$C$11,"")</f>
        <v/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11" customFormat="1" x14ac:dyDescent="0.2">
      <c r="A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11" customFormat="1" x14ac:dyDescent="0.2">
      <c r="A11"/>
      <c r="B11" s="186" t="s">
        <v>32</v>
      </c>
      <c r="C11" s="176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11" customFormat="1" x14ac:dyDescent="0.2">
      <c r="A12"/>
      <c r="B12" s="187" t="s">
        <v>35</v>
      </c>
      <c r="C12" s="177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11" customFormat="1" x14ac:dyDescent="0.2">
      <c r="A13"/>
      <c r="B13" s="188" t="s">
        <v>36</v>
      </c>
      <c r="C13" s="178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11" customFormat="1" x14ac:dyDescent="0.2">
      <c r="A14"/>
      <c r="C14" s="16"/>
      <c r="D14" s="16"/>
      <c r="E14" s="16"/>
      <c r="F14" s="16"/>
      <c r="G14" s="16"/>
      <c r="H14" s="16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11" customFormat="1" x14ac:dyDescent="0.2">
      <c r="A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11" customFormat="1" x14ac:dyDescent="0.2">
      <c r="A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11" customFormat="1" x14ac:dyDescent="0.2">
      <c r="A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11" customFormat="1" x14ac:dyDescent="0.2">
      <c r="A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1" customFormat="1" x14ac:dyDescent="0.2">
      <c r="A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11" customFormat="1" x14ac:dyDescent="0.2">
      <c r="A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s="11" customFormat="1" x14ac:dyDescent="0.2">
      <c r="A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s="11" customFormat="1" x14ac:dyDescent="0.2">
      <c r="A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s="11" customFormat="1" x14ac:dyDescent="0.2">
      <c r="A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11" customFormat="1" x14ac:dyDescent="0.2">
      <c r="A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</sheetData>
  <mergeCells count="1">
    <mergeCell ref="C4:D4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4BFC-3EE9-4741-BF95-1B464ED0F0F7}">
  <sheetPr codeName="Sheet11">
    <tabColor rgb="FFCBDBD6"/>
  </sheetPr>
  <dimension ref="A1"/>
  <sheetViews>
    <sheetView showGridLines="0" workbookViewId="0"/>
  </sheetViews>
  <sheetFormatPr baseColWidth="10" defaultColWidth="10.6640625" defaultRowHeight="16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F400-80B6-8141-BEBB-E7BF5C70C810}">
  <sheetPr codeName="Sheet12"/>
  <dimension ref="A1:Z42"/>
  <sheetViews>
    <sheetView showGridLines="0" zoomScaleNormal="150" workbookViewId="0"/>
  </sheetViews>
  <sheetFormatPr baseColWidth="10" defaultColWidth="10.83203125" defaultRowHeight="16" x14ac:dyDescent="0.2"/>
  <cols>
    <col min="1" max="1" width="2.1640625" customWidth="1"/>
    <col min="2" max="2" width="28" style="11" customWidth="1"/>
    <col min="3" max="3" width="36.83203125" style="11" customWidth="1"/>
    <col min="4" max="4" width="21.1640625" style="11" customWidth="1"/>
    <col min="5" max="5" width="21.6640625" style="11" customWidth="1"/>
    <col min="6" max="6" width="23.83203125" customWidth="1"/>
    <col min="7" max="9" width="21.83203125" customWidth="1"/>
  </cols>
  <sheetData>
    <row r="1" spans="1:9" ht="10" customHeight="1" x14ac:dyDescent="0.2">
      <c r="B1"/>
      <c r="C1"/>
      <c r="D1"/>
      <c r="E1"/>
    </row>
    <row r="2" spans="1:9" ht="23" customHeight="1" x14ac:dyDescent="0.3">
      <c r="B2" s="224" t="s">
        <v>1</v>
      </c>
      <c r="C2" s="224"/>
      <c r="D2" s="224"/>
      <c r="E2" s="2"/>
    </row>
    <row r="3" spans="1:9" ht="15" customHeight="1" x14ac:dyDescent="0.3">
      <c r="B3" s="2"/>
      <c r="C3" s="2"/>
      <c r="D3" s="2"/>
      <c r="E3" s="2"/>
    </row>
    <row r="4" spans="1:9" s="9" customFormat="1" ht="16" customHeight="1" x14ac:dyDescent="0.2">
      <c r="A4" s="189"/>
      <c r="B4" s="225"/>
      <c r="C4" s="225"/>
      <c r="D4" s="225" t="s">
        <v>33</v>
      </c>
      <c r="E4" s="225"/>
      <c r="F4" s="225" t="s">
        <v>22</v>
      </c>
      <c r="G4" s="225"/>
      <c r="H4" s="225"/>
      <c r="I4" s="225"/>
    </row>
    <row r="5" spans="1:9" s="9" customFormat="1" ht="34" x14ac:dyDescent="0.2">
      <c r="A5" s="189"/>
      <c r="B5" s="10" t="s">
        <v>19</v>
      </c>
      <c r="C5" s="10" t="s">
        <v>20</v>
      </c>
      <c r="D5" s="10" t="s">
        <v>18</v>
      </c>
      <c r="E5" s="10" t="s">
        <v>21</v>
      </c>
      <c r="F5" s="10" t="s">
        <v>11</v>
      </c>
      <c r="G5" s="10" t="s">
        <v>51</v>
      </c>
      <c r="H5" s="10" t="s">
        <v>84</v>
      </c>
      <c r="I5" s="10" t="s">
        <v>34</v>
      </c>
    </row>
    <row r="6" spans="1:9" x14ac:dyDescent="0.2">
      <c r="B6" s="237" t="s">
        <v>109</v>
      </c>
      <c r="C6" s="28" t="s">
        <v>25</v>
      </c>
      <c r="D6" s="35">
        <v>800000</v>
      </c>
      <c r="E6" s="35">
        <v>600000</v>
      </c>
      <c r="F6" s="35">
        <v>1000000</v>
      </c>
      <c r="G6" s="35">
        <v>350000</v>
      </c>
      <c r="H6" s="35">
        <v>150000</v>
      </c>
      <c r="I6" s="44">
        <f>MAX(F6-SUM(G6:H6),0)</f>
        <v>500000</v>
      </c>
    </row>
    <row r="7" spans="1:9" x14ac:dyDescent="0.2">
      <c r="B7" s="238"/>
      <c r="C7" s="28" t="s">
        <v>26</v>
      </c>
      <c r="D7" s="35">
        <v>1000000</v>
      </c>
      <c r="E7" s="35">
        <v>900000</v>
      </c>
      <c r="F7" s="35">
        <v>400000</v>
      </c>
      <c r="G7" s="35">
        <v>250000</v>
      </c>
      <c r="H7" s="35">
        <v>100000</v>
      </c>
      <c r="I7" s="44">
        <f>MAX(F7-SUM(G7:H7),0)</f>
        <v>50000</v>
      </c>
    </row>
    <row r="8" spans="1:9" x14ac:dyDescent="0.2">
      <c r="B8" s="239"/>
      <c r="C8" s="31" t="s">
        <v>24</v>
      </c>
      <c r="D8" s="36">
        <f t="shared" ref="D8:G8" si="0">SUM(D6:D7)</f>
        <v>1800000</v>
      </c>
      <c r="E8" s="36">
        <f t="shared" si="0"/>
        <v>1500000</v>
      </c>
      <c r="F8" s="36">
        <f t="shared" si="0"/>
        <v>1400000</v>
      </c>
      <c r="G8" s="36">
        <f t="shared" si="0"/>
        <v>600000</v>
      </c>
      <c r="H8" s="36">
        <f t="shared" ref="H8" si="1">SUM(H6:H7)</f>
        <v>250000</v>
      </c>
      <c r="I8" s="36">
        <f t="shared" ref="I8" si="2">SUM(I6:I7)</f>
        <v>550000</v>
      </c>
    </row>
    <row r="9" spans="1:9" x14ac:dyDescent="0.2">
      <c r="B9" s="238" t="s">
        <v>28</v>
      </c>
      <c r="C9" s="28" t="s">
        <v>25</v>
      </c>
      <c r="D9" s="35">
        <v>1000000</v>
      </c>
      <c r="E9" s="35">
        <v>750000</v>
      </c>
      <c r="F9" s="35">
        <v>600000</v>
      </c>
      <c r="G9" s="35">
        <v>400000</v>
      </c>
      <c r="H9" s="35">
        <v>100000</v>
      </c>
      <c r="I9" s="44">
        <f>MAX(F9-SUM(G9:H9),0)</f>
        <v>100000</v>
      </c>
    </row>
    <row r="10" spans="1:9" x14ac:dyDescent="0.2">
      <c r="B10" s="238"/>
      <c r="C10" s="28" t="s">
        <v>26</v>
      </c>
      <c r="D10" s="35">
        <v>660000</v>
      </c>
      <c r="E10" s="35">
        <v>550000</v>
      </c>
      <c r="F10" s="35">
        <v>500000</v>
      </c>
      <c r="G10" s="35">
        <v>300000</v>
      </c>
      <c r="H10" s="35">
        <v>100000</v>
      </c>
      <c r="I10" s="44">
        <f t="shared" ref="I10:I11" si="3">MAX(F10-SUM(G10:H10),0)</f>
        <v>100000</v>
      </c>
    </row>
    <row r="11" spans="1:9" x14ac:dyDescent="0.2">
      <c r="B11" s="238"/>
      <c r="C11" s="28" t="s">
        <v>27</v>
      </c>
      <c r="D11" s="35">
        <v>150000</v>
      </c>
      <c r="E11" s="35">
        <v>200000</v>
      </c>
      <c r="F11" s="35">
        <v>170000</v>
      </c>
      <c r="G11" s="35">
        <v>50000</v>
      </c>
      <c r="H11" s="35">
        <v>0</v>
      </c>
      <c r="I11" s="44">
        <f t="shared" si="3"/>
        <v>120000</v>
      </c>
    </row>
    <row r="12" spans="1:9" x14ac:dyDescent="0.2">
      <c r="B12" s="238"/>
      <c r="C12" s="33" t="s">
        <v>29</v>
      </c>
      <c r="D12" s="37">
        <f t="shared" ref="D12:I12" si="4">SUM(D9:D11)</f>
        <v>1810000</v>
      </c>
      <c r="E12" s="37">
        <f t="shared" si="4"/>
        <v>1500000</v>
      </c>
      <c r="F12" s="37">
        <f t="shared" si="4"/>
        <v>1270000</v>
      </c>
      <c r="G12" s="37">
        <f t="shared" si="4"/>
        <v>750000</v>
      </c>
      <c r="H12" s="37">
        <f t="shared" si="4"/>
        <v>200000</v>
      </c>
      <c r="I12" s="37">
        <f t="shared" si="4"/>
        <v>320000</v>
      </c>
    </row>
    <row r="13" spans="1:9" x14ac:dyDescent="0.2">
      <c r="B13" s="237" t="s">
        <v>111</v>
      </c>
      <c r="C13" s="32" t="s">
        <v>112</v>
      </c>
      <c r="D13" s="38">
        <f t="shared" ref="D13:I13" si="5">D8+D12</f>
        <v>3610000</v>
      </c>
      <c r="E13" s="38">
        <f t="shared" si="5"/>
        <v>3000000</v>
      </c>
      <c r="F13" s="38">
        <f t="shared" si="5"/>
        <v>2670000</v>
      </c>
      <c r="G13" s="38">
        <f t="shared" si="5"/>
        <v>1350000</v>
      </c>
      <c r="H13" s="38">
        <f t="shared" si="5"/>
        <v>450000</v>
      </c>
      <c r="I13" s="38">
        <f t="shared" si="5"/>
        <v>870000</v>
      </c>
    </row>
    <row r="14" spans="1:9" x14ac:dyDescent="0.2">
      <c r="B14" s="240"/>
      <c r="C14" s="39" t="s">
        <v>23</v>
      </c>
      <c r="D14" s="41">
        <v>600000</v>
      </c>
      <c r="E14" s="41">
        <v>200000</v>
      </c>
      <c r="F14" s="41">
        <v>200000</v>
      </c>
      <c r="G14" s="41">
        <v>150000</v>
      </c>
      <c r="H14" s="89"/>
      <c r="I14" s="89">
        <f t="shared" ref="I14" si="6">MAX(F14-SUM(G14:H14),0)</f>
        <v>50000</v>
      </c>
    </row>
    <row r="15" spans="1:9" x14ac:dyDescent="0.2">
      <c r="B15" s="168" t="s">
        <v>110</v>
      </c>
      <c r="C15" s="194" t="s">
        <v>110</v>
      </c>
      <c r="D15" s="195">
        <f t="shared" ref="D15:I15" si="7">D13-D14</f>
        <v>3010000</v>
      </c>
      <c r="E15" s="195">
        <f t="shared" si="7"/>
        <v>2800000</v>
      </c>
      <c r="F15" s="195">
        <f t="shared" si="7"/>
        <v>2470000</v>
      </c>
      <c r="G15" s="195">
        <f t="shared" ref="G15" si="8">G13-G14</f>
        <v>1200000</v>
      </c>
      <c r="H15" s="195">
        <f t="shared" si="7"/>
        <v>450000</v>
      </c>
      <c r="I15" s="195">
        <f t="shared" si="7"/>
        <v>820000</v>
      </c>
    </row>
    <row r="16" spans="1:9" x14ac:dyDescent="0.2">
      <c r="B16" s="193"/>
      <c r="C16" s="91"/>
      <c r="D16" s="37"/>
      <c r="E16" s="37"/>
      <c r="F16" s="37"/>
      <c r="G16" s="37"/>
      <c r="H16" s="37"/>
      <c r="I16" s="37"/>
    </row>
    <row r="17" spans="1:26" x14ac:dyDescent="0.2">
      <c r="B17" s="236" t="s">
        <v>55</v>
      </c>
      <c r="C17" s="196" t="s">
        <v>30</v>
      </c>
      <c r="D17" s="197">
        <f t="shared" ref="D17:I17" si="9">IFERROR(D13/D$27,"")</f>
        <v>4.1976744186046515E-2</v>
      </c>
      <c r="E17" s="197">
        <f t="shared" si="9"/>
        <v>3.3333333333333333E-2</v>
      </c>
      <c r="F17" s="197">
        <f t="shared" si="9"/>
        <v>2.9666666666666668E-2</v>
      </c>
      <c r="G17" s="197">
        <f t="shared" si="9"/>
        <v>1.4917127071823204E-2</v>
      </c>
      <c r="H17" s="197">
        <f t="shared" si="9"/>
        <v>4.8913043478260873E-3</v>
      </c>
      <c r="I17" s="197">
        <f t="shared" si="9"/>
        <v>9.4565217391304347E-3</v>
      </c>
    </row>
    <row r="18" spans="1:26" x14ac:dyDescent="0.2">
      <c r="B18" s="236"/>
      <c r="C18" s="198" t="s">
        <v>31</v>
      </c>
      <c r="D18" s="155">
        <f t="shared" ref="D18:I18" si="10">IFERROR(D15/D$27,"")</f>
        <v>3.5000000000000003E-2</v>
      </c>
      <c r="E18" s="202">
        <f t="shared" si="10"/>
        <v>3.111111111111111E-2</v>
      </c>
      <c r="F18" s="203">
        <f t="shared" si="10"/>
        <v>2.7444444444444445E-2</v>
      </c>
      <c r="G18" s="203">
        <f t="shared" si="10"/>
        <v>1.3259668508287293E-2</v>
      </c>
      <c r="H18" s="203">
        <f t="shared" si="10"/>
        <v>4.8913043478260873E-3</v>
      </c>
      <c r="I18" s="204">
        <f t="shared" si="10"/>
        <v>8.9130434782608691E-3</v>
      </c>
    </row>
    <row r="19" spans="1:26" x14ac:dyDescent="0.2">
      <c r="B19" s="236"/>
      <c r="C19" s="198" t="s">
        <v>83</v>
      </c>
      <c r="D19" s="199">
        <v>18500</v>
      </c>
      <c r="E19" s="200">
        <v>9800</v>
      </c>
      <c r="F19" s="200">
        <v>5100</v>
      </c>
      <c r="G19" s="200">
        <v>5000</v>
      </c>
      <c r="H19" s="201">
        <f>G19</f>
        <v>5000</v>
      </c>
      <c r="I19" s="201">
        <f>H19</f>
        <v>5000</v>
      </c>
    </row>
    <row r="20" spans="1:26" x14ac:dyDescent="0.2">
      <c r="B20" s="236"/>
      <c r="C20" s="31" t="s">
        <v>113</v>
      </c>
      <c r="D20" s="156">
        <f t="shared" ref="D20:I20" si="11">IFERROR(D12/D$27,"")</f>
        <v>2.1046511627906977E-2</v>
      </c>
      <c r="E20" s="156">
        <f t="shared" si="11"/>
        <v>1.6666666666666666E-2</v>
      </c>
      <c r="F20" s="156">
        <f t="shared" si="11"/>
        <v>1.4111111111111111E-2</v>
      </c>
      <c r="G20" s="156">
        <f t="shared" si="11"/>
        <v>8.2872928176795577E-3</v>
      </c>
      <c r="H20" s="156">
        <f t="shared" si="11"/>
        <v>2.1739130434782609E-3</v>
      </c>
      <c r="I20" s="156">
        <f t="shared" si="11"/>
        <v>3.4782608695652175E-3</v>
      </c>
    </row>
    <row r="21" spans="1:26" x14ac:dyDescent="0.2">
      <c r="B21" s="184"/>
      <c r="C21" s="91"/>
      <c r="D21" s="40"/>
      <c r="E21" s="40"/>
      <c r="F21" s="40"/>
      <c r="G21" s="40"/>
      <c r="H21" s="40"/>
      <c r="I21" s="40"/>
    </row>
    <row r="22" spans="1:26" x14ac:dyDescent="0.2">
      <c r="B22" s="235" t="s">
        <v>47</v>
      </c>
      <c r="C22" s="87" t="s">
        <v>49</v>
      </c>
      <c r="D22" s="180">
        <v>1000000</v>
      </c>
      <c r="E22" s="88">
        <f>D25</f>
        <v>7990000</v>
      </c>
      <c r="F22" s="88">
        <f t="shared" ref="F22" si="12">E25</f>
        <v>5190000</v>
      </c>
      <c r="G22" s="88">
        <f>F22</f>
        <v>5190000</v>
      </c>
      <c r="H22" s="88">
        <f>G25</f>
        <v>4990000</v>
      </c>
      <c r="I22" s="88">
        <f>H25</f>
        <v>4540000</v>
      </c>
    </row>
    <row r="23" spans="1:26" x14ac:dyDescent="0.2">
      <c r="B23" s="236"/>
      <c r="C23" s="45" t="s">
        <v>56</v>
      </c>
      <c r="D23" s="16">
        <f>D15</f>
        <v>3010000</v>
      </c>
      <c r="E23" s="16">
        <f>E15</f>
        <v>2800000</v>
      </c>
      <c r="F23" s="16">
        <f>F15</f>
        <v>2470000</v>
      </c>
      <c r="G23" s="16">
        <f>G15</f>
        <v>1200000</v>
      </c>
      <c r="H23" s="16">
        <f>H15</f>
        <v>450000</v>
      </c>
      <c r="I23" s="16">
        <f>MAX(F23-SUM(G23:H23),0)</f>
        <v>820000</v>
      </c>
    </row>
    <row r="24" spans="1:26" x14ac:dyDescent="0.2">
      <c r="B24" s="236"/>
      <c r="C24" s="45" t="s">
        <v>48</v>
      </c>
      <c r="D24" s="15">
        <v>10000000</v>
      </c>
      <c r="E24" s="15">
        <v>0</v>
      </c>
      <c r="F24" s="15">
        <v>1000000</v>
      </c>
      <c r="G24" s="15">
        <v>1000000</v>
      </c>
      <c r="H24" s="15">
        <v>0</v>
      </c>
      <c r="I24" s="16">
        <f>I25-(I22-I23)</f>
        <v>0</v>
      </c>
    </row>
    <row r="25" spans="1:26" x14ac:dyDescent="0.2">
      <c r="B25" s="236"/>
      <c r="C25" s="31" t="s">
        <v>50</v>
      </c>
      <c r="D25" s="90">
        <f>D22-D23+D24</f>
        <v>7990000</v>
      </c>
      <c r="E25" s="90">
        <f>E22-E23+E24</f>
        <v>5190000</v>
      </c>
      <c r="F25" s="90">
        <f t="shared" ref="F25:H25" si="13">F22-F23+F24</f>
        <v>3720000</v>
      </c>
      <c r="G25" s="90">
        <f t="shared" si="13"/>
        <v>4990000</v>
      </c>
      <c r="H25" s="90">
        <f t="shared" si="13"/>
        <v>4540000</v>
      </c>
      <c r="I25" s="90">
        <f>F25</f>
        <v>3720000</v>
      </c>
    </row>
    <row r="26" spans="1:26" x14ac:dyDescent="0.2">
      <c r="B26" s="184"/>
      <c r="C26" s="93"/>
      <c r="D26" s="90"/>
      <c r="E26" s="90"/>
      <c r="F26" s="90"/>
      <c r="G26" s="90"/>
      <c r="H26" s="90"/>
      <c r="I26" s="90"/>
    </row>
    <row r="27" spans="1:26" x14ac:dyDescent="0.2">
      <c r="B27" s="168" t="s">
        <v>32</v>
      </c>
      <c r="C27" s="30" t="s">
        <v>32</v>
      </c>
      <c r="D27" s="42">
        <v>86000000</v>
      </c>
      <c r="E27" s="42">
        <v>90000000</v>
      </c>
      <c r="F27" s="42">
        <v>90000000</v>
      </c>
      <c r="G27" s="42">
        <v>90500000</v>
      </c>
      <c r="H27" s="42">
        <v>92000000</v>
      </c>
      <c r="I27" s="42">
        <v>92000000</v>
      </c>
    </row>
    <row r="28" spans="1:26" x14ac:dyDescent="0.2">
      <c r="B28" s="184"/>
      <c r="C28" s="174"/>
      <c r="D28" s="170"/>
      <c r="E28" s="170"/>
      <c r="F28" s="170"/>
      <c r="G28" s="170"/>
      <c r="H28" s="170"/>
      <c r="I28" s="170"/>
    </row>
    <row r="29" spans="1:26" x14ac:dyDescent="0.2">
      <c r="B29" s="236" t="s">
        <v>92</v>
      </c>
      <c r="C29" s="34" t="s">
        <v>35</v>
      </c>
      <c r="D29" s="175">
        <v>4.5</v>
      </c>
      <c r="E29" s="171">
        <v>5.2</v>
      </c>
      <c r="F29" s="171">
        <v>7.52</v>
      </c>
      <c r="G29" s="171">
        <f>F29</f>
        <v>7.52</v>
      </c>
      <c r="H29" s="171">
        <f t="shared" ref="H29:I29" si="14">G29</f>
        <v>7.52</v>
      </c>
      <c r="I29" s="171">
        <f t="shared" si="14"/>
        <v>7.52</v>
      </c>
      <c r="J29" s="43"/>
      <c r="K29" s="43"/>
    </row>
    <row r="30" spans="1:26" x14ac:dyDescent="0.2">
      <c r="B30" s="236"/>
      <c r="C30" s="92" t="s">
        <v>36</v>
      </c>
      <c r="D30" s="172">
        <v>0.45</v>
      </c>
      <c r="E30" s="172">
        <v>0.78</v>
      </c>
      <c r="F30" s="172">
        <v>1.4985507246376812</v>
      </c>
      <c r="G30" s="172">
        <f>F30</f>
        <v>1.4985507246376812</v>
      </c>
      <c r="H30" s="172">
        <f t="shared" ref="H30:I30" si="15">G30</f>
        <v>1.4985507246376812</v>
      </c>
      <c r="I30" s="172">
        <f t="shared" si="15"/>
        <v>1.4985507246376812</v>
      </c>
      <c r="J30" s="43"/>
      <c r="K30" s="43"/>
    </row>
    <row r="31" spans="1:26" s="11" customFormat="1" x14ac:dyDescent="0.2">
      <c r="A31"/>
      <c r="B31" s="185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11" customFormat="1" x14ac:dyDescent="0.2">
      <c r="A32"/>
      <c r="D32" s="16"/>
      <c r="E32" s="16"/>
      <c r="F32" s="16"/>
      <c r="G32" s="16"/>
      <c r="H32" s="16"/>
      <c r="I32" s="1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11" customFormat="1" x14ac:dyDescent="0.2">
      <c r="A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11" customFormat="1" x14ac:dyDescent="0.2">
      <c r="A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1" customFormat="1" x14ac:dyDescent="0.2">
      <c r="A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1" customFormat="1" x14ac:dyDescent="0.2">
      <c r="A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1" customFormat="1" x14ac:dyDescent="0.2">
      <c r="A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11" customFormat="1" x14ac:dyDescent="0.2">
      <c r="A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11" customFormat="1" x14ac:dyDescent="0.2">
      <c r="A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1" customFormat="1" x14ac:dyDescent="0.2">
      <c r="A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11" customFormat="1" x14ac:dyDescent="0.2">
      <c r="A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11" customFormat="1" x14ac:dyDescent="0.2">
      <c r="A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</sheetData>
  <mergeCells count="10">
    <mergeCell ref="B29:B30"/>
    <mergeCell ref="F4:I4"/>
    <mergeCell ref="B6:B8"/>
    <mergeCell ref="B9:B12"/>
    <mergeCell ref="B13:B14"/>
    <mergeCell ref="B2:D2"/>
    <mergeCell ref="D4:E4"/>
    <mergeCell ref="B4:C4"/>
    <mergeCell ref="B22:B25"/>
    <mergeCell ref="B17:B20"/>
  </mergeCells>
  <pageMargins left="0.7" right="0.7" top="0.75" bottom="0.75" header="0.3" footer="0.3"/>
  <pageSetup orientation="portrait" horizontalDpi="0" verticalDpi="0"/>
  <ignoredErrors>
    <ignoredError sqref="I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5697-3E27-1F4C-9063-321380FDBEA1}">
  <sheetPr codeName="Sheet13"/>
  <dimension ref="A1:Z41"/>
  <sheetViews>
    <sheetView showGridLines="0" tabSelected="1" zoomScaleNormal="150" workbookViewId="0"/>
  </sheetViews>
  <sheetFormatPr baseColWidth="10" defaultColWidth="10.83203125" defaultRowHeight="16" x14ac:dyDescent="0.2"/>
  <cols>
    <col min="1" max="1" width="2.1640625" customWidth="1"/>
    <col min="2" max="2" width="28" style="11" customWidth="1"/>
    <col min="3" max="3" width="36.83203125" style="11" customWidth="1"/>
    <col min="4" max="4" width="21.1640625" style="11" customWidth="1"/>
    <col min="5" max="5" width="21.6640625" style="11" customWidth="1"/>
    <col min="6" max="6" width="23.83203125" customWidth="1"/>
    <col min="7" max="9" width="21.83203125" customWidth="1"/>
  </cols>
  <sheetData>
    <row r="1" spans="1:9" ht="10" customHeight="1" x14ac:dyDescent="0.2">
      <c r="B1"/>
      <c r="C1"/>
      <c r="D1"/>
      <c r="E1"/>
    </row>
    <row r="2" spans="1:9" ht="23" customHeight="1" x14ac:dyDescent="0.3">
      <c r="B2" s="224" t="s">
        <v>1</v>
      </c>
      <c r="C2" s="224"/>
      <c r="D2" s="224"/>
      <c r="E2" s="2"/>
    </row>
    <row r="3" spans="1:9" ht="15" customHeight="1" x14ac:dyDescent="0.3">
      <c r="B3" s="2"/>
      <c r="C3" s="2"/>
      <c r="D3" s="2"/>
      <c r="E3" s="2"/>
    </row>
    <row r="4" spans="1:9" s="9" customFormat="1" ht="16" customHeight="1" x14ac:dyDescent="0.2">
      <c r="A4" s="27"/>
      <c r="B4" s="225"/>
      <c r="C4" s="225"/>
      <c r="D4" s="225" t="s">
        <v>33</v>
      </c>
      <c r="E4" s="225"/>
      <c r="F4" s="225" t="s">
        <v>22</v>
      </c>
      <c r="G4" s="225"/>
      <c r="H4" s="225"/>
      <c r="I4" s="225"/>
    </row>
    <row r="5" spans="1:9" s="9" customFormat="1" ht="34" x14ac:dyDescent="0.2">
      <c r="A5" s="27"/>
      <c r="B5" s="10" t="s">
        <v>19</v>
      </c>
      <c r="C5" s="10" t="s">
        <v>20</v>
      </c>
      <c r="D5" s="10" t="s">
        <v>18</v>
      </c>
      <c r="E5" s="10" t="s">
        <v>21</v>
      </c>
      <c r="F5" s="10" t="s">
        <v>11</v>
      </c>
      <c r="G5" s="10" t="s">
        <v>51</v>
      </c>
      <c r="H5" s="10" t="s">
        <v>84</v>
      </c>
      <c r="I5" s="10" t="s">
        <v>34</v>
      </c>
    </row>
    <row r="6" spans="1:9" x14ac:dyDescent="0.2">
      <c r="B6" s="237" t="s">
        <v>109</v>
      </c>
      <c r="C6" s="28" t="s">
        <v>25</v>
      </c>
      <c r="D6" s="35"/>
      <c r="E6" s="35"/>
      <c r="F6" s="35"/>
      <c r="G6" s="35"/>
      <c r="H6" s="35"/>
      <c r="I6" s="44">
        <f>MAX(F6-SUM(G6:H6),0)</f>
        <v>0</v>
      </c>
    </row>
    <row r="7" spans="1:9" x14ac:dyDescent="0.2">
      <c r="B7" s="238"/>
      <c r="C7" s="28" t="s">
        <v>26</v>
      </c>
      <c r="D7" s="35"/>
      <c r="E7" s="35"/>
      <c r="F7" s="35"/>
      <c r="G7" s="35"/>
      <c r="H7" s="35"/>
      <c r="I7" s="44">
        <f>MAX(F7-SUM(G7:H7),0)</f>
        <v>0</v>
      </c>
    </row>
    <row r="8" spans="1:9" x14ac:dyDescent="0.2">
      <c r="B8" s="239"/>
      <c r="C8" s="31" t="s">
        <v>24</v>
      </c>
      <c r="D8" s="36">
        <f t="shared" ref="D8:G8" si="0">SUM(D6:D7)</f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ref="H8:I8" si="1">SUM(H6:H7)</f>
        <v>0</v>
      </c>
      <c r="I8" s="36">
        <f t="shared" si="1"/>
        <v>0</v>
      </c>
    </row>
    <row r="9" spans="1:9" x14ac:dyDescent="0.2">
      <c r="B9" s="238" t="s">
        <v>28</v>
      </c>
      <c r="C9" s="28" t="s">
        <v>25</v>
      </c>
      <c r="D9" s="35"/>
      <c r="E9" s="35"/>
      <c r="F9" s="35"/>
      <c r="G9" s="35"/>
      <c r="H9" s="35"/>
      <c r="I9" s="44">
        <f>MAX(F9-SUM(G9:H9),0)</f>
        <v>0</v>
      </c>
    </row>
    <row r="10" spans="1:9" x14ac:dyDescent="0.2">
      <c r="B10" s="238"/>
      <c r="C10" s="28" t="s">
        <v>26</v>
      </c>
      <c r="D10" s="35"/>
      <c r="E10" s="35"/>
      <c r="F10" s="35"/>
      <c r="G10" s="35"/>
      <c r="H10" s="35"/>
      <c r="I10" s="44">
        <f t="shared" ref="I10:I11" si="2">MAX(F10-SUM(G10:H10),0)</f>
        <v>0</v>
      </c>
    </row>
    <row r="11" spans="1:9" x14ac:dyDescent="0.2">
      <c r="B11" s="238"/>
      <c r="C11" s="28" t="s">
        <v>27</v>
      </c>
      <c r="D11" s="35"/>
      <c r="E11" s="35"/>
      <c r="F11" s="35"/>
      <c r="G11" s="35"/>
      <c r="H11" s="35"/>
      <c r="I11" s="44">
        <f t="shared" si="2"/>
        <v>0</v>
      </c>
    </row>
    <row r="12" spans="1:9" x14ac:dyDescent="0.2">
      <c r="B12" s="238"/>
      <c r="C12" s="33" t="s">
        <v>29</v>
      </c>
      <c r="D12" s="37">
        <f t="shared" ref="D12:I12" si="3">SUM(D9:D11)</f>
        <v>0</v>
      </c>
      <c r="E12" s="37">
        <f t="shared" si="3"/>
        <v>0</v>
      </c>
      <c r="F12" s="37">
        <f t="shared" si="3"/>
        <v>0</v>
      </c>
      <c r="G12" s="37">
        <f t="shared" si="3"/>
        <v>0</v>
      </c>
      <c r="H12" s="37">
        <f t="shared" si="3"/>
        <v>0</v>
      </c>
      <c r="I12" s="37">
        <f t="shared" si="3"/>
        <v>0</v>
      </c>
    </row>
    <row r="13" spans="1:9" x14ac:dyDescent="0.2">
      <c r="B13" s="237" t="s">
        <v>111</v>
      </c>
      <c r="C13" s="32" t="s">
        <v>112</v>
      </c>
      <c r="D13" s="38">
        <f t="shared" ref="D13:I13" si="4">D8+D12</f>
        <v>0</v>
      </c>
      <c r="E13" s="38">
        <f t="shared" si="4"/>
        <v>0</v>
      </c>
      <c r="F13" s="38">
        <f t="shared" si="4"/>
        <v>0</v>
      </c>
      <c r="G13" s="38">
        <f t="shared" si="4"/>
        <v>0</v>
      </c>
      <c r="H13" s="38">
        <f t="shared" si="4"/>
        <v>0</v>
      </c>
      <c r="I13" s="38">
        <f t="shared" si="4"/>
        <v>0</v>
      </c>
    </row>
    <row r="14" spans="1:9" x14ac:dyDescent="0.2">
      <c r="B14" s="240"/>
      <c r="C14" s="39" t="s">
        <v>23</v>
      </c>
      <c r="D14" s="41"/>
      <c r="E14" s="41"/>
      <c r="F14" s="41"/>
      <c r="G14" s="41"/>
      <c r="H14" s="89"/>
      <c r="I14" s="89">
        <f t="shared" ref="I14" si="5">MAX(F14-SUM(G14:H14),0)</f>
        <v>0</v>
      </c>
    </row>
    <row r="15" spans="1:9" x14ac:dyDescent="0.2">
      <c r="B15" s="168" t="s">
        <v>110</v>
      </c>
      <c r="C15" s="194" t="s">
        <v>110</v>
      </c>
      <c r="D15" s="205">
        <f t="shared" ref="D15:I15" si="6">D13-D14</f>
        <v>0</v>
      </c>
      <c r="E15" s="205">
        <f t="shared" si="6"/>
        <v>0</v>
      </c>
      <c r="F15" s="205">
        <f t="shared" si="6"/>
        <v>0</v>
      </c>
      <c r="G15" s="205">
        <f t="shared" si="6"/>
        <v>0</v>
      </c>
      <c r="H15" s="205">
        <f t="shared" si="6"/>
        <v>0</v>
      </c>
      <c r="I15" s="205">
        <f t="shared" si="6"/>
        <v>0</v>
      </c>
    </row>
    <row r="16" spans="1:9" x14ac:dyDescent="0.2">
      <c r="B16" s="193"/>
      <c r="C16" s="91"/>
      <c r="D16" s="37"/>
      <c r="E16" s="37"/>
      <c r="F16" s="37"/>
      <c r="G16" s="37"/>
      <c r="H16" s="37"/>
      <c r="I16" s="37"/>
    </row>
    <row r="17" spans="1:26" x14ac:dyDescent="0.2">
      <c r="B17" s="236" t="s">
        <v>55</v>
      </c>
      <c r="C17" s="196" t="s">
        <v>30</v>
      </c>
      <c r="D17" s="208" t="str">
        <f t="shared" ref="D17:I17" si="7">IFERROR(D13/D$27,"")</f>
        <v/>
      </c>
      <c r="E17" s="209" t="str">
        <f t="shared" si="7"/>
        <v/>
      </c>
      <c r="F17" s="209" t="str">
        <f t="shared" si="7"/>
        <v/>
      </c>
      <c r="G17" s="209" t="str">
        <f t="shared" si="7"/>
        <v/>
      </c>
      <c r="H17" s="209" t="str">
        <f t="shared" si="7"/>
        <v/>
      </c>
      <c r="I17" s="209" t="str">
        <f t="shared" si="7"/>
        <v/>
      </c>
    </row>
    <row r="18" spans="1:26" x14ac:dyDescent="0.2">
      <c r="B18" s="236"/>
      <c r="C18" s="198" t="s">
        <v>31</v>
      </c>
      <c r="D18" s="202" t="str">
        <f t="shared" ref="D18:I18" si="8">IFERROR(D15/D$27,"")</f>
        <v/>
      </c>
      <c r="E18" s="203" t="str">
        <f t="shared" si="8"/>
        <v/>
      </c>
      <c r="F18" s="204" t="str">
        <f t="shared" si="8"/>
        <v/>
      </c>
      <c r="G18" s="206" t="str">
        <f t="shared" si="8"/>
        <v/>
      </c>
      <c r="H18" s="207" t="str">
        <f t="shared" si="8"/>
        <v/>
      </c>
      <c r="I18" s="207" t="str">
        <f t="shared" si="8"/>
        <v/>
      </c>
    </row>
    <row r="19" spans="1:26" x14ac:dyDescent="0.2">
      <c r="B19" s="236"/>
      <c r="C19" s="198" t="s">
        <v>83</v>
      </c>
      <c r="D19" s="200"/>
      <c r="E19" s="200"/>
      <c r="F19" s="200"/>
      <c r="G19" s="200"/>
      <c r="H19" s="201">
        <f>G19</f>
        <v>0</v>
      </c>
      <c r="I19" s="201">
        <f>H19</f>
        <v>0</v>
      </c>
    </row>
    <row r="20" spans="1:26" x14ac:dyDescent="0.2">
      <c r="B20" s="236"/>
      <c r="C20" s="31" t="s">
        <v>113</v>
      </c>
      <c r="D20" s="156" t="str">
        <f t="shared" ref="D20:I20" si="9">IFERROR(D12/D$27,"")</f>
        <v/>
      </c>
      <c r="E20" s="156" t="str">
        <f t="shared" si="9"/>
        <v/>
      </c>
      <c r="F20" s="156" t="str">
        <f t="shared" si="9"/>
        <v/>
      </c>
      <c r="G20" s="156" t="str">
        <f t="shared" si="9"/>
        <v/>
      </c>
      <c r="H20" s="156" t="str">
        <f t="shared" si="9"/>
        <v/>
      </c>
      <c r="I20" s="156" t="str">
        <f t="shared" si="9"/>
        <v/>
      </c>
    </row>
    <row r="21" spans="1:26" x14ac:dyDescent="0.2">
      <c r="B21" s="184"/>
      <c r="C21" s="91"/>
      <c r="D21" s="40"/>
      <c r="E21" s="40"/>
      <c r="F21" s="40"/>
      <c r="G21" s="40"/>
      <c r="H21" s="40"/>
      <c r="I21" s="40"/>
    </row>
    <row r="22" spans="1:26" x14ac:dyDescent="0.2">
      <c r="B22" s="235" t="s">
        <v>47</v>
      </c>
      <c r="C22" s="87" t="s">
        <v>49</v>
      </c>
      <c r="D22" s="180"/>
      <c r="E22" s="88">
        <f>D25</f>
        <v>0</v>
      </c>
      <c r="F22" s="88">
        <f t="shared" ref="F22" si="10">E25</f>
        <v>0</v>
      </c>
      <c r="G22" s="88">
        <f>F22</f>
        <v>0</v>
      </c>
      <c r="H22" s="88">
        <f>G25</f>
        <v>0</v>
      </c>
      <c r="I22" s="88">
        <f>H25</f>
        <v>0</v>
      </c>
    </row>
    <row r="23" spans="1:26" x14ac:dyDescent="0.2">
      <c r="B23" s="236"/>
      <c r="C23" s="45" t="s">
        <v>56</v>
      </c>
      <c r="D23" s="16">
        <f>D15</f>
        <v>0</v>
      </c>
      <c r="E23" s="16">
        <f>E15</f>
        <v>0</v>
      </c>
      <c r="F23" s="16">
        <f>F15</f>
        <v>0</v>
      </c>
      <c r="G23" s="16">
        <f>G15</f>
        <v>0</v>
      </c>
      <c r="H23" s="16">
        <f>H15</f>
        <v>0</v>
      </c>
      <c r="I23" s="16">
        <f>MAX(F23-SUM(G23:H23),0)</f>
        <v>0</v>
      </c>
    </row>
    <row r="24" spans="1:26" x14ac:dyDescent="0.2">
      <c r="B24" s="236"/>
      <c r="C24" s="45" t="s">
        <v>48</v>
      </c>
      <c r="D24" s="15"/>
      <c r="E24" s="15"/>
      <c r="F24" s="15"/>
      <c r="G24" s="15"/>
      <c r="H24" s="15"/>
      <c r="I24" s="16">
        <f>I25-(I22-I23)</f>
        <v>0</v>
      </c>
    </row>
    <row r="25" spans="1:26" x14ac:dyDescent="0.2">
      <c r="B25" s="236"/>
      <c r="C25" s="31" t="s">
        <v>50</v>
      </c>
      <c r="D25" s="90">
        <f>D22-D23+D24</f>
        <v>0</v>
      </c>
      <c r="E25" s="90">
        <f>E22-E23+E24</f>
        <v>0</v>
      </c>
      <c r="F25" s="90">
        <f t="shared" ref="F25:H25" si="11">F22-F23+F24</f>
        <v>0</v>
      </c>
      <c r="G25" s="90">
        <f t="shared" si="11"/>
        <v>0</v>
      </c>
      <c r="H25" s="90">
        <f t="shared" si="11"/>
        <v>0</v>
      </c>
      <c r="I25" s="90">
        <f>F25</f>
        <v>0</v>
      </c>
    </row>
    <row r="26" spans="1:26" x14ac:dyDescent="0.2">
      <c r="B26" s="184"/>
      <c r="C26" s="93"/>
      <c r="D26" s="90"/>
      <c r="E26" s="90"/>
      <c r="F26" s="90"/>
      <c r="G26" s="90"/>
      <c r="H26" s="90"/>
      <c r="I26" s="90"/>
    </row>
    <row r="27" spans="1:26" x14ac:dyDescent="0.2">
      <c r="B27" s="168" t="s">
        <v>32</v>
      </c>
      <c r="C27" s="30" t="s">
        <v>32</v>
      </c>
      <c r="D27" s="42"/>
      <c r="E27" s="42"/>
      <c r="F27" s="42"/>
      <c r="G27" s="42"/>
      <c r="H27" s="42"/>
      <c r="I27" s="42"/>
    </row>
    <row r="28" spans="1:26" x14ac:dyDescent="0.2">
      <c r="B28" s="184"/>
      <c r="C28" s="174"/>
      <c r="D28" s="170"/>
      <c r="E28" s="170"/>
      <c r="F28" s="170"/>
      <c r="G28" s="170"/>
      <c r="H28" s="170"/>
      <c r="I28" s="170"/>
    </row>
    <row r="29" spans="1:26" x14ac:dyDescent="0.2">
      <c r="B29" s="236" t="s">
        <v>92</v>
      </c>
      <c r="C29" s="34" t="s">
        <v>35</v>
      </c>
      <c r="D29" s="175"/>
      <c r="E29" s="171"/>
      <c r="F29" s="171"/>
      <c r="G29" s="171">
        <f>F29</f>
        <v>0</v>
      </c>
      <c r="H29" s="171">
        <f t="shared" ref="H29:I30" si="12">G29</f>
        <v>0</v>
      </c>
      <c r="I29" s="171">
        <f t="shared" si="12"/>
        <v>0</v>
      </c>
      <c r="J29" s="43"/>
      <c r="K29" s="43"/>
    </row>
    <row r="30" spans="1:26" x14ac:dyDescent="0.2">
      <c r="B30" s="236"/>
      <c r="C30" s="92" t="s">
        <v>36</v>
      </c>
      <c r="D30" s="172"/>
      <c r="E30" s="172"/>
      <c r="F30" s="172"/>
      <c r="G30" s="172">
        <f>F30</f>
        <v>0</v>
      </c>
      <c r="H30" s="172">
        <f t="shared" si="12"/>
        <v>0</v>
      </c>
      <c r="I30" s="172">
        <f t="shared" si="12"/>
        <v>0</v>
      </c>
      <c r="J30" s="43"/>
      <c r="K30" s="43"/>
    </row>
    <row r="31" spans="1:26" s="11" customFormat="1" x14ac:dyDescent="0.2">
      <c r="A31"/>
      <c r="B31" s="185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11" customFormat="1" x14ac:dyDescent="0.2">
      <c r="A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11" customFormat="1" x14ac:dyDescent="0.2">
      <c r="A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11" customFormat="1" x14ac:dyDescent="0.2">
      <c r="A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1" customFormat="1" x14ac:dyDescent="0.2">
      <c r="A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1" customFormat="1" x14ac:dyDescent="0.2">
      <c r="A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1" customFormat="1" x14ac:dyDescent="0.2">
      <c r="A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11" customFormat="1" x14ac:dyDescent="0.2">
      <c r="A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11" customFormat="1" x14ac:dyDescent="0.2">
      <c r="A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1" customFormat="1" x14ac:dyDescent="0.2">
      <c r="A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11" customFormat="1" x14ac:dyDescent="0.2">
      <c r="A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</sheetData>
  <mergeCells count="10">
    <mergeCell ref="B2:D2"/>
    <mergeCell ref="B4:C4"/>
    <mergeCell ref="D4:E4"/>
    <mergeCell ref="F4:I4"/>
    <mergeCell ref="B6:B8"/>
    <mergeCell ref="B13:B14"/>
    <mergeCell ref="B22:B25"/>
    <mergeCell ref="B29:B30"/>
    <mergeCell ref="B17:B20"/>
    <mergeCell ref="B9:B1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A58A-CB3A-C646-9422-A1FBB5D52D26}">
  <sheetPr codeName="Sheet2">
    <tabColor rgb="FFCBDBD6"/>
  </sheetPr>
  <dimension ref="A1"/>
  <sheetViews>
    <sheetView showGridLines="0" zoomScale="90" workbookViewId="0"/>
  </sheetViews>
  <sheetFormatPr baseColWidth="10" defaultColWidth="10.6640625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CCD7-4C9A-364F-B272-60C025CF922F}">
  <sheetPr codeName="Sheet3"/>
  <dimension ref="A1:AU98"/>
  <sheetViews>
    <sheetView showGridLines="0" zoomScale="107" workbookViewId="0"/>
  </sheetViews>
  <sheetFormatPr baseColWidth="10" defaultColWidth="10.83203125" defaultRowHeight="16" outlineLevelCol="1" x14ac:dyDescent="0.2"/>
  <cols>
    <col min="1" max="1" width="2.1640625" customWidth="1"/>
    <col min="2" max="2" width="19.5" style="11" customWidth="1"/>
    <col min="3" max="3" width="16" style="11" customWidth="1"/>
    <col min="4" max="8" width="18.1640625" style="11" customWidth="1"/>
    <col min="9" max="9" width="18.1640625" style="11" customWidth="1" outlineLevel="1"/>
    <col min="10" max="10" width="18.1640625" style="11" customWidth="1"/>
    <col min="11" max="11" width="18.1640625" style="11" customWidth="1" outlineLevel="1"/>
    <col min="12" max="15" width="18.1640625" style="11" customWidth="1"/>
    <col min="16" max="20" width="18.1640625" style="11" customWidth="1" outlineLevel="1"/>
    <col min="21" max="22" width="18.1640625" style="11" customWidth="1"/>
    <col min="23" max="24" width="18.1640625" style="11" customWidth="1" outlineLevel="1"/>
  </cols>
  <sheetData>
    <row r="1" spans="1:47" ht="10" customHeight="1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47" ht="23" customHeight="1" x14ac:dyDescent="0.3">
      <c r="B2" s="224" t="s">
        <v>96</v>
      </c>
      <c r="C2" s="224"/>
      <c r="D2" s="2"/>
      <c r="E2" s="2"/>
      <c r="F2" s="2"/>
      <c r="G2" s="2"/>
      <c r="H2" s="2"/>
      <c r="I2" s="2"/>
      <c r="J2" s="2"/>
      <c r="K2" s="2"/>
      <c r="L2" s="2"/>
      <c r="M2" s="2"/>
      <c r="N2"/>
      <c r="O2"/>
      <c r="P2"/>
      <c r="Q2"/>
      <c r="R2"/>
      <c r="S2"/>
      <c r="T2"/>
      <c r="U2" s="2"/>
      <c r="V2" s="2"/>
      <c r="W2" s="2"/>
      <c r="X2" s="2"/>
    </row>
    <row r="3" spans="1:47" ht="15" customHeight="1" x14ac:dyDescent="0.3">
      <c r="B3" s="2"/>
      <c r="C3" s="2"/>
      <c r="D3" s="2"/>
      <c r="E3" s="2"/>
      <c r="F3" s="2"/>
      <c r="G3" s="2"/>
      <c r="H3"/>
      <c r="I3" s="2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47" x14ac:dyDescent="0.2">
      <c r="B4" s="18" t="s">
        <v>9</v>
      </c>
      <c r="C4" s="17">
        <v>320000000</v>
      </c>
      <c r="D4" s="52"/>
      <c r="E4" s="52"/>
      <c r="U4"/>
      <c r="V4"/>
      <c r="W4"/>
      <c r="X4"/>
    </row>
    <row r="5" spans="1:47" ht="15" customHeight="1" x14ac:dyDescent="0.3">
      <c r="B5" s="2"/>
      <c r="C5" s="2"/>
      <c r="D5" s="2"/>
      <c r="E5" s="2"/>
      <c r="F5" s="2"/>
      <c r="G5" s="2"/>
      <c r="H5"/>
      <c r="I5" s="2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47" s="9" customFormat="1" ht="37" customHeight="1" x14ac:dyDescent="0.2">
      <c r="B6" s="225" t="s">
        <v>4</v>
      </c>
      <c r="C6" s="225"/>
      <c r="D6" s="225" t="s">
        <v>108</v>
      </c>
      <c r="E6" s="225"/>
      <c r="F6" s="225"/>
      <c r="G6" s="221" t="s">
        <v>73</v>
      </c>
      <c r="H6" s="222"/>
      <c r="I6" s="222"/>
      <c r="J6" s="222"/>
      <c r="K6" s="223"/>
      <c r="L6" s="221" t="s">
        <v>90</v>
      </c>
      <c r="M6" s="223"/>
      <c r="N6" s="221" t="s">
        <v>39</v>
      </c>
      <c r="O6" s="223"/>
      <c r="P6" s="221" t="s">
        <v>104</v>
      </c>
      <c r="Q6" s="222"/>
      <c r="R6" s="223"/>
      <c r="S6" s="221" t="s">
        <v>5</v>
      </c>
      <c r="T6" s="222"/>
      <c r="U6" s="222"/>
      <c r="V6" s="222"/>
      <c r="W6" s="222"/>
      <c r="X6" s="223"/>
    </row>
    <row r="7" spans="1:47" s="9" customFormat="1" ht="37" customHeight="1" x14ac:dyDescent="0.2">
      <c r="B7" s="10" t="s">
        <v>53</v>
      </c>
      <c r="C7" s="10" t="s">
        <v>3</v>
      </c>
      <c r="D7" s="10" t="s">
        <v>37</v>
      </c>
      <c r="E7" s="10" t="s">
        <v>38</v>
      </c>
      <c r="F7" s="10" t="s">
        <v>103</v>
      </c>
      <c r="G7" s="10" t="s">
        <v>8</v>
      </c>
      <c r="H7" s="10" t="s">
        <v>65</v>
      </c>
      <c r="I7" s="10" t="s">
        <v>7</v>
      </c>
      <c r="J7" s="10" t="s">
        <v>72</v>
      </c>
      <c r="K7" s="10" t="s">
        <v>6</v>
      </c>
      <c r="L7" s="10" t="s">
        <v>66</v>
      </c>
      <c r="M7" s="10" t="s">
        <v>67</v>
      </c>
      <c r="N7" s="10" t="s">
        <v>40</v>
      </c>
      <c r="O7" s="10" t="s">
        <v>74</v>
      </c>
      <c r="P7" s="10" t="s">
        <v>105</v>
      </c>
      <c r="Q7" s="10" t="s">
        <v>106</v>
      </c>
      <c r="R7" s="10" t="s">
        <v>107</v>
      </c>
      <c r="S7" s="10" t="s">
        <v>41</v>
      </c>
      <c r="T7" s="10" t="s">
        <v>70</v>
      </c>
      <c r="U7" s="10" t="s">
        <v>5</v>
      </c>
      <c r="V7" s="10" t="s">
        <v>69</v>
      </c>
      <c r="W7" s="48" t="s">
        <v>71</v>
      </c>
      <c r="X7" s="10" t="s">
        <v>68</v>
      </c>
    </row>
    <row r="8" spans="1:47" x14ac:dyDescent="0.2">
      <c r="B8" s="1" t="s">
        <v>57</v>
      </c>
      <c r="C8" s="51">
        <v>41510</v>
      </c>
      <c r="D8" s="54">
        <v>350000</v>
      </c>
      <c r="E8" s="55">
        <v>140000</v>
      </c>
      <c r="F8" s="56">
        <f t="shared" ref="F8:F15" si="0">D8+E8</f>
        <v>490000</v>
      </c>
      <c r="G8" s="14">
        <v>24000000</v>
      </c>
      <c r="H8" s="94">
        <f t="shared" ref="H8:H15" si="1">IFERROR(G8/$C$4,"")</f>
        <v>7.4999999999999997E-2</v>
      </c>
      <c r="I8" s="14">
        <v>17000000</v>
      </c>
      <c r="J8" s="19">
        <f>IFERROR(I8/G8,"")</f>
        <v>0.70833333333333337</v>
      </c>
      <c r="K8" s="14">
        <v>2000000</v>
      </c>
      <c r="L8" s="116">
        <v>0</v>
      </c>
      <c r="M8" s="54">
        <v>25000</v>
      </c>
      <c r="N8" s="121">
        <v>750000</v>
      </c>
      <c r="O8" s="125">
        <f>IFERROR(N8/$C$4,"")</f>
        <v>2.3437499999999999E-3</v>
      </c>
      <c r="P8" s="211">
        <f>D8+L8</f>
        <v>350000</v>
      </c>
      <c r="Q8" s="211">
        <f>E8+M8</f>
        <v>165000</v>
      </c>
      <c r="R8" s="214">
        <f>P8+Q8</f>
        <v>515000</v>
      </c>
      <c r="S8" s="16">
        <f t="shared" ref="S8:S15" si="2">N8+(G8-I8)</f>
        <v>7750000</v>
      </c>
      <c r="T8" s="20">
        <f t="shared" ref="T8:T15" si="3">IFERROR(((G8-I8)+N8)/$C$4,"")</f>
        <v>2.4218750000000001E-2</v>
      </c>
      <c r="U8" s="13">
        <f t="shared" ref="U8:U15" si="4">G8+N8</f>
        <v>24750000</v>
      </c>
      <c r="V8" s="20">
        <f>IFERROR(U8/$C$4,"")</f>
        <v>7.7343750000000003E-2</v>
      </c>
      <c r="W8" s="13">
        <f>U8-K8</f>
        <v>22750000</v>
      </c>
      <c r="X8" s="96">
        <f>IFERROR(W8/$C$4,"")</f>
        <v>7.1093749999999997E-2</v>
      </c>
      <c r="Y8" s="120"/>
    </row>
    <row r="9" spans="1:47" x14ac:dyDescent="0.2">
      <c r="B9" s="1" t="s">
        <v>58</v>
      </c>
      <c r="C9" s="51">
        <v>45575</v>
      </c>
      <c r="D9" s="54">
        <v>300000</v>
      </c>
      <c r="E9" s="54">
        <v>90000</v>
      </c>
      <c r="F9" s="56">
        <f t="shared" si="0"/>
        <v>390000</v>
      </c>
      <c r="G9" s="15">
        <v>3250000</v>
      </c>
      <c r="H9" s="94">
        <f t="shared" si="1"/>
        <v>1.015625E-2</v>
      </c>
      <c r="I9" s="14">
        <v>0</v>
      </c>
      <c r="J9" s="19">
        <f t="shared" ref="J9:J17" si="5">IFERROR(I9/G9,"")</f>
        <v>0</v>
      </c>
      <c r="K9" s="50"/>
      <c r="L9" s="116">
        <v>0</v>
      </c>
      <c r="M9" s="54">
        <v>0</v>
      </c>
      <c r="N9" s="121"/>
      <c r="O9" s="125">
        <f t="shared" ref="O9:O15" si="6">IFERROR(N9/$C$4,"")</f>
        <v>0</v>
      </c>
      <c r="P9" s="211">
        <f t="shared" ref="P9:P15" si="7">D9+L9</f>
        <v>300000</v>
      </c>
      <c r="Q9" s="211">
        <f t="shared" ref="Q9:Q15" si="8">E9+M9</f>
        <v>90000</v>
      </c>
      <c r="R9" s="215">
        <f t="shared" ref="R9:R15" si="9">P9+Q9</f>
        <v>390000</v>
      </c>
      <c r="S9" s="16">
        <f t="shared" si="2"/>
        <v>3250000</v>
      </c>
      <c r="T9" s="20">
        <f t="shared" si="3"/>
        <v>1.015625E-2</v>
      </c>
      <c r="U9" s="13">
        <f t="shared" si="4"/>
        <v>3250000</v>
      </c>
      <c r="V9" s="20">
        <f t="shared" ref="V9:V15" si="10">IFERROR(U9/$C$4,"")</f>
        <v>1.015625E-2</v>
      </c>
      <c r="W9" s="97">
        <f t="shared" ref="W9:W15" si="11">U9-K9</f>
        <v>3250000</v>
      </c>
      <c r="X9" s="96">
        <f t="shared" ref="X9:X15" si="12">IFERROR(W9/$C$4,"")</f>
        <v>1.015625E-2</v>
      </c>
      <c r="Y9" s="120"/>
    </row>
    <row r="10" spans="1:47" x14ac:dyDescent="0.2">
      <c r="B10" s="1" t="s">
        <v>59</v>
      </c>
      <c r="C10" s="51">
        <v>45476</v>
      </c>
      <c r="D10" s="54">
        <v>300000</v>
      </c>
      <c r="E10" s="54">
        <v>90000</v>
      </c>
      <c r="F10" s="56">
        <f t="shared" si="0"/>
        <v>390000</v>
      </c>
      <c r="G10" s="15">
        <v>3250000</v>
      </c>
      <c r="H10" s="94">
        <f t="shared" si="1"/>
        <v>1.015625E-2</v>
      </c>
      <c r="I10" s="14">
        <v>0</v>
      </c>
      <c r="J10" s="19">
        <f t="shared" si="5"/>
        <v>0</v>
      </c>
      <c r="K10" s="50"/>
      <c r="L10" s="116">
        <v>0</v>
      </c>
      <c r="M10" s="54">
        <v>20000</v>
      </c>
      <c r="N10" s="121"/>
      <c r="O10" s="125">
        <f t="shared" si="6"/>
        <v>0</v>
      </c>
      <c r="P10" s="211">
        <f t="shared" si="7"/>
        <v>300000</v>
      </c>
      <c r="Q10" s="211">
        <f t="shared" si="8"/>
        <v>110000</v>
      </c>
      <c r="R10" s="215">
        <f t="shared" si="9"/>
        <v>410000</v>
      </c>
      <c r="S10" s="16">
        <f t="shared" si="2"/>
        <v>3250000</v>
      </c>
      <c r="T10" s="20">
        <f t="shared" si="3"/>
        <v>1.015625E-2</v>
      </c>
      <c r="U10" s="13">
        <f t="shared" si="4"/>
        <v>3250000</v>
      </c>
      <c r="V10" s="20">
        <f t="shared" si="10"/>
        <v>1.015625E-2</v>
      </c>
      <c r="W10" s="97">
        <f t="shared" si="11"/>
        <v>3250000</v>
      </c>
      <c r="X10" s="96">
        <f t="shared" si="12"/>
        <v>1.015625E-2</v>
      </c>
      <c r="Y10" s="120"/>
    </row>
    <row r="11" spans="1:47" x14ac:dyDescent="0.2">
      <c r="B11" s="1" t="s">
        <v>60</v>
      </c>
      <c r="C11" s="51">
        <v>44999</v>
      </c>
      <c r="D11" s="54">
        <v>250000</v>
      </c>
      <c r="E11" s="54">
        <v>75000</v>
      </c>
      <c r="F11" s="56">
        <f t="shared" si="0"/>
        <v>325000</v>
      </c>
      <c r="G11" s="15">
        <v>1500000</v>
      </c>
      <c r="H11" s="94">
        <f t="shared" si="1"/>
        <v>4.6874999999999998E-3</v>
      </c>
      <c r="I11" s="14">
        <v>1000000</v>
      </c>
      <c r="J11" s="19">
        <f t="shared" si="5"/>
        <v>0.66666666666666663</v>
      </c>
      <c r="K11" s="50"/>
      <c r="L11" s="116">
        <v>0</v>
      </c>
      <c r="M11" s="54">
        <v>30000</v>
      </c>
      <c r="N11" s="121">
        <v>250000</v>
      </c>
      <c r="O11" s="125">
        <f t="shared" si="6"/>
        <v>7.8125000000000004E-4</v>
      </c>
      <c r="P11" s="211">
        <f t="shared" si="7"/>
        <v>250000</v>
      </c>
      <c r="Q11" s="211">
        <f t="shared" si="8"/>
        <v>105000</v>
      </c>
      <c r="R11" s="215">
        <f t="shared" si="9"/>
        <v>355000</v>
      </c>
      <c r="S11" s="16">
        <f t="shared" si="2"/>
        <v>750000</v>
      </c>
      <c r="T11" s="20">
        <f t="shared" si="3"/>
        <v>2.3437499999999999E-3</v>
      </c>
      <c r="U11" s="13">
        <f t="shared" si="4"/>
        <v>1750000</v>
      </c>
      <c r="V11" s="20">
        <f t="shared" si="10"/>
        <v>5.4687499999999997E-3</v>
      </c>
      <c r="W11" s="97">
        <f t="shared" si="11"/>
        <v>1750000</v>
      </c>
      <c r="X11" s="96">
        <f t="shared" si="12"/>
        <v>5.4687499999999997E-3</v>
      </c>
      <c r="Y11" s="120"/>
    </row>
    <row r="12" spans="1:47" x14ac:dyDescent="0.2">
      <c r="B12" s="1" t="s">
        <v>61</v>
      </c>
      <c r="C12" s="51">
        <v>44048</v>
      </c>
      <c r="D12" s="54">
        <v>320000</v>
      </c>
      <c r="E12" s="54">
        <v>100000</v>
      </c>
      <c r="F12" s="56">
        <f t="shared" si="0"/>
        <v>420000</v>
      </c>
      <c r="G12" s="15">
        <v>6000000</v>
      </c>
      <c r="H12" s="94">
        <f t="shared" si="1"/>
        <v>1.8749999999999999E-2</v>
      </c>
      <c r="I12" s="14">
        <v>3600000</v>
      </c>
      <c r="J12" s="19">
        <f t="shared" si="5"/>
        <v>0.6</v>
      </c>
      <c r="K12" s="14">
        <v>550000</v>
      </c>
      <c r="L12" s="116">
        <v>0</v>
      </c>
      <c r="M12" s="54">
        <v>0</v>
      </c>
      <c r="N12" s="121">
        <v>500000</v>
      </c>
      <c r="O12" s="125">
        <f t="shared" si="6"/>
        <v>1.5625000000000001E-3</v>
      </c>
      <c r="P12" s="211">
        <f t="shared" si="7"/>
        <v>320000</v>
      </c>
      <c r="Q12" s="211">
        <f t="shared" si="8"/>
        <v>100000</v>
      </c>
      <c r="R12" s="215">
        <f t="shared" si="9"/>
        <v>420000</v>
      </c>
      <c r="S12" s="16">
        <f t="shared" si="2"/>
        <v>2900000</v>
      </c>
      <c r="T12" s="20">
        <f t="shared" si="3"/>
        <v>9.0624999999999994E-3</v>
      </c>
      <c r="U12" s="13">
        <f t="shared" si="4"/>
        <v>6500000</v>
      </c>
      <c r="V12" s="20">
        <f t="shared" si="10"/>
        <v>2.0312500000000001E-2</v>
      </c>
      <c r="W12" s="97">
        <f t="shared" si="11"/>
        <v>5950000</v>
      </c>
      <c r="X12" s="96">
        <f t="shared" si="12"/>
        <v>1.8593749999999999E-2</v>
      </c>
      <c r="Y12" s="120"/>
    </row>
    <row r="13" spans="1:47" x14ac:dyDescent="0.2">
      <c r="B13" s="1" t="s">
        <v>62</v>
      </c>
      <c r="C13" s="51">
        <v>45553</v>
      </c>
      <c r="D13" s="54">
        <v>200000</v>
      </c>
      <c r="E13" s="54">
        <v>65000</v>
      </c>
      <c r="F13" s="56">
        <f t="shared" si="0"/>
        <v>265000</v>
      </c>
      <c r="G13" s="15">
        <v>500000</v>
      </c>
      <c r="H13" s="94">
        <f t="shared" si="1"/>
        <v>1.5625000000000001E-3</v>
      </c>
      <c r="I13" s="14">
        <v>0</v>
      </c>
      <c r="J13" s="19">
        <f t="shared" si="5"/>
        <v>0</v>
      </c>
      <c r="K13" s="50"/>
      <c r="L13" s="116">
        <v>10000</v>
      </c>
      <c r="M13" s="54">
        <v>10000</v>
      </c>
      <c r="N13" s="121"/>
      <c r="O13" s="125">
        <f t="shared" si="6"/>
        <v>0</v>
      </c>
      <c r="P13" s="211">
        <f t="shared" si="7"/>
        <v>210000</v>
      </c>
      <c r="Q13" s="211">
        <f t="shared" si="8"/>
        <v>75000</v>
      </c>
      <c r="R13" s="215">
        <f t="shared" si="9"/>
        <v>285000</v>
      </c>
      <c r="S13" s="16">
        <f t="shared" si="2"/>
        <v>500000</v>
      </c>
      <c r="T13" s="20">
        <f t="shared" si="3"/>
        <v>1.5625000000000001E-3</v>
      </c>
      <c r="U13" s="13">
        <f t="shared" si="4"/>
        <v>500000</v>
      </c>
      <c r="V13" s="20">
        <f t="shared" si="10"/>
        <v>1.5625000000000001E-3</v>
      </c>
      <c r="W13" s="97">
        <f t="shared" si="11"/>
        <v>500000</v>
      </c>
      <c r="X13" s="96">
        <f t="shared" si="12"/>
        <v>1.5625000000000001E-3</v>
      </c>
      <c r="Y13" s="120"/>
    </row>
    <row r="14" spans="1:47" x14ac:dyDescent="0.2">
      <c r="B14" s="1" t="s">
        <v>63</v>
      </c>
      <c r="C14" s="51">
        <v>45147</v>
      </c>
      <c r="D14" s="54">
        <v>200000</v>
      </c>
      <c r="E14" s="54">
        <v>65000</v>
      </c>
      <c r="F14" s="56">
        <f t="shared" si="0"/>
        <v>265000</v>
      </c>
      <c r="G14" s="15">
        <v>700000</v>
      </c>
      <c r="H14" s="94">
        <f t="shared" si="1"/>
        <v>2.1875000000000002E-3</v>
      </c>
      <c r="I14" s="14">
        <v>150000</v>
      </c>
      <c r="J14" s="19">
        <f t="shared" si="5"/>
        <v>0.21428571428571427</v>
      </c>
      <c r="K14" s="50"/>
      <c r="L14" s="116">
        <v>10000</v>
      </c>
      <c r="M14" s="54">
        <v>10000</v>
      </c>
      <c r="N14" s="121"/>
      <c r="O14" s="125">
        <f t="shared" si="6"/>
        <v>0</v>
      </c>
      <c r="P14" s="211">
        <f t="shared" si="7"/>
        <v>210000</v>
      </c>
      <c r="Q14" s="211">
        <f t="shared" si="8"/>
        <v>75000</v>
      </c>
      <c r="R14" s="215">
        <f t="shared" si="9"/>
        <v>285000</v>
      </c>
      <c r="S14" s="16">
        <f t="shared" si="2"/>
        <v>550000</v>
      </c>
      <c r="T14" s="20">
        <f t="shared" si="3"/>
        <v>1.71875E-3</v>
      </c>
      <c r="U14" s="13">
        <f t="shared" si="4"/>
        <v>700000</v>
      </c>
      <c r="V14" s="20">
        <f t="shared" si="10"/>
        <v>2.1875000000000002E-3</v>
      </c>
      <c r="W14" s="97">
        <f t="shared" si="11"/>
        <v>700000</v>
      </c>
      <c r="X14" s="96">
        <f t="shared" si="12"/>
        <v>2.1875000000000002E-3</v>
      </c>
      <c r="Y14" s="120"/>
    </row>
    <row r="15" spans="1:47" ht="16" customHeight="1" x14ac:dyDescent="0.2">
      <c r="B15" s="98" t="s">
        <v>64</v>
      </c>
      <c r="C15" s="99">
        <v>42466</v>
      </c>
      <c r="D15" s="100">
        <v>200000</v>
      </c>
      <c r="E15" s="100">
        <v>65000</v>
      </c>
      <c r="F15" s="101">
        <f t="shared" si="0"/>
        <v>265000</v>
      </c>
      <c r="G15" s="102">
        <v>500000</v>
      </c>
      <c r="H15" s="210">
        <f t="shared" si="1"/>
        <v>1.5625000000000001E-3</v>
      </c>
      <c r="I15" s="103">
        <v>400000</v>
      </c>
      <c r="J15" s="104">
        <f t="shared" si="5"/>
        <v>0.8</v>
      </c>
      <c r="K15" s="115"/>
      <c r="L15" s="117">
        <v>10000</v>
      </c>
      <c r="M15" s="100">
        <v>10000</v>
      </c>
      <c r="N15" s="122">
        <v>100000</v>
      </c>
      <c r="O15" s="124">
        <f t="shared" si="6"/>
        <v>3.1250000000000001E-4</v>
      </c>
      <c r="P15" s="212">
        <f t="shared" si="7"/>
        <v>210000</v>
      </c>
      <c r="Q15" s="213">
        <f t="shared" si="8"/>
        <v>75000</v>
      </c>
      <c r="R15" s="216">
        <f t="shared" si="9"/>
        <v>285000</v>
      </c>
      <c r="S15" s="85">
        <f t="shared" si="2"/>
        <v>200000</v>
      </c>
      <c r="T15" s="105">
        <f t="shared" si="3"/>
        <v>6.2500000000000001E-4</v>
      </c>
      <c r="U15" s="86">
        <f t="shared" si="4"/>
        <v>600000</v>
      </c>
      <c r="V15" s="105">
        <f t="shared" si="10"/>
        <v>1.8749999999999999E-3</v>
      </c>
      <c r="W15" s="106">
        <f t="shared" si="11"/>
        <v>600000</v>
      </c>
      <c r="X15" s="179">
        <f t="shared" si="12"/>
        <v>1.8749999999999999E-3</v>
      </c>
      <c r="Y15" s="120"/>
    </row>
    <row r="16" spans="1:47" s="11" customFormat="1" x14ac:dyDescent="0.2">
      <c r="A16"/>
      <c r="B16"/>
      <c r="G16" s="4"/>
      <c r="I16" s="4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s="11" customFormat="1" x14ac:dyDescent="0.2">
      <c r="A17"/>
      <c r="B17" s="108" t="s">
        <v>52</v>
      </c>
      <c r="C17" s="114"/>
      <c r="D17" s="109">
        <f>SUM(D8:D15)</f>
        <v>2120000</v>
      </c>
      <c r="E17" s="109">
        <f t="shared" ref="E17:I17" si="13">SUM(E8:E15)</f>
        <v>690000</v>
      </c>
      <c r="F17" s="113">
        <f t="shared" si="13"/>
        <v>2810000</v>
      </c>
      <c r="G17" s="110">
        <f t="shared" si="13"/>
        <v>39700000</v>
      </c>
      <c r="H17" s="112">
        <f>IFERROR(G17/$C$4,"")</f>
        <v>0.12406250000000001</v>
      </c>
      <c r="I17" s="110">
        <f t="shared" si="13"/>
        <v>22150000</v>
      </c>
      <c r="J17" s="111">
        <f t="shared" si="5"/>
        <v>0.55793450881612094</v>
      </c>
      <c r="K17" s="110">
        <f t="shared" ref="K17:W17" si="14">SUM(K8:K15)</f>
        <v>2550000</v>
      </c>
      <c r="L17" s="118">
        <f t="shared" si="14"/>
        <v>30000</v>
      </c>
      <c r="M17" s="113">
        <f t="shared" si="14"/>
        <v>105000</v>
      </c>
      <c r="N17" s="123">
        <f t="shared" si="14"/>
        <v>1600000</v>
      </c>
      <c r="O17" s="217">
        <f>IFERROR(N17/$C$4,"")</f>
        <v>5.0000000000000001E-3</v>
      </c>
      <c r="P17" s="218">
        <f>SUM(P8:P15)</f>
        <v>2150000</v>
      </c>
      <c r="Q17" s="218">
        <f t="shared" ref="Q17:R17" si="15">SUM(Q8:Q15)</f>
        <v>795000</v>
      </c>
      <c r="R17" s="218">
        <f t="shared" si="15"/>
        <v>2945000</v>
      </c>
      <c r="S17" s="123">
        <f t="shared" si="14"/>
        <v>19150000</v>
      </c>
      <c r="T17" s="112">
        <f>IFERROR(((G17-I17)+N17)/$C$4,"")</f>
        <v>5.9843750000000001E-2</v>
      </c>
      <c r="U17" s="110">
        <f t="shared" si="14"/>
        <v>41300000</v>
      </c>
      <c r="V17" s="112">
        <f>IFERROR(U17/$C$4,"")</f>
        <v>0.1290625</v>
      </c>
      <c r="W17" s="110">
        <f t="shared" si="14"/>
        <v>38750000</v>
      </c>
      <c r="X17" s="112">
        <f>IFERROR(W17/$C$4,"")</f>
        <v>0.12109375</v>
      </c>
      <c r="Y17" s="120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11" customFormat="1" x14ac:dyDescent="0.2">
      <c r="A18"/>
      <c r="G18" s="4"/>
      <c r="I18" s="4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11" customFormat="1" x14ac:dyDescent="0.2">
      <c r="A19"/>
      <c r="D19" s="219"/>
      <c r="E19" s="219"/>
      <c r="F19" s="219"/>
      <c r="G19" s="4"/>
      <c r="I19" s="4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11" customFormat="1" x14ac:dyDescent="0.2">
      <c r="A20"/>
      <c r="G20" s="4"/>
      <c r="H20" s="119"/>
      <c r="I20" s="4"/>
      <c r="T20" s="119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11" customFormat="1" x14ac:dyDescent="0.2">
      <c r="A21"/>
      <c r="G21" s="4"/>
      <c r="I21" s="4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s="11" customFormat="1" x14ac:dyDescent="0.2">
      <c r="A22"/>
      <c r="G22" s="4"/>
      <c r="I22" s="4"/>
      <c r="V22" s="119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11" customFormat="1" x14ac:dyDescent="0.2">
      <c r="A23"/>
      <c r="G23" s="4"/>
      <c r="I23" s="4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11" customFormat="1" x14ac:dyDescent="0.2">
      <c r="A24"/>
      <c r="G24" s="4"/>
      <c r="I24" s="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1" customFormat="1" x14ac:dyDescent="0.2">
      <c r="A25"/>
      <c r="G25" s="4"/>
      <c r="I25" s="4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11" customFormat="1" x14ac:dyDescent="0.2">
      <c r="A26"/>
      <c r="G26" s="4"/>
      <c r="I26" s="4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s="11" customFormat="1" x14ac:dyDescent="0.2">
      <c r="A27"/>
      <c r="G27" s="4"/>
      <c r="I27" s="4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s="11" customFormat="1" x14ac:dyDescent="0.2">
      <c r="A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s="11" customFormat="1" x14ac:dyDescent="0.2">
      <c r="A29"/>
      <c r="G29" s="4"/>
      <c r="I29" s="4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s="11" customFormat="1" x14ac:dyDescent="0.2">
      <c r="A30"/>
      <c r="G30" s="4"/>
      <c r="I30" s="4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s="11" customFormat="1" x14ac:dyDescent="0.2">
      <c r="A31"/>
      <c r="G31" s="4"/>
      <c r="I31" s="4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11" customFormat="1" x14ac:dyDescent="0.2">
      <c r="A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11" customFormat="1" x14ac:dyDescent="0.2">
      <c r="A33"/>
      <c r="G33" s="4"/>
      <c r="I33" s="4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11" customFormat="1" x14ac:dyDescent="0.2">
      <c r="A34"/>
      <c r="B34" s="4"/>
      <c r="C34" s="4"/>
      <c r="D34" s="4"/>
      <c r="E34" s="4"/>
      <c r="F34" s="4"/>
      <c r="G34" s="4"/>
      <c r="I34" s="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1" customFormat="1" x14ac:dyDescent="0.2">
      <c r="A35"/>
      <c r="G35" s="95"/>
      <c r="I35" s="9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s="11" customFormat="1" x14ac:dyDescent="0.2">
      <c r="A36"/>
      <c r="G36" s="95"/>
      <c r="I36" s="95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s="11" customFormat="1" x14ac:dyDescent="0.2">
      <c r="A37"/>
      <c r="G37" s="95"/>
      <c r="I37" s="95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s="11" customFormat="1" x14ac:dyDescent="0.2">
      <c r="A38"/>
      <c r="G38" s="95"/>
      <c r="I38" s="95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s="11" customFormat="1" x14ac:dyDescent="0.2">
      <c r="A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s="11" customFormat="1" x14ac:dyDescent="0.2">
      <c r="A40"/>
      <c r="B40" s="4"/>
      <c r="C40" s="4"/>
      <c r="D40" s="4"/>
      <c r="E40" s="4"/>
      <c r="F40" s="4"/>
      <c r="G40" s="4"/>
      <c r="I40" s="4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s="11" customFormat="1" x14ac:dyDescent="0.2">
      <c r="A41"/>
      <c r="G41" s="5"/>
      <c r="I41" s="5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s="11" customFormat="1" x14ac:dyDescent="0.2">
      <c r="A42"/>
      <c r="G42" s="5"/>
      <c r="I42" s="5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s="11" customFormat="1" x14ac:dyDescent="0.2">
      <c r="A43"/>
      <c r="G43" s="5"/>
      <c r="I43" s="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s="11" customFormat="1" x14ac:dyDescent="0.2">
      <c r="A44"/>
      <c r="G44" s="5"/>
      <c r="I44" s="5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s="11" customFormat="1" x14ac:dyDescent="0.2">
      <c r="A45"/>
      <c r="G45" s="5"/>
      <c r="I45" s="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s="11" customFormat="1" x14ac:dyDescent="0.2">
      <c r="A46"/>
      <c r="G46" s="5"/>
      <c r="I46" s="5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1" customFormat="1" x14ac:dyDescent="0.2">
      <c r="A47"/>
      <c r="G47" s="5"/>
      <c r="I47" s="5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1" customFormat="1" x14ac:dyDescent="0.2">
      <c r="A48"/>
      <c r="G48" s="5"/>
      <c r="I48" s="5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1" customFormat="1" x14ac:dyDescent="0.2">
      <c r="A49"/>
      <c r="G49" s="5"/>
      <c r="I49" s="5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1" customFormat="1" x14ac:dyDescent="0.2">
      <c r="A50"/>
      <c r="G50" s="5"/>
      <c r="I50" s="5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1" customFormat="1" x14ac:dyDescent="0.2">
      <c r="A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1" customFormat="1" x14ac:dyDescent="0.2">
      <c r="A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1" customFormat="1" x14ac:dyDescent="0.2">
      <c r="A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1" customFormat="1" x14ac:dyDescent="0.2">
      <c r="A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1" customFormat="1" x14ac:dyDescent="0.2">
      <c r="A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1" customFormat="1" x14ac:dyDescent="0.2">
      <c r="A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1" customFormat="1" x14ac:dyDescent="0.2">
      <c r="A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1" customFormat="1" x14ac:dyDescent="0.2">
      <c r="A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1" customFormat="1" x14ac:dyDescent="0.2">
      <c r="A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1" customFormat="1" x14ac:dyDescent="0.2">
      <c r="A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1" customFormat="1" x14ac:dyDescent="0.2">
      <c r="A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1" customFormat="1" x14ac:dyDescent="0.2">
      <c r="A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1" customFormat="1" x14ac:dyDescent="0.2">
      <c r="A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1" customFormat="1" x14ac:dyDescent="0.2">
      <c r="A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1" customFormat="1" x14ac:dyDescent="0.2">
      <c r="A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1" customFormat="1" x14ac:dyDescent="0.2">
      <c r="A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1" customFormat="1" x14ac:dyDescent="0.2">
      <c r="A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1" customFormat="1" x14ac:dyDescent="0.2">
      <c r="A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1" customFormat="1" x14ac:dyDescent="0.2">
      <c r="A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1" customFormat="1" x14ac:dyDescent="0.2">
      <c r="A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1" customFormat="1" x14ac:dyDescent="0.2">
      <c r="A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1" customFormat="1" x14ac:dyDescent="0.2">
      <c r="A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1" customFormat="1" x14ac:dyDescent="0.2">
      <c r="A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1" customFormat="1" x14ac:dyDescent="0.2">
      <c r="A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1" customFormat="1" x14ac:dyDescent="0.2">
      <c r="A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1" customFormat="1" x14ac:dyDescent="0.2">
      <c r="A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1" customFormat="1" x14ac:dyDescent="0.2">
      <c r="A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1" customFormat="1" x14ac:dyDescent="0.2">
      <c r="A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1" customFormat="1" x14ac:dyDescent="0.2">
      <c r="A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1" customFormat="1" x14ac:dyDescent="0.2">
      <c r="A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1" customFormat="1" x14ac:dyDescent="0.2">
      <c r="A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1" customFormat="1" x14ac:dyDescent="0.2">
      <c r="A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1" customFormat="1" x14ac:dyDescent="0.2">
      <c r="A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1" customFormat="1" x14ac:dyDescent="0.2">
      <c r="A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1" customFormat="1" x14ac:dyDescent="0.2">
      <c r="A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1" customFormat="1" x14ac:dyDescent="0.2">
      <c r="A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1" customFormat="1" x14ac:dyDescent="0.2">
      <c r="A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1" customFormat="1" x14ac:dyDescent="0.2">
      <c r="A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1" customFormat="1" x14ac:dyDescent="0.2">
      <c r="A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1" customFormat="1" x14ac:dyDescent="0.2">
      <c r="A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1" customFormat="1" x14ac:dyDescent="0.2">
      <c r="A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1" customFormat="1" x14ac:dyDescent="0.2">
      <c r="A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1" customFormat="1" x14ac:dyDescent="0.2">
      <c r="A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1" customFormat="1" x14ac:dyDescent="0.2">
      <c r="A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1" customFormat="1" x14ac:dyDescent="0.2">
      <c r="A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1" customFormat="1" x14ac:dyDescent="0.2">
      <c r="A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1" customFormat="1" x14ac:dyDescent="0.2">
      <c r="A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1" customFormat="1" x14ac:dyDescent="0.2">
      <c r="A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</sheetData>
  <mergeCells count="8">
    <mergeCell ref="S6:X6"/>
    <mergeCell ref="N6:O6"/>
    <mergeCell ref="B2:C2"/>
    <mergeCell ref="B6:C6"/>
    <mergeCell ref="G6:K6"/>
    <mergeCell ref="D6:F6"/>
    <mergeCell ref="L6:M6"/>
    <mergeCell ref="P6:R6"/>
  </mergeCells>
  <pageMargins left="0.7" right="0.7" top="0.75" bottom="0.75" header="0.3" footer="0.3"/>
  <ignoredErrors>
    <ignoredError sqref="W9:W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09E6-C1A1-E84B-98B0-C4B74D24F433}">
  <sheetPr codeName="Sheet4"/>
  <dimension ref="A1:AU98"/>
  <sheetViews>
    <sheetView showGridLines="0" zoomScale="107" workbookViewId="0"/>
  </sheetViews>
  <sheetFormatPr baseColWidth="10" defaultColWidth="10.83203125" defaultRowHeight="16" outlineLevelCol="1" x14ac:dyDescent="0.2"/>
  <cols>
    <col min="1" max="1" width="2.1640625" customWidth="1"/>
    <col min="2" max="2" width="19.5" style="11" customWidth="1"/>
    <col min="3" max="3" width="16" style="11" customWidth="1"/>
    <col min="4" max="8" width="18.1640625" style="11" customWidth="1"/>
    <col min="9" max="9" width="18.1640625" style="11" customWidth="1" outlineLevel="1"/>
    <col min="10" max="10" width="18.1640625" style="11" customWidth="1"/>
    <col min="11" max="11" width="18.1640625" style="11" customWidth="1" outlineLevel="1"/>
    <col min="12" max="15" width="18.1640625" style="11" customWidth="1"/>
    <col min="16" max="20" width="18.1640625" style="11" customWidth="1" outlineLevel="1"/>
    <col min="21" max="22" width="18.1640625" style="11" customWidth="1"/>
    <col min="23" max="24" width="18.1640625" style="11" customWidth="1" outlineLevel="1"/>
  </cols>
  <sheetData>
    <row r="1" spans="1:47" ht="10" customHeight="1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47" ht="23" customHeight="1" x14ac:dyDescent="0.3">
      <c r="B2" s="224" t="s">
        <v>96</v>
      </c>
      <c r="C2" s="224"/>
      <c r="D2" s="2"/>
      <c r="E2" s="2"/>
      <c r="F2" s="2"/>
      <c r="G2" s="2"/>
      <c r="H2" s="2"/>
      <c r="I2" s="2"/>
      <c r="J2" s="2"/>
      <c r="K2" s="2"/>
      <c r="L2" s="2"/>
      <c r="M2" s="2"/>
      <c r="N2"/>
      <c r="O2"/>
      <c r="P2"/>
      <c r="Q2"/>
      <c r="R2"/>
      <c r="S2"/>
      <c r="T2"/>
      <c r="U2" s="2"/>
      <c r="V2" s="2"/>
      <c r="W2" s="2"/>
      <c r="X2" s="2"/>
    </row>
    <row r="3" spans="1:47" ht="15" customHeight="1" x14ac:dyDescent="0.3">
      <c r="B3" s="2"/>
      <c r="C3" s="2"/>
      <c r="D3" s="2"/>
      <c r="E3" s="2"/>
      <c r="F3" s="2"/>
      <c r="G3" s="2"/>
      <c r="H3"/>
      <c r="I3" s="2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47" x14ac:dyDescent="0.2">
      <c r="B4" s="18" t="s">
        <v>9</v>
      </c>
      <c r="C4" s="17"/>
      <c r="D4" s="52"/>
      <c r="E4" s="52"/>
      <c r="U4"/>
      <c r="V4"/>
      <c r="W4"/>
      <c r="X4"/>
    </row>
    <row r="5" spans="1:47" ht="15" customHeight="1" x14ac:dyDescent="0.3">
      <c r="B5" s="2"/>
      <c r="C5" s="2"/>
      <c r="D5" s="2"/>
      <c r="E5" s="2"/>
      <c r="F5" s="2"/>
      <c r="G5" s="2"/>
      <c r="H5"/>
      <c r="I5" s="2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47" s="9" customFormat="1" ht="37" customHeight="1" x14ac:dyDescent="0.2">
      <c r="B6" s="225" t="s">
        <v>4</v>
      </c>
      <c r="C6" s="225"/>
      <c r="D6" s="225" t="s">
        <v>108</v>
      </c>
      <c r="E6" s="225"/>
      <c r="F6" s="225"/>
      <c r="G6" s="221" t="s">
        <v>73</v>
      </c>
      <c r="H6" s="222"/>
      <c r="I6" s="222"/>
      <c r="J6" s="222"/>
      <c r="K6" s="223"/>
      <c r="L6" s="221" t="s">
        <v>90</v>
      </c>
      <c r="M6" s="223"/>
      <c r="N6" s="221" t="s">
        <v>39</v>
      </c>
      <c r="O6" s="223"/>
      <c r="P6" s="221" t="s">
        <v>104</v>
      </c>
      <c r="Q6" s="222"/>
      <c r="R6" s="223"/>
      <c r="S6" s="221" t="s">
        <v>5</v>
      </c>
      <c r="T6" s="222"/>
      <c r="U6" s="222"/>
      <c r="V6" s="222"/>
      <c r="W6" s="222"/>
      <c r="X6" s="223"/>
    </row>
    <row r="7" spans="1:47" s="9" customFormat="1" ht="37" customHeight="1" x14ac:dyDescent="0.2">
      <c r="B7" s="10" t="s">
        <v>53</v>
      </c>
      <c r="C7" s="10" t="s">
        <v>3</v>
      </c>
      <c r="D7" s="10" t="s">
        <v>37</v>
      </c>
      <c r="E7" s="10" t="s">
        <v>38</v>
      </c>
      <c r="F7" s="10" t="s">
        <v>103</v>
      </c>
      <c r="G7" s="10" t="s">
        <v>8</v>
      </c>
      <c r="H7" s="10" t="s">
        <v>65</v>
      </c>
      <c r="I7" s="10" t="s">
        <v>7</v>
      </c>
      <c r="J7" s="10" t="s">
        <v>72</v>
      </c>
      <c r="K7" s="10" t="s">
        <v>6</v>
      </c>
      <c r="L7" s="10" t="s">
        <v>66</v>
      </c>
      <c r="M7" s="10" t="s">
        <v>67</v>
      </c>
      <c r="N7" s="10" t="s">
        <v>40</v>
      </c>
      <c r="O7" s="10" t="s">
        <v>74</v>
      </c>
      <c r="P7" s="10" t="s">
        <v>105</v>
      </c>
      <c r="Q7" s="10" t="s">
        <v>106</v>
      </c>
      <c r="R7" s="10" t="s">
        <v>107</v>
      </c>
      <c r="S7" s="10" t="s">
        <v>41</v>
      </c>
      <c r="T7" s="10" t="s">
        <v>70</v>
      </c>
      <c r="U7" s="10" t="s">
        <v>5</v>
      </c>
      <c r="V7" s="10" t="s">
        <v>69</v>
      </c>
      <c r="W7" s="48" t="s">
        <v>71</v>
      </c>
      <c r="X7" s="10" t="s">
        <v>68</v>
      </c>
    </row>
    <row r="8" spans="1:47" x14ac:dyDescent="0.2">
      <c r="B8" s="1"/>
      <c r="C8" s="51"/>
      <c r="D8" s="54"/>
      <c r="E8" s="55"/>
      <c r="F8" s="56">
        <f t="shared" ref="F8:F15" si="0">D8+E8</f>
        <v>0</v>
      </c>
      <c r="G8" s="14"/>
      <c r="H8" s="94" t="str">
        <f t="shared" ref="H8:H15" si="1">IFERROR(G8/$C$4,"")</f>
        <v/>
      </c>
      <c r="I8" s="14"/>
      <c r="J8" s="19" t="str">
        <f>IFERROR(I8/G8,"")</f>
        <v/>
      </c>
      <c r="K8" s="14"/>
      <c r="L8" s="116"/>
      <c r="M8" s="54"/>
      <c r="N8" s="121"/>
      <c r="O8" s="125" t="str">
        <f>IFERROR(N8/$C$4,"")</f>
        <v/>
      </c>
      <c r="P8" s="211">
        <f>D8+L8</f>
        <v>0</v>
      </c>
      <c r="Q8" s="211">
        <f>E8+M8</f>
        <v>0</v>
      </c>
      <c r="R8" s="214">
        <f>P8+Q8</f>
        <v>0</v>
      </c>
      <c r="S8" s="16">
        <f t="shared" ref="S8:S15" si="2">N8+(G8-I8)</f>
        <v>0</v>
      </c>
      <c r="T8" s="20" t="str">
        <f t="shared" ref="T8:T15" si="3">IFERROR(((G8-I8)+N8)/$C$4,"")</f>
        <v/>
      </c>
      <c r="U8" s="13">
        <f t="shared" ref="U8:U15" si="4">G8+N8</f>
        <v>0</v>
      </c>
      <c r="V8" s="20" t="str">
        <f>IFERROR(U8/$C$4,"")</f>
        <v/>
      </c>
      <c r="W8" s="13">
        <f>U8-K8</f>
        <v>0</v>
      </c>
      <c r="X8" s="96" t="str">
        <f>IFERROR(W8/$C$4,"")</f>
        <v/>
      </c>
      <c r="Y8" s="120"/>
    </row>
    <row r="9" spans="1:47" x14ac:dyDescent="0.2">
      <c r="B9" s="1"/>
      <c r="C9" s="51"/>
      <c r="D9" s="54"/>
      <c r="E9" s="54"/>
      <c r="F9" s="56">
        <f t="shared" si="0"/>
        <v>0</v>
      </c>
      <c r="G9" s="15"/>
      <c r="H9" s="94" t="str">
        <f t="shared" si="1"/>
        <v/>
      </c>
      <c r="I9" s="14"/>
      <c r="J9" s="19" t="str">
        <f t="shared" ref="J9:J17" si="5">IFERROR(I9/G9,"")</f>
        <v/>
      </c>
      <c r="K9" s="50"/>
      <c r="L9" s="116"/>
      <c r="M9" s="54"/>
      <c r="N9" s="121"/>
      <c r="O9" s="125" t="str">
        <f t="shared" ref="O9:O15" si="6">IFERROR(N9/$C$4,"")</f>
        <v/>
      </c>
      <c r="P9" s="211">
        <f t="shared" ref="P9:Q15" si="7">D9+L9</f>
        <v>0</v>
      </c>
      <c r="Q9" s="211">
        <f t="shared" si="7"/>
        <v>0</v>
      </c>
      <c r="R9" s="215">
        <f t="shared" ref="R9:R15" si="8">P9+Q9</f>
        <v>0</v>
      </c>
      <c r="S9" s="16">
        <f t="shared" si="2"/>
        <v>0</v>
      </c>
      <c r="T9" s="20" t="str">
        <f t="shared" si="3"/>
        <v/>
      </c>
      <c r="U9" s="13">
        <f t="shared" si="4"/>
        <v>0</v>
      </c>
      <c r="V9" s="20" t="str">
        <f t="shared" ref="V9:V15" si="9">IFERROR(U9/$C$4,"")</f>
        <v/>
      </c>
      <c r="W9" s="97">
        <f t="shared" ref="W9:W15" si="10">U9-K9</f>
        <v>0</v>
      </c>
      <c r="X9" s="96" t="str">
        <f t="shared" ref="X9:X15" si="11">IFERROR(W9/$C$4,"")</f>
        <v/>
      </c>
      <c r="Y9" s="120"/>
    </row>
    <row r="10" spans="1:47" x14ac:dyDescent="0.2">
      <c r="B10" s="1"/>
      <c r="C10" s="51"/>
      <c r="D10" s="54"/>
      <c r="E10" s="54"/>
      <c r="F10" s="56">
        <f t="shared" si="0"/>
        <v>0</v>
      </c>
      <c r="G10" s="15"/>
      <c r="H10" s="94" t="str">
        <f t="shared" si="1"/>
        <v/>
      </c>
      <c r="I10" s="14"/>
      <c r="J10" s="19" t="str">
        <f t="shared" si="5"/>
        <v/>
      </c>
      <c r="K10" s="50"/>
      <c r="L10" s="116"/>
      <c r="M10" s="54"/>
      <c r="N10" s="121"/>
      <c r="O10" s="125" t="str">
        <f t="shared" si="6"/>
        <v/>
      </c>
      <c r="P10" s="211">
        <f t="shared" si="7"/>
        <v>0</v>
      </c>
      <c r="Q10" s="211">
        <f t="shared" si="7"/>
        <v>0</v>
      </c>
      <c r="R10" s="215">
        <f t="shared" si="8"/>
        <v>0</v>
      </c>
      <c r="S10" s="16">
        <f t="shared" si="2"/>
        <v>0</v>
      </c>
      <c r="T10" s="20" t="str">
        <f t="shared" si="3"/>
        <v/>
      </c>
      <c r="U10" s="13">
        <f t="shared" si="4"/>
        <v>0</v>
      </c>
      <c r="V10" s="20" t="str">
        <f t="shared" si="9"/>
        <v/>
      </c>
      <c r="W10" s="97">
        <f t="shared" si="10"/>
        <v>0</v>
      </c>
      <c r="X10" s="96" t="str">
        <f t="shared" si="11"/>
        <v/>
      </c>
      <c r="Y10" s="120"/>
    </row>
    <row r="11" spans="1:47" x14ac:dyDescent="0.2">
      <c r="B11" s="1"/>
      <c r="C11" s="51"/>
      <c r="D11" s="54"/>
      <c r="E11" s="54"/>
      <c r="F11" s="56">
        <f t="shared" si="0"/>
        <v>0</v>
      </c>
      <c r="G11" s="15"/>
      <c r="H11" s="94" t="str">
        <f t="shared" si="1"/>
        <v/>
      </c>
      <c r="I11" s="14"/>
      <c r="J11" s="19" t="str">
        <f t="shared" si="5"/>
        <v/>
      </c>
      <c r="K11" s="50"/>
      <c r="L11" s="116"/>
      <c r="M11" s="54"/>
      <c r="N11" s="121"/>
      <c r="O11" s="125" t="str">
        <f t="shared" si="6"/>
        <v/>
      </c>
      <c r="P11" s="211">
        <f t="shared" si="7"/>
        <v>0</v>
      </c>
      <c r="Q11" s="211">
        <f t="shared" si="7"/>
        <v>0</v>
      </c>
      <c r="R11" s="215">
        <f t="shared" si="8"/>
        <v>0</v>
      </c>
      <c r="S11" s="16">
        <f t="shared" si="2"/>
        <v>0</v>
      </c>
      <c r="T11" s="20" t="str">
        <f t="shared" si="3"/>
        <v/>
      </c>
      <c r="U11" s="13">
        <f t="shared" si="4"/>
        <v>0</v>
      </c>
      <c r="V11" s="20" t="str">
        <f t="shared" si="9"/>
        <v/>
      </c>
      <c r="W11" s="97">
        <f t="shared" si="10"/>
        <v>0</v>
      </c>
      <c r="X11" s="96" t="str">
        <f t="shared" si="11"/>
        <v/>
      </c>
      <c r="Y11" s="120"/>
    </row>
    <row r="12" spans="1:47" x14ac:dyDescent="0.2">
      <c r="B12" s="1"/>
      <c r="C12" s="51"/>
      <c r="D12" s="54"/>
      <c r="E12" s="54"/>
      <c r="F12" s="56">
        <f t="shared" si="0"/>
        <v>0</v>
      </c>
      <c r="G12" s="15"/>
      <c r="H12" s="94" t="str">
        <f t="shared" si="1"/>
        <v/>
      </c>
      <c r="I12" s="14"/>
      <c r="J12" s="19" t="str">
        <f t="shared" si="5"/>
        <v/>
      </c>
      <c r="K12" s="14"/>
      <c r="L12" s="116"/>
      <c r="M12" s="54"/>
      <c r="N12" s="121"/>
      <c r="O12" s="125" t="str">
        <f t="shared" si="6"/>
        <v/>
      </c>
      <c r="P12" s="211">
        <f t="shared" si="7"/>
        <v>0</v>
      </c>
      <c r="Q12" s="211">
        <f t="shared" si="7"/>
        <v>0</v>
      </c>
      <c r="R12" s="215">
        <f t="shared" si="8"/>
        <v>0</v>
      </c>
      <c r="S12" s="16">
        <f t="shared" si="2"/>
        <v>0</v>
      </c>
      <c r="T12" s="20" t="str">
        <f t="shared" si="3"/>
        <v/>
      </c>
      <c r="U12" s="13">
        <f t="shared" si="4"/>
        <v>0</v>
      </c>
      <c r="V12" s="20" t="str">
        <f t="shared" si="9"/>
        <v/>
      </c>
      <c r="W12" s="97">
        <f t="shared" si="10"/>
        <v>0</v>
      </c>
      <c r="X12" s="96" t="str">
        <f t="shared" si="11"/>
        <v/>
      </c>
      <c r="Y12" s="120"/>
    </row>
    <row r="13" spans="1:47" x14ac:dyDescent="0.2">
      <c r="B13" s="1"/>
      <c r="C13" s="51"/>
      <c r="D13" s="54"/>
      <c r="E13" s="54"/>
      <c r="F13" s="56">
        <f t="shared" si="0"/>
        <v>0</v>
      </c>
      <c r="G13" s="15"/>
      <c r="H13" s="94" t="str">
        <f t="shared" si="1"/>
        <v/>
      </c>
      <c r="I13" s="14"/>
      <c r="J13" s="19" t="str">
        <f t="shared" si="5"/>
        <v/>
      </c>
      <c r="K13" s="50"/>
      <c r="L13" s="116"/>
      <c r="M13" s="54"/>
      <c r="N13" s="121"/>
      <c r="O13" s="125" t="str">
        <f t="shared" si="6"/>
        <v/>
      </c>
      <c r="P13" s="211">
        <f t="shared" si="7"/>
        <v>0</v>
      </c>
      <c r="Q13" s="211">
        <f t="shared" si="7"/>
        <v>0</v>
      </c>
      <c r="R13" s="215">
        <f t="shared" si="8"/>
        <v>0</v>
      </c>
      <c r="S13" s="16">
        <f t="shared" si="2"/>
        <v>0</v>
      </c>
      <c r="T13" s="20" t="str">
        <f t="shared" si="3"/>
        <v/>
      </c>
      <c r="U13" s="13">
        <f t="shared" si="4"/>
        <v>0</v>
      </c>
      <c r="V13" s="20" t="str">
        <f t="shared" si="9"/>
        <v/>
      </c>
      <c r="W13" s="97">
        <f t="shared" si="10"/>
        <v>0</v>
      </c>
      <c r="X13" s="96" t="str">
        <f t="shared" si="11"/>
        <v/>
      </c>
      <c r="Y13" s="120"/>
    </row>
    <row r="14" spans="1:47" x14ac:dyDescent="0.2">
      <c r="B14" s="1"/>
      <c r="C14" s="51"/>
      <c r="D14" s="54"/>
      <c r="E14" s="54"/>
      <c r="F14" s="56">
        <f t="shared" si="0"/>
        <v>0</v>
      </c>
      <c r="G14" s="15"/>
      <c r="H14" s="94" t="str">
        <f t="shared" si="1"/>
        <v/>
      </c>
      <c r="I14" s="14"/>
      <c r="J14" s="19" t="str">
        <f t="shared" si="5"/>
        <v/>
      </c>
      <c r="K14" s="50"/>
      <c r="L14" s="116"/>
      <c r="M14" s="54"/>
      <c r="N14" s="121"/>
      <c r="O14" s="125" t="str">
        <f t="shared" si="6"/>
        <v/>
      </c>
      <c r="P14" s="211">
        <f t="shared" si="7"/>
        <v>0</v>
      </c>
      <c r="Q14" s="211">
        <f t="shared" si="7"/>
        <v>0</v>
      </c>
      <c r="R14" s="215">
        <f t="shared" si="8"/>
        <v>0</v>
      </c>
      <c r="S14" s="16">
        <f t="shared" si="2"/>
        <v>0</v>
      </c>
      <c r="T14" s="20" t="str">
        <f t="shared" si="3"/>
        <v/>
      </c>
      <c r="U14" s="13">
        <f t="shared" si="4"/>
        <v>0</v>
      </c>
      <c r="V14" s="20" t="str">
        <f t="shared" si="9"/>
        <v/>
      </c>
      <c r="W14" s="97">
        <f t="shared" si="10"/>
        <v>0</v>
      </c>
      <c r="X14" s="96" t="str">
        <f t="shared" si="11"/>
        <v/>
      </c>
      <c r="Y14" s="120"/>
    </row>
    <row r="15" spans="1:47" ht="16" customHeight="1" x14ac:dyDescent="0.2">
      <c r="B15" s="98"/>
      <c r="C15" s="99"/>
      <c r="D15" s="100"/>
      <c r="E15" s="100"/>
      <c r="F15" s="101">
        <f t="shared" si="0"/>
        <v>0</v>
      </c>
      <c r="G15" s="102"/>
      <c r="H15" s="210" t="str">
        <f t="shared" si="1"/>
        <v/>
      </c>
      <c r="I15" s="103"/>
      <c r="J15" s="104" t="str">
        <f t="shared" si="5"/>
        <v/>
      </c>
      <c r="K15" s="115"/>
      <c r="L15" s="117"/>
      <c r="M15" s="100"/>
      <c r="N15" s="122"/>
      <c r="O15" s="124" t="str">
        <f t="shared" si="6"/>
        <v/>
      </c>
      <c r="P15" s="212">
        <f t="shared" si="7"/>
        <v>0</v>
      </c>
      <c r="Q15" s="213">
        <f t="shared" si="7"/>
        <v>0</v>
      </c>
      <c r="R15" s="216">
        <f t="shared" si="8"/>
        <v>0</v>
      </c>
      <c r="S15" s="85">
        <f t="shared" si="2"/>
        <v>0</v>
      </c>
      <c r="T15" s="105" t="str">
        <f t="shared" si="3"/>
        <v/>
      </c>
      <c r="U15" s="86">
        <f t="shared" si="4"/>
        <v>0</v>
      </c>
      <c r="V15" s="105" t="str">
        <f t="shared" si="9"/>
        <v/>
      </c>
      <c r="W15" s="106">
        <f t="shared" si="10"/>
        <v>0</v>
      </c>
      <c r="X15" s="179" t="str">
        <f t="shared" si="11"/>
        <v/>
      </c>
      <c r="Y15" s="120"/>
    </row>
    <row r="16" spans="1:47" s="11" customFormat="1" x14ac:dyDescent="0.2">
      <c r="A16"/>
      <c r="B16"/>
      <c r="G16" s="4"/>
      <c r="I16" s="4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s="11" customFormat="1" x14ac:dyDescent="0.2">
      <c r="A17"/>
      <c r="B17" s="108" t="s">
        <v>52</v>
      </c>
      <c r="C17" s="114"/>
      <c r="D17" s="109">
        <f>SUM(D8:D15)</f>
        <v>0</v>
      </c>
      <c r="E17" s="109">
        <f t="shared" ref="E17:I17" si="12">SUM(E8:E15)</f>
        <v>0</v>
      </c>
      <c r="F17" s="113">
        <f t="shared" si="12"/>
        <v>0</v>
      </c>
      <c r="G17" s="110">
        <f t="shared" si="12"/>
        <v>0</v>
      </c>
      <c r="H17" s="112" t="str">
        <f>IFERROR(G17/$C$4,"")</f>
        <v/>
      </c>
      <c r="I17" s="110">
        <f t="shared" si="12"/>
        <v>0</v>
      </c>
      <c r="J17" s="111" t="str">
        <f t="shared" si="5"/>
        <v/>
      </c>
      <c r="K17" s="110">
        <f t="shared" ref="K17:W17" si="13">SUM(K8:K15)</f>
        <v>0</v>
      </c>
      <c r="L17" s="118">
        <f t="shared" si="13"/>
        <v>0</v>
      </c>
      <c r="M17" s="113">
        <f t="shared" si="13"/>
        <v>0</v>
      </c>
      <c r="N17" s="123">
        <f t="shared" si="13"/>
        <v>0</v>
      </c>
      <c r="O17" s="217" t="str">
        <f>IFERROR(N17/$C$4,"")</f>
        <v/>
      </c>
      <c r="P17" s="218">
        <f>SUM(P8:P15)</f>
        <v>0</v>
      </c>
      <c r="Q17" s="218">
        <f t="shared" ref="Q17:R17" si="14">SUM(Q8:Q15)</f>
        <v>0</v>
      </c>
      <c r="R17" s="218">
        <f t="shared" si="14"/>
        <v>0</v>
      </c>
      <c r="S17" s="123">
        <f t="shared" si="13"/>
        <v>0</v>
      </c>
      <c r="T17" s="112" t="str">
        <f>IFERROR(((G17-I17)+N17)/$C$4,"")</f>
        <v/>
      </c>
      <c r="U17" s="110">
        <f t="shared" si="13"/>
        <v>0</v>
      </c>
      <c r="V17" s="112" t="str">
        <f>IFERROR(U17/$C$4,"")</f>
        <v/>
      </c>
      <c r="W17" s="110">
        <f t="shared" si="13"/>
        <v>0</v>
      </c>
      <c r="X17" s="112" t="str">
        <f>IFERROR(W17/$C$4,"")</f>
        <v/>
      </c>
      <c r="Y17" s="120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11" customFormat="1" x14ac:dyDescent="0.2">
      <c r="A18"/>
      <c r="G18" s="4"/>
      <c r="I18" s="4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11" customFormat="1" x14ac:dyDescent="0.2">
      <c r="A19"/>
      <c r="G19" s="4"/>
      <c r="I19" s="4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11" customFormat="1" x14ac:dyDescent="0.2">
      <c r="A20"/>
      <c r="G20" s="4"/>
      <c r="H20" s="119"/>
      <c r="I20" s="4"/>
      <c r="T20" s="119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11" customFormat="1" x14ac:dyDescent="0.2">
      <c r="A21"/>
      <c r="G21" s="4"/>
      <c r="I21" s="4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s="11" customFormat="1" x14ac:dyDescent="0.2">
      <c r="A22"/>
      <c r="G22" s="4"/>
      <c r="I22" s="4"/>
      <c r="V22" s="119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11" customFormat="1" x14ac:dyDescent="0.2">
      <c r="A23"/>
      <c r="G23" s="4"/>
      <c r="I23" s="4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11" customFormat="1" x14ac:dyDescent="0.2">
      <c r="A24"/>
      <c r="G24" s="4"/>
      <c r="I24" s="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1" customFormat="1" x14ac:dyDescent="0.2">
      <c r="A25"/>
      <c r="G25" s="4"/>
      <c r="I25" s="4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11" customFormat="1" x14ac:dyDescent="0.2">
      <c r="A26"/>
      <c r="G26" s="4"/>
      <c r="I26" s="4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s="11" customFormat="1" x14ac:dyDescent="0.2">
      <c r="A27"/>
      <c r="G27" s="4"/>
      <c r="I27" s="4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s="11" customFormat="1" x14ac:dyDescent="0.2">
      <c r="A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s="11" customFormat="1" x14ac:dyDescent="0.2">
      <c r="A29"/>
      <c r="G29" s="4"/>
      <c r="I29" s="4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s="11" customFormat="1" x14ac:dyDescent="0.2">
      <c r="A30"/>
      <c r="G30" s="4"/>
      <c r="I30" s="4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s="11" customFormat="1" x14ac:dyDescent="0.2">
      <c r="A31"/>
      <c r="G31" s="4"/>
      <c r="I31" s="4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11" customFormat="1" x14ac:dyDescent="0.2">
      <c r="A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11" customFormat="1" x14ac:dyDescent="0.2">
      <c r="A33"/>
      <c r="G33" s="4"/>
      <c r="I33" s="4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11" customFormat="1" x14ac:dyDescent="0.2">
      <c r="A34"/>
      <c r="B34" s="4"/>
      <c r="C34" s="4"/>
      <c r="D34" s="4"/>
      <c r="E34" s="4"/>
      <c r="F34" s="4"/>
      <c r="G34" s="4"/>
      <c r="I34" s="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1" customFormat="1" x14ac:dyDescent="0.2">
      <c r="A35"/>
      <c r="G35" s="95"/>
      <c r="I35" s="9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s="11" customFormat="1" x14ac:dyDescent="0.2">
      <c r="A36"/>
      <c r="G36" s="95"/>
      <c r="I36" s="95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s="11" customFormat="1" x14ac:dyDescent="0.2">
      <c r="A37"/>
      <c r="G37" s="95"/>
      <c r="I37" s="95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s="11" customFormat="1" x14ac:dyDescent="0.2">
      <c r="A38"/>
      <c r="G38" s="95"/>
      <c r="I38" s="95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s="11" customFormat="1" x14ac:dyDescent="0.2">
      <c r="A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s="11" customFormat="1" x14ac:dyDescent="0.2">
      <c r="A40"/>
      <c r="B40" s="4"/>
      <c r="C40" s="4"/>
      <c r="D40" s="4"/>
      <c r="E40" s="4"/>
      <c r="F40" s="4"/>
      <c r="G40" s="4"/>
      <c r="I40" s="4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s="11" customFormat="1" x14ac:dyDescent="0.2">
      <c r="A41"/>
      <c r="G41" s="5"/>
      <c r="I41" s="5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s="11" customFormat="1" x14ac:dyDescent="0.2">
      <c r="A42"/>
      <c r="G42" s="5"/>
      <c r="I42" s="5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s="11" customFormat="1" x14ac:dyDescent="0.2">
      <c r="A43"/>
      <c r="G43" s="5"/>
      <c r="I43" s="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s="11" customFormat="1" x14ac:dyDescent="0.2">
      <c r="A44"/>
      <c r="G44" s="5"/>
      <c r="I44" s="5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s="11" customFormat="1" x14ac:dyDescent="0.2">
      <c r="A45"/>
      <c r="G45" s="5"/>
      <c r="I45" s="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s="11" customFormat="1" x14ac:dyDescent="0.2">
      <c r="A46"/>
      <c r="G46" s="5"/>
      <c r="I46" s="5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1" customFormat="1" x14ac:dyDescent="0.2">
      <c r="A47"/>
      <c r="G47" s="5"/>
      <c r="I47" s="5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1" customFormat="1" x14ac:dyDescent="0.2">
      <c r="A48"/>
      <c r="G48" s="5"/>
      <c r="I48" s="5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1" customFormat="1" x14ac:dyDescent="0.2">
      <c r="A49"/>
      <c r="G49" s="5"/>
      <c r="I49" s="5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1" customFormat="1" x14ac:dyDescent="0.2">
      <c r="A50"/>
      <c r="G50" s="5"/>
      <c r="I50" s="5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1" customFormat="1" x14ac:dyDescent="0.2">
      <c r="A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1" customFormat="1" x14ac:dyDescent="0.2">
      <c r="A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1" customFormat="1" x14ac:dyDescent="0.2">
      <c r="A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1" customFormat="1" x14ac:dyDescent="0.2">
      <c r="A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1" customFormat="1" x14ac:dyDescent="0.2">
      <c r="A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1" customFormat="1" x14ac:dyDescent="0.2">
      <c r="A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1" customFormat="1" x14ac:dyDescent="0.2">
      <c r="A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1" customFormat="1" x14ac:dyDescent="0.2">
      <c r="A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1" customFormat="1" x14ac:dyDescent="0.2">
      <c r="A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1" customFormat="1" x14ac:dyDescent="0.2">
      <c r="A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1" customFormat="1" x14ac:dyDescent="0.2">
      <c r="A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1" customFormat="1" x14ac:dyDescent="0.2">
      <c r="A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1" customFormat="1" x14ac:dyDescent="0.2">
      <c r="A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1" customFormat="1" x14ac:dyDescent="0.2">
      <c r="A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1" customFormat="1" x14ac:dyDescent="0.2">
      <c r="A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1" customFormat="1" x14ac:dyDescent="0.2">
      <c r="A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1" customFormat="1" x14ac:dyDescent="0.2">
      <c r="A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1" customFormat="1" x14ac:dyDescent="0.2">
      <c r="A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1" customFormat="1" x14ac:dyDescent="0.2">
      <c r="A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1" customFormat="1" x14ac:dyDescent="0.2">
      <c r="A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1" customFormat="1" x14ac:dyDescent="0.2">
      <c r="A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1" customFormat="1" x14ac:dyDescent="0.2">
      <c r="A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1" customFormat="1" x14ac:dyDescent="0.2">
      <c r="A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1" customFormat="1" x14ac:dyDescent="0.2">
      <c r="A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1" customFormat="1" x14ac:dyDescent="0.2">
      <c r="A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1" customFormat="1" x14ac:dyDescent="0.2">
      <c r="A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1" customFormat="1" x14ac:dyDescent="0.2">
      <c r="A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1" customFormat="1" x14ac:dyDescent="0.2">
      <c r="A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1" customFormat="1" x14ac:dyDescent="0.2">
      <c r="A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1" customFormat="1" x14ac:dyDescent="0.2">
      <c r="A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1" customFormat="1" x14ac:dyDescent="0.2">
      <c r="A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1" customFormat="1" x14ac:dyDescent="0.2">
      <c r="A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1" customFormat="1" x14ac:dyDescent="0.2">
      <c r="A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1" customFormat="1" x14ac:dyDescent="0.2">
      <c r="A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1" customFormat="1" x14ac:dyDescent="0.2">
      <c r="A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1" customFormat="1" x14ac:dyDescent="0.2">
      <c r="A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1" customFormat="1" x14ac:dyDescent="0.2">
      <c r="A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1" customFormat="1" x14ac:dyDescent="0.2">
      <c r="A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1" customFormat="1" x14ac:dyDescent="0.2">
      <c r="A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1" customFormat="1" x14ac:dyDescent="0.2">
      <c r="A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1" customFormat="1" x14ac:dyDescent="0.2">
      <c r="A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1" customFormat="1" x14ac:dyDescent="0.2">
      <c r="A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1" customFormat="1" x14ac:dyDescent="0.2">
      <c r="A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1" customFormat="1" x14ac:dyDescent="0.2">
      <c r="A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1" customFormat="1" x14ac:dyDescent="0.2">
      <c r="A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1" customFormat="1" x14ac:dyDescent="0.2">
      <c r="A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1" customFormat="1" x14ac:dyDescent="0.2">
      <c r="A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1" customFormat="1" x14ac:dyDescent="0.2">
      <c r="A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</sheetData>
  <mergeCells count="8">
    <mergeCell ref="P6:R6"/>
    <mergeCell ref="S6:X6"/>
    <mergeCell ref="B2:C2"/>
    <mergeCell ref="B6:C6"/>
    <mergeCell ref="D6:F6"/>
    <mergeCell ref="G6:K6"/>
    <mergeCell ref="L6:M6"/>
    <mergeCell ref="N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9862-F443-B046-B2D0-6976569DF0DC}">
  <sheetPr codeName="Sheet5">
    <tabColor rgb="FFCBDBD6"/>
  </sheetPr>
  <dimension ref="B2:N27"/>
  <sheetViews>
    <sheetView showGridLines="0" zoomScale="85" workbookViewId="0"/>
  </sheetViews>
  <sheetFormatPr baseColWidth="10" defaultColWidth="10.6640625" defaultRowHeight="16" x14ac:dyDescent="0.2"/>
  <cols>
    <col min="1" max="1" width="5" customWidth="1"/>
  </cols>
  <sheetData>
    <row r="2" spans="2:14" x14ac:dyDescent="0.2">
      <c r="B2" s="4"/>
    </row>
    <row r="3" spans="2:14" x14ac:dyDescent="0.2">
      <c r="C3" s="71"/>
      <c r="D3" s="71"/>
      <c r="E3" s="71"/>
      <c r="F3" s="71"/>
      <c r="G3" s="71"/>
      <c r="H3" s="72"/>
    </row>
    <row r="4" spans="2:14" x14ac:dyDescent="0.2">
      <c r="B4" s="73"/>
      <c r="C4" s="74"/>
      <c r="D4" s="74"/>
      <c r="E4" s="74"/>
      <c r="F4" s="74"/>
      <c r="G4" s="74"/>
      <c r="L4" s="75"/>
      <c r="M4" s="75"/>
      <c r="N4" s="75"/>
    </row>
    <row r="5" spans="2:14" x14ac:dyDescent="0.2">
      <c r="B5" s="73"/>
      <c r="C5" s="76"/>
      <c r="D5" s="76"/>
      <c r="E5" s="76"/>
      <c r="F5" s="76"/>
      <c r="G5" s="76"/>
      <c r="L5" s="77"/>
      <c r="M5" s="78"/>
      <c r="N5" s="77"/>
    </row>
    <row r="6" spans="2:14" x14ac:dyDescent="0.2">
      <c r="B6" s="73"/>
      <c r="C6" s="76"/>
      <c r="D6" s="76"/>
      <c r="E6" s="76"/>
      <c r="F6" s="76"/>
      <c r="G6" s="76"/>
      <c r="L6" s="77"/>
      <c r="M6" s="78"/>
      <c r="N6" s="77"/>
    </row>
    <row r="7" spans="2:14" x14ac:dyDescent="0.2">
      <c r="B7" s="73"/>
      <c r="C7" s="74"/>
      <c r="D7" s="74"/>
      <c r="E7" s="74"/>
      <c r="F7" s="74"/>
      <c r="L7" s="77"/>
      <c r="M7" s="78"/>
      <c r="N7" s="77"/>
    </row>
    <row r="8" spans="2:14" x14ac:dyDescent="0.2">
      <c r="L8" s="77"/>
      <c r="M8" s="78"/>
      <c r="N8" s="77"/>
    </row>
    <row r="9" spans="2:14" x14ac:dyDescent="0.2">
      <c r="L9" s="79"/>
      <c r="M9" s="78"/>
      <c r="N9" s="77"/>
    </row>
    <row r="11" spans="2:14" x14ac:dyDescent="0.2">
      <c r="B11" s="73"/>
      <c r="C11" s="80"/>
      <c r="L11" s="75"/>
      <c r="M11" s="75"/>
      <c r="N11" s="75"/>
    </row>
    <row r="12" spans="2:14" x14ac:dyDescent="0.2">
      <c r="B12" s="73"/>
      <c r="C12" s="73"/>
      <c r="D12" s="73"/>
      <c r="E12" s="73"/>
      <c r="F12" s="73"/>
      <c r="L12" s="79"/>
      <c r="M12" s="77"/>
      <c r="N12" s="77"/>
    </row>
    <row r="13" spans="2:14" x14ac:dyDescent="0.2">
      <c r="B13" s="73"/>
      <c r="C13" s="74"/>
      <c r="D13" s="81"/>
      <c r="E13" s="76"/>
      <c r="F13" s="82"/>
      <c r="L13" s="77"/>
      <c r="M13" s="77"/>
      <c r="N13" s="77"/>
    </row>
    <row r="14" spans="2:14" x14ac:dyDescent="0.2">
      <c r="B14" s="73"/>
      <c r="C14" s="76"/>
      <c r="D14" s="81"/>
      <c r="E14" s="81"/>
      <c r="F14" s="82"/>
      <c r="L14" s="77"/>
      <c r="M14" s="77"/>
      <c r="N14" s="77"/>
    </row>
    <row r="15" spans="2:14" x14ac:dyDescent="0.2">
      <c r="B15" s="73"/>
      <c r="C15" s="76"/>
      <c r="D15" s="81"/>
      <c r="E15" s="81"/>
      <c r="F15" s="82"/>
      <c r="L15" s="83"/>
      <c r="M15" s="77"/>
      <c r="N15" s="83"/>
    </row>
    <row r="16" spans="2:14" x14ac:dyDescent="0.2">
      <c r="B16" s="73"/>
      <c r="C16" s="74"/>
      <c r="L16" s="77"/>
      <c r="M16" s="77"/>
      <c r="N16" s="77"/>
    </row>
    <row r="17" spans="2:14" x14ac:dyDescent="0.2">
      <c r="B17" s="73"/>
      <c r="L17" s="77"/>
      <c r="M17" s="77"/>
      <c r="N17" s="77"/>
    </row>
    <row r="18" spans="2:14" x14ac:dyDescent="0.2">
      <c r="B18" s="73"/>
      <c r="F18" s="84"/>
      <c r="L18" s="79"/>
      <c r="M18" s="79"/>
      <c r="N18" s="77"/>
    </row>
    <row r="19" spans="2:14" x14ac:dyDescent="0.2">
      <c r="F19" s="81"/>
    </row>
    <row r="20" spans="2:14" x14ac:dyDescent="0.2">
      <c r="L20" s="75"/>
      <c r="M20" s="75"/>
      <c r="N20" s="75"/>
    </row>
    <row r="21" spans="2:14" x14ac:dyDescent="0.2">
      <c r="L21" s="77"/>
      <c r="M21" s="77"/>
      <c r="N21" s="77"/>
    </row>
    <row r="22" spans="2:14" x14ac:dyDescent="0.2">
      <c r="L22" s="77"/>
      <c r="M22" s="77"/>
      <c r="N22" s="77"/>
    </row>
    <row r="23" spans="2:14" x14ac:dyDescent="0.2">
      <c r="L23" s="83"/>
      <c r="M23" s="77"/>
      <c r="N23" s="83"/>
    </row>
    <row r="24" spans="2:14" x14ac:dyDescent="0.2">
      <c r="L24" s="77"/>
      <c r="M24" s="77"/>
      <c r="N24" s="77"/>
    </row>
    <row r="25" spans="2:14" x14ac:dyDescent="0.2">
      <c r="L25" s="77"/>
      <c r="M25" s="77"/>
      <c r="N25" s="77"/>
    </row>
    <row r="26" spans="2:14" x14ac:dyDescent="0.2">
      <c r="L26" s="77"/>
      <c r="M26" s="77"/>
      <c r="N26" s="77"/>
    </row>
    <row r="27" spans="2:14" x14ac:dyDescent="0.2">
      <c r="L27" s="79"/>
      <c r="M27" s="79"/>
      <c r="N27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674E-8E7F-1041-A485-70380597BD16}">
  <sheetPr codeName="Sheet6"/>
  <dimension ref="A1:AG97"/>
  <sheetViews>
    <sheetView showGridLines="0" zoomScale="109" zoomScaleNormal="107" workbookViewId="0"/>
  </sheetViews>
  <sheetFormatPr baseColWidth="10" defaultColWidth="10.83203125" defaultRowHeight="16" outlineLevelRow="1" x14ac:dyDescent="0.2"/>
  <cols>
    <col min="1" max="1" width="2.6640625" customWidth="1"/>
    <col min="2" max="2" width="18.1640625" style="11" customWidth="1"/>
    <col min="3" max="3" width="18.6640625" style="11" customWidth="1"/>
    <col min="4" max="4" width="18.5" style="11" customWidth="1"/>
    <col min="5" max="5" width="15.1640625" style="11" customWidth="1"/>
    <col min="6" max="6" width="17.33203125" style="11" customWidth="1"/>
    <col min="7" max="7" width="15.1640625" style="11" customWidth="1"/>
    <col min="8" max="8" width="15.6640625" style="11" customWidth="1"/>
    <col min="9" max="10" width="15.1640625" style="11" customWidth="1"/>
    <col min="11" max="13" width="15.1640625" customWidth="1"/>
  </cols>
  <sheetData>
    <row r="1" spans="1:33" s="9" customFormat="1" ht="10" customHeight="1" x14ac:dyDescent="0.2"/>
    <row r="2" spans="1:33" s="9" customFormat="1" ht="23" customHeight="1" x14ac:dyDescent="0.2">
      <c r="B2" s="231" t="s">
        <v>13</v>
      </c>
      <c r="C2" s="231"/>
      <c r="D2" s="231"/>
      <c r="E2" s="231"/>
      <c r="F2" s="46"/>
      <c r="G2" s="46"/>
      <c r="H2" s="46"/>
      <c r="I2" s="46"/>
      <c r="J2" s="46"/>
    </row>
    <row r="3" spans="1:33" s="9" customFormat="1" ht="16" customHeight="1" x14ac:dyDescent="0.2">
      <c r="B3" s="165"/>
      <c r="C3" s="58"/>
      <c r="D3" s="46"/>
      <c r="E3" s="46"/>
      <c r="F3" s="46"/>
      <c r="G3" s="46"/>
      <c r="H3" s="46"/>
      <c r="I3" s="46"/>
      <c r="J3" s="46"/>
    </row>
    <row r="4" spans="1:33" s="9" customFormat="1" ht="16" customHeight="1" x14ac:dyDescent="0.2">
      <c r="B4" s="225" t="s">
        <v>91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33" s="9" customFormat="1" ht="16" customHeight="1" x14ac:dyDescent="0.2">
      <c r="B5" s="228" t="s">
        <v>10</v>
      </c>
      <c r="C5" s="228" t="s">
        <v>14</v>
      </c>
      <c r="D5" s="227" t="s">
        <v>21</v>
      </c>
      <c r="E5" s="227" t="s">
        <v>22</v>
      </c>
      <c r="F5" s="227"/>
      <c r="G5" s="227"/>
      <c r="H5" s="227"/>
      <c r="I5" s="227"/>
      <c r="J5" s="227"/>
      <c r="K5" s="227"/>
      <c r="L5" s="227"/>
      <c r="M5" s="227"/>
    </row>
    <row r="6" spans="1:33" s="9" customFormat="1" ht="16" customHeight="1" x14ac:dyDescent="0.2">
      <c r="B6" s="229"/>
      <c r="C6" s="229"/>
      <c r="D6" s="227"/>
      <c r="E6" s="226" t="s">
        <v>44</v>
      </c>
      <c r="F6" s="226"/>
      <c r="G6" s="226"/>
      <c r="H6" s="226" t="s">
        <v>80</v>
      </c>
      <c r="I6" s="226"/>
      <c r="J6" s="226"/>
      <c r="K6" s="226" t="s">
        <v>45</v>
      </c>
      <c r="L6" s="226"/>
      <c r="M6" s="226"/>
    </row>
    <row r="7" spans="1:33" s="9" customFormat="1" ht="17" x14ac:dyDescent="0.2">
      <c r="B7" s="230"/>
      <c r="C7" s="230"/>
      <c r="D7" s="53" t="s">
        <v>43</v>
      </c>
      <c r="E7" s="53" t="s">
        <v>75</v>
      </c>
      <c r="F7" s="53" t="s">
        <v>79</v>
      </c>
      <c r="G7" s="53" t="s">
        <v>12</v>
      </c>
      <c r="H7" s="53" t="s">
        <v>75</v>
      </c>
      <c r="I7" s="53" t="s">
        <v>79</v>
      </c>
      <c r="J7" s="53" t="s">
        <v>12</v>
      </c>
      <c r="K7" s="135" t="s">
        <v>75</v>
      </c>
      <c r="L7" s="136" t="s">
        <v>79</v>
      </c>
      <c r="M7" s="136" t="s">
        <v>12</v>
      </c>
    </row>
    <row r="8" spans="1:33" s="9" customFormat="1" x14ac:dyDescent="0.2">
      <c r="B8" s="129" t="s">
        <v>76</v>
      </c>
      <c r="C8" s="146">
        <v>0.6</v>
      </c>
      <c r="D8" s="137">
        <v>36000</v>
      </c>
      <c r="E8" s="62">
        <f>IFERROR(IF($H8&gt;0,F8*H8,(2-F8)*H8),"")</f>
        <v>42525</v>
      </c>
      <c r="F8" s="162">
        <v>0.75</v>
      </c>
      <c r="G8" s="140">
        <v>0.5</v>
      </c>
      <c r="H8" s="61">
        <v>56700</v>
      </c>
      <c r="I8" s="65">
        <f>IFERROR(IF($H8&gt;0,H8/$H8,2-H8/$H8),"")</f>
        <v>1</v>
      </c>
      <c r="J8" s="143">
        <f>IF(ISBLANK(H8),"",100%)</f>
        <v>1</v>
      </c>
      <c r="K8" s="62">
        <f>H8+(H8-E8)</f>
        <v>70875</v>
      </c>
      <c r="L8" s="65">
        <f>IFERROR(IF($H8&gt;0,K8/$H8,2-K8/$H8),"")</f>
        <v>1.25</v>
      </c>
      <c r="M8" s="132">
        <f>IFERROR(J8+(J8-G8),"")</f>
        <v>1.5</v>
      </c>
    </row>
    <row r="9" spans="1:33" s="9" customFormat="1" x14ac:dyDescent="0.2">
      <c r="B9" s="130" t="s">
        <v>42</v>
      </c>
      <c r="C9" s="147">
        <v>0.3</v>
      </c>
      <c r="D9" s="138">
        <v>-38000</v>
      </c>
      <c r="E9" s="62">
        <f>IFERROR(IF($H9&gt;0,F9*H9,(2-F9)*H9),"")</f>
        <v>-30500</v>
      </c>
      <c r="F9" s="162">
        <v>0.75</v>
      </c>
      <c r="G9" s="141">
        <v>0.6</v>
      </c>
      <c r="H9" s="61">
        <v>-24400</v>
      </c>
      <c r="I9" s="65">
        <f t="shared" ref="I9:I10" si="0">IFERROR(IF($H9&gt;0,H9/$H9,2-H9/$H9),"")</f>
        <v>1</v>
      </c>
      <c r="J9" s="144">
        <f t="shared" ref="J9:J10" si="1">IF(ISBLANK(H9),"",100%)</f>
        <v>1</v>
      </c>
      <c r="K9" s="62">
        <f t="shared" ref="K9:K10" si="2">H9+(H9-E9)</f>
        <v>-18300</v>
      </c>
      <c r="L9" s="65">
        <f t="shared" ref="L9:L10" si="3">IFERROR(IF($H9&gt;0,K9/$H9,2-K9/$H9),"")</f>
        <v>1.25</v>
      </c>
      <c r="M9" s="133">
        <f t="shared" ref="M9:M10" si="4">IFERROR(J9+(J9-G9),"")</f>
        <v>1.4</v>
      </c>
    </row>
    <row r="10" spans="1:33" s="9" customFormat="1" x14ac:dyDescent="0.2">
      <c r="B10" s="131" t="s">
        <v>77</v>
      </c>
      <c r="C10" s="166">
        <v>0.1</v>
      </c>
      <c r="D10" s="139" t="s">
        <v>15</v>
      </c>
      <c r="E10" s="164"/>
      <c r="F10" s="163" t="str">
        <f t="shared" ref="F10" si="5">IFERROR(IF($H10&gt;0,E10/$H10,2-E10/$H10),"")</f>
        <v/>
      </c>
      <c r="G10" s="142"/>
      <c r="H10" s="127"/>
      <c r="I10" s="126" t="str">
        <f t="shared" si="0"/>
        <v/>
      </c>
      <c r="J10" s="145" t="str">
        <f t="shared" si="1"/>
        <v/>
      </c>
      <c r="K10" s="128">
        <f t="shared" si="2"/>
        <v>0</v>
      </c>
      <c r="L10" s="126" t="str">
        <f t="shared" si="3"/>
        <v/>
      </c>
      <c r="M10" s="134" t="str">
        <f t="shared" si="4"/>
        <v/>
      </c>
    </row>
    <row r="11" spans="1:33" s="9" customFormat="1" x14ac:dyDescent="0.2">
      <c r="C11" s="57"/>
      <c r="D11" s="62"/>
      <c r="E11" s="62"/>
      <c r="F11" s="62"/>
      <c r="G11" s="62"/>
      <c r="H11" s="62"/>
      <c r="I11" s="62"/>
      <c r="J11" s="62"/>
      <c r="K11" s="62"/>
    </row>
    <row r="12" spans="1:33" s="60" customFormat="1" ht="16" hidden="1" customHeight="1" outlineLevel="1" x14ac:dyDescent="0.2">
      <c r="A12" s="9"/>
      <c r="B12" s="68" t="s">
        <v>2</v>
      </c>
      <c r="C12" s="234" t="s">
        <v>115</v>
      </c>
      <c r="D12" s="234"/>
      <c r="E12" s="234"/>
      <c r="F12" s="234"/>
      <c r="G12" s="234"/>
      <c r="H12" s="234"/>
      <c r="I12" s="70"/>
      <c r="J12" s="70"/>
      <c r="K12" s="7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s="60" customFormat="1" ht="16" hidden="1" customHeight="1" outlineLevel="1" x14ac:dyDescent="0.2">
      <c r="A13" s="9"/>
      <c r="B13" s="67"/>
      <c r="C13" s="234" t="s">
        <v>114</v>
      </c>
      <c r="D13" s="234"/>
      <c r="E13" s="234"/>
      <c r="F13" s="234"/>
      <c r="G13" s="234"/>
      <c r="H13" s="234"/>
      <c r="I13" s="70"/>
      <c r="J13" s="70"/>
      <c r="K13" s="7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s="60" customFormat="1" hidden="1" outlineLevel="1" x14ac:dyDescent="0.2">
      <c r="A14" s="9"/>
      <c r="B14" s="67"/>
      <c r="C14" s="234" t="s">
        <v>116</v>
      </c>
      <c r="D14" s="234"/>
      <c r="E14" s="234"/>
      <c r="F14" s="234"/>
      <c r="G14" s="234"/>
      <c r="H14" s="234"/>
      <c r="I14" s="70"/>
      <c r="J14" s="70"/>
      <c r="K14" s="7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s="60" customFormat="1" collapsed="1" x14ac:dyDescent="0.2">
      <c r="A15" s="9"/>
      <c r="B15" s="69"/>
      <c r="E15" s="70"/>
      <c r="F15" s="70"/>
      <c r="G15" s="70"/>
      <c r="H15" s="70"/>
      <c r="I15" s="70"/>
      <c r="J15" s="70"/>
      <c r="K15" s="7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s="60" customFormat="1" ht="16" customHeight="1" x14ac:dyDescent="0.2">
      <c r="A16" s="9"/>
      <c r="B16" s="232" t="s">
        <v>93</v>
      </c>
      <c r="C16" s="233"/>
      <c r="D16" s="233"/>
      <c r="E16" s="233"/>
      <c r="F16" s="233"/>
      <c r="G16" s="233"/>
      <c r="H16" s="70"/>
      <c r="I16" s="70"/>
      <c r="J16" s="70"/>
      <c r="K16" s="7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s="60" customFormat="1" ht="17" x14ac:dyDescent="0.2">
      <c r="A17" s="9"/>
      <c r="B17" s="10" t="s">
        <v>10</v>
      </c>
      <c r="C17" s="10" t="s">
        <v>78</v>
      </c>
      <c r="D17" s="10" t="s">
        <v>46</v>
      </c>
      <c r="E17" s="10" t="s">
        <v>79</v>
      </c>
      <c r="F17" s="10" t="s">
        <v>12</v>
      </c>
      <c r="G17" s="10" t="s">
        <v>16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s="60" customFormat="1" x14ac:dyDescent="0.2">
      <c r="A18" s="9"/>
      <c r="B18" s="60" t="str">
        <f>B8</f>
        <v>ARR</v>
      </c>
      <c r="C18" s="57">
        <f>C8</f>
        <v>0.6</v>
      </c>
      <c r="D18" s="64">
        <v>60000</v>
      </c>
      <c r="E18" s="65">
        <f>IFERROR(IF($H8&gt;0,D18/$H8,2-D18/$H8),"")</f>
        <v>1.0582010582010581</v>
      </c>
      <c r="F18" s="65">
        <f>IF(D18&lt;E8,0,
IF(D18&lt;H8, (D18-E8)/(H8-E8)*J8+(1-(D18-E8)/(H8-E8))*G8,
IF(D18&lt;K8, (D18-H8)/(K8-H8)*M8+(1-(D18-H8)/(K8-H8))*J8,M8)))</f>
        <v>1.1164021164021163</v>
      </c>
      <c r="G18" s="66">
        <f>IFERROR($C$23*$C8*$F18,"")</f>
        <v>66984.126984126982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s="60" customFormat="1" x14ac:dyDescent="0.2">
      <c r="A19" s="9"/>
      <c r="B19" s="60" t="str">
        <f>B9</f>
        <v>Operating Income</v>
      </c>
      <c r="C19" s="57">
        <f t="shared" ref="C19:C20" si="6">C9</f>
        <v>0.3</v>
      </c>
      <c r="D19" s="64">
        <v>-27000</v>
      </c>
      <c r="E19" s="65">
        <f t="shared" ref="E19:E20" si="7">IFERROR(IF($H9&gt;0,D19/$H9,2-D19/$H9),"")</f>
        <v>0.89344262295081966</v>
      </c>
      <c r="F19" s="65">
        <f>IF(D19&lt;E9,0,
IF(D19&lt;H9, (D19-E9)/(H9-E9)*J9+(1-(D19-E9)/(H9-E9))*G9,
IF(D19&lt;K9, (D19-H9)/(K9-H9)*M9+(1-(D19-H9)/(K9-H9))*J9,M9)))</f>
        <v>0.82950819672131137</v>
      </c>
      <c r="G19" s="66">
        <f t="shared" ref="G19:G20" si="8">IFERROR($C$23*$C9*$F19,"")</f>
        <v>24885.24590163934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s="60" customFormat="1" ht="17" thickBot="1" x14ac:dyDescent="0.25">
      <c r="A20" s="9"/>
      <c r="B20" s="60" t="str">
        <f>B10</f>
        <v>KPI #1</v>
      </c>
      <c r="C20" s="167">
        <f t="shared" si="6"/>
        <v>0.1</v>
      </c>
      <c r="D20" s="64"/>
      <c r="E20" s="65" t="str">
        <f t="shared" si="7"/>
        <v/>
      </c>
      <c r="F20" s="65" t="str">
        <f>IF(D20&lt;E10,0,
IF(D20&lt;H10, (D20-E10)/(H10-E10)*J10+(1-(D20-E10)/(H10-E10))*G10,
IF(D20&lt;K10, (D20-H10)/(K10-H10)*M10+(1-(D20-H10)/(K10-H10))*J10,M10)))</f>
        <v/>
      </c>
      <c r="G20" s="66" t="str">
        <f t="shared" si="8"/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s="11" customFormat="1" ht="17" thickBot="1" x14ac:dyDescent="0.25">
      <c r="A21"/>
      <c r="B21" s="24" t="s">
        <v>17</v>
      </c>
      <c r="C21" s="24"/>
      <c r="D21" s="25"/>
      <c r="E21" s="25"/>
      <c r="F21" s="25"/>
      <c r="G21" s="26">
        <f>SUM(G18:G20)</f>
        <v>91869.372885766323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1" customFormat="1" ht="17" thickTop="1" x14ac:dyDescent="0.2">
      <c r="A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" customFormat="1" ht="16" customHeight="1" x14ac:dyDescent="0.2">
      <c r="B23" s="18" t="s">
        <v>38</v>
      </c>
      <c r="C23" s="23">
        <v>100000</v>
      </c>
      <c r="D23" s="46"/>
      <c r="E23" s="46"/>
      <c r="F23" s="46"/>
      <c r="G23" s="46"/>
      <c r="H23" s="46"/>
      <c r="I23" s="46"/>
      <c r="J23" s="46"/>
    </row>
    <row r="24" spans="1:33" s="60" customFormat="1" x14ac:dyDescent="0.2">
      <c r="A24" s="9"/>
      <c r="B24" s="63"/>
      <c r="C24" s="63"/>
      <c r="D24" s="63"/>
      <c r="E24" s="63"/>
      <c r="F24" s="63"/>
      <c r="G24" s="63"/>
      <c r="H24" s="63"/>
      <c r="I24" s="63"/>
      <c r="J24" s="63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s="11" customFormat="1" outlineLevel="1" x14ac:dyDescent="0.2">
      <c r="A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1" customFormat="1" outlineLevel="1" x14ac:dyDescent="0.2">
      <c r="A26"/>
      <c r="B26" s="232" t="s">
        <v>81</v>
      </c>
      <c r="C26" s="233"/>
      <c r="D26" s="233"/>
      <c r="E26" s="233"/>
      <c r="F26" s="233"/>
      <c r="G26" s="23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1" customFormat="1" outlineLevel="1" x14ac:dyDescent="0.2">
      <c r="A27"/>
      <c r="B27" s="150"/>
      <c r="C27" s="22"/>
      <c r="G27" s="14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1" customFormat="1" outlineLevel="1" x14ac:dyDescent="0.2">
      <c r="A28"/>
      <c r="B28" s="151"/>
      <c r="G28" s="1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1" customFormat="1" outlineLevel="1" x14ac:dyDescent="0.2">
      <c r="A29"/>
      <c r="B29" s="151"/>
      <c r="G29" s="12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1" customFormat="1" outlineLevel="1" x14ac:dyDescent="0.2">
      <c r="A30"/>
      <c r="B30" s="151"/>
      <c r="G30" s="12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1" customFormat="1" outlineLevel="1" x14ac:dyDescent="0.2">
      <c r="A31"/>
      <c r="B31" s="151"/>
      <c r="G31" s="1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1" customFormat="1" outlineLevel="1" x14ac:dyDescent="0.2">
      <c r="A32"/>
      <c r="B32" s="151"/>
      <c r="G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1" customFormat="1" outlineLevel="1" x14ac:dyDescent="0.2">
      <c r="A33"/>
      <c r="B33" s="151"/>
      <c r="G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1" customFormat="1" outlineLevel="1" x14ac:dyDescent="0.2">
      <c r="A34"/>
      <c r="B34" s="151"/>
      <c r="G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1" customFormat="1" outlineLevel="1" x14ac:dyDescent="0.2">
      <c r="A35"/>
      <c r="B35" s="151"/>
      <c r="G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1" customFormat="1" outlineLevel="1" x14ac:dyDescent="0.2">
      <c r="A36"/>
      <c r="B36" s="151"/>
      <c r="G36" s="12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1" customFormat="1" outlineLevel="1" x14ac:dyDescent="0.2">
      <c r="A37"/>
      <c r="B37" s="151"/>
      <c r="G37" s="12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1" customFormat="1" outlineLevel="1" x14ac:dyDescent="0.2">
      <c r="A38"/>
      <c r="B38" s="151"/>
      <c r="G38" s="12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1" customFormat="1" outlineLevel="1" x14ac:dyDescent="0.2">
      <c r="A39"/>
      <c r="B39" s="151"/>
      <c r="G39" s="12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1" customFormat="1" outlineLevel="1" x14ac:dyDescent="0.2">
      <c r="A40"/>
      <c r="B40" s="151"/>
      <c r="G40" s="12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1" customFormat="1" outlineLevel="1" x14ac:dyDescent="0.2">
      <c r="A41"/>
      <c r="B41" s="151"/>
      <c r="G41" s="12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1" customFormat="1" outlineLevel="1" x14ac:dyDescent="0.2">
      <c r="A42"/>
      <c r="B42" s="151"/>
      <c r="G42" s="1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1" customFormat="1" outlineLevel="1" x14ac:dyDescent="0.2">
      <c r="A43"/>
      <c r="B43" s="151"/>
      <c r="G43" s="12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1" customFormat="1" outlineLevel="1" x14ac:dyDescent="0.2">
      <c r="A44"/>
      <c r="B44" s="151"/>
      <c r="G44" s="12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1" customFormat="1" outlineLevel="1" x14ac:dyDescent="0.2">
      <c r="A45"/>
      <c r="B45" s="151"/>
      <c r="G45" s="12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1" customFormat="1" outlineLevel="1" x14ac:dyDescent="0.2">
      <c r="A46"/>
      <c r="B46" s="151"/>
      <c r="G46" s="12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1" customFormat="1" outlineLevel="1" x14ac:dyDescent="0.2">
      <c r="A47"/>
      <c r="B47" s="151"/>
      <c r="G47" s="1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1" customFormat="1" outlineLevel="1" x14ac:dyDescent="0.2">
      <c r="A48"/>
      <c r="B48" s="151"/>
      <c r="G48" s="12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11" customFormat="1" outlineLevel="1" x14ac:dyDescent="0.2">
      <c r="A49"/>
      <c r="B49" s="151"/>
      <c r="G49" s="12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11" customFormat="1" outlineLevel="1" x14ac:dyDescent="0.2">
      <c r="A50"/>
      <c r="B50" s="151"/>
      <c r="G50" s="12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11" customFormat="1" outlineLevel="1" x14ac:dyDescent="0.2">
      <c r="A51"/>
      <c r="B51" s="151"/>
      <c r="G51" s="1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11" customFormat="1" outlineLevel="1" x14ac:dyDescent="0.2">
      <c r="A52"/>
      <c r="B52" s="151"/>
      <c r="G52" s="1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11" customFormat="1" outlineLevel="1" x14ac:dyDescent="0.2">
      <c r="A53"/>
      <c r="B53" s="151"/>
      <c r="G53" s="1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s="11" customFormat="1" outlineLevel="1" x14ac:dyDescent="0.2">
      <c r="A54"/>
      <c r="B54" s="151"/>
      <c r="D54" s="49"/>
      <c r="G54" s="1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11" customFormat="1" ht="17" customHeight="1" outlineLevel="1" x14ac:dyDescent="0.2">
      <c r="A55"/>
      <c r="B55" s="151"/>
      <c r="D55" s="49"/>
      <c r="G55" s="12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s="11" customFormat="1" ht="16" customHeight="1" outlineLevel="1" x14ac:dyDescent="0.2">
      <c r="A56"/>
      <c r="B56" s="151"/>
      <c r="D56" s="227" t="s">
        <v>82</v>
      </c>
      <c r="E56" s="227"/>
      <c r="F56" s="173"/>
      <c r="G56" s="1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s="11" customFormat="1" ht="17" outlineLevel="1" x14ac:dyDescent="0.2">
      <c r="A57"/>
      <c r="B57" s="151"/>
      <c r="D57" s="53" t="s">
        <v>54</v>
      </c>
      <c r="E57" s="53" t="s">
        <v>12</v>
      </c>
      <c r="G57" s="12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11" customFormat="1" outlineLevel="1" x14ac:dyDescent="0.2">
      <c r="A58"/>
      <c r="B58" s="151"/>
      <c r="G58" s="1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11" customFormat="1" outlineLevel="1" x14ac:dyDescent="0.2">
      <c r="A59"/>
      <c r="B59" s="151"/>
      <c r="D59" s="169">
        <v>0</v>
      </c>
      <c r="E59" s="152">
        <v>0</v>
      </c>
      <c r="G59" s="1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11" customFormat="1" outlineLevel="1" x14ac:dyDescent="0.2">
      <c r="A60"/>
      <c r="B60" s="151"/>
      <c r="D60" s="169">
        <f>F8</f>
        <v>0.75</v>
      </c>
      <c r="E60" s="152">
        <f>E59</f>
        <v>0</v>
      </c>
      <c r="G60" s="1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11" customFormat="1" outlineLevel="1" x14ac:dyDescent="0.2">
      <c r="A61"/>
      <c r="B61" s="151"/>
      <c r="D61" s="169">
        <f>D60</f>
        <v>0.75</v>
      </c>
      <c r="E61" s="152">
        <f>G8</f>
        <v>0.5</v>
      </c>
      <c r="G61" s="1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11" customFormat="1" outlineLevel="1" x14ac:dyDescent="0.2">
      <c r="A62"/>
      <c r="B62" s="151"/>
      <c r="D62" s="169">
        <f>I8</f>
        <v>1</v>
      </c>
      <c r="E62" s="152">
        <f>J8</f>
        <v>1</v>
      </c>
      <c r="G62" s="1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11" customFormat="1" outlineLevel="1" x14ac:dyDescent="0.2">
      <c r="A63"/>
      <c r="B63" s="151"/>
      <c r="D63" s="169">
        <f>L8</f>
        <v>1.25</v>
      </c>
      <c r="E63" s="152">
        <f>M8</f>
        <v>1.5</v>
      </c>
      <c r="G63" s="1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s="11" customFormat="1" outlineLevel="1" x14ac:dyDescent="0.2">
      <c r="A64"/>
      <c r="B64" s="151"/>
      <c r="D64" s="169">
        <v>2</v>
      </c>
      <c r="E64" s="152">
        <f>E63</f>
        <v>1.5</v>
      </c>
      <c r="G64" s="1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1" customFormat="1" outlineLevel="1" x14ac:dyDescent="0.2">
      <c r="A65"/>
      <c r="B65" s="151"/>
      <c r="E65" s="153"/>
      <c r="G65" s="1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1" customFormat="1" outlineLevel="1" x14ac:dyDescent="0.2">
      <c r="A66"/>
      <c r="B66" s="151"/>
      <c r="D66" s="169">
        <v>0</v>
      </c>
      <c r="E66" s="152">
        <v>0</v>
      </c>
      <c r="G66" s="12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1" customFormat="1" outlineLevel="1" x14ac:dyDescent="0.2">
      <c r="A67"/>
      <c r="B67" s="151"/>
      <c r="D67" s="169">
        <f>F9</f>
        <v>0.75</v>
      </c>
      <c r="E67" s="152">
        <f>E66</f>
        <v>0</v>
      </c>
      <c r="G67" s="1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1" customFormat="1" outlineLevel="1" x14ac:dyDescent="0.2">
      <c r="A68"/>
      <c r="B68" s="151"/>
      <c r="D68" s="169">
        <f>D67</f>
        <v>0.75</v>
      </c>
      <c r="E68" s="152">
        <f>G9</f>
        <v>0.6</v>
      </c>
      <c r="G68" s="12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1" customFormat="1" outlineLevel="1" x14ac:dyDescent="0.2">
      <c r="A69"/>
      <c r="B69" s="151"/>
      <c r="D69" s="169">
        <f>I9</f>
        <v>1</v>
      </c>
      <c r="E69" s="152">
        <f>J9</f>
        <v>1</v>
      </c>
      <c r="G69" s="12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11" customFormat="1" outlineLevel="1" x14ac:dyDescent="0.2">
      <c r="A70"/>
      <c r="B70" s="151"/>
      <c r="D70" s="169">
        <f>L9</f>
        <v>1.25</v>
      </c>
      <c r="E70" s="152">
        <f>M9</f>
        <v>1.4</v>
      </c>
      <c r="G70" s="1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s="11" customFormat="1" outlineLevel="1" x14ac:dyDescent="0.2">
      <c r="A71"/>
      <c r="B71" s="151"/>
      <c r="D71" s="169">
        <v>2</v>
      </c>
      <c r="E71" s="152">
        <f>E70</f>
        <v>1.4</v>
      </c>
      <c r="G71" s="12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1" customFormat="1" outlineLevel="1" x14ac:dyDescent="0.2">
      <c r="A72"/>
      <c r="B72" s="151"/>
      <c r="E72" s="153"/>
      <c r="G72" s="1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11" customFormat="1" outlineLevel="1" x14ac:dyDescent="0.2">
      <c r="A73"/>
      <c r="B73" s="151"/>
      <c r="D73" s="169">
        <v>0</v>
      </c>
      <c r="E73" s="152">
        <v>0</v>
      </c>
      <c r="G73" s="1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11" customFormat="1" outlineLevel="1" x14ac:dyDescent="0.2">
      <c r="A74"/>
      <c r="B74" s="151"/>
      <c r="D74" s="169" t="str">
        <f>F10</f>
        <v/>
      </c>
      <c r="E74" s="152">
        <f>E73</f>
        <v>0</v>
      </c>
      <c r="G74" s="1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s="11" customFormat="1" outlineLevel="1" x14ac:dyDescent="0.2">
      <c r="A75"/>
      <c r="B75" s="151"/>
      <c r="D75" s="169" t="str">
        <f>D74</f>
        <v/>
      </c>
      <c r="E75" s="152">
        <f>G10</f>
        <v>0</v>
      </c>
      <c r="G75" s="12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s="11" customFormat="1" outlineLevel="1" x14ac:dyDescent="0.2">
      <c r="A76"/>
      <c r="B76" s="151"/>
      <c r="D76" s="169" t="str">
        <f>I10</f>
        <v/>
      </c>
      <c r="E76" s="152" t="str">
        <f>J10</f>
        <v/>
      </c>
      <c r="G76" s="12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s="11" customFormat="1" outlineLevel="1" x14ac:dyDescent="0.2">
      <c r="A77"/>
      <c r="B77" s="151"/>
      <c r="D77" s="169" t="str">
        <f>L10</f>
        <v/>
      </c>
      <c r="E77" s="152" t="str">
        <f>M10</f>
        <v/>
      </c>
      <c r="G77" s="12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11" customFormat="1" outlineLevel="1" x14ac:dyDescent="0.2">
      <c r="A78"/>
      <c r="B78" s="151"/>
      <c r="D78" s="169">
        <v>2</v>
      </c>
      <c r="E78" s="152" t="str">
        <f>E77</f>
        <v/>
      </c>
      <c r="G78" s="12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s="11" customFormat="1" outlineLevel="1" x14ac:dyDescent="0.2">
      <c r="A79"/>
      <c r="B79" s="154"/>
      <c r="C79" s="107"/>
      <c r="D79" s="107"/>
      <c r="E79" s="107"/>
      <c r="F79" s="107"/>
      <c r="G79" s="14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s="11" customFormat="1" outlineLevel="1" x14ac:dyDescent="0.2">
      <c r="A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s="11" customFormat="1" x14ac:dyDescent="0.2">
      <c r="A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11" customFormat="1" x14ac:dyDescent="0.2">
      <c r="A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s="11" customFormat="1" x14ac:dyDescent="0.2">
      <c r="A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s="11" customFormat="1" x14ac:dyDescent="0.2">
      <c r="A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s="11" customFormat="1" x14ac:dyDescent="0.2">
      <c r="A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s="11" customFormat="1" x14ac:dyDescent="0.2">
      <c r="A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s="11" customFormat="1" x14ac:dyDescent="0.2">
      <c r="A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11" customFormat="1" x14ac:dyDescent="0.2">
      <c r="A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11" customFormat="1" x14ac:dyDescent="0.2">
      <c r="A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11" customFormat="1" x14ac:dyDescent="0.2">
      <c r="A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11" customFormat="1" x14ac:dyDescent="0.2">
      <c r="A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11" customFormat="1" x14ac:dyDescent="0.2">
      <c r="A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11" customFormat="1" x14ac:dyDescent="0.2">
      <c r="A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11" customFormat="1" x14ac:dyDescent="0.2">
      <c r="A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11" customFormat="1" x14ac:dyDescent="0.2">
      <c r="A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11" customFormat="1" x14ac:dyDescent="0.2">
      <c r="A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s="11" customFormat="1" x14ac:dyDescent="0.2">
      <c r="A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</sheetData>
  <mergeCells count="15">
    <mergeCell ref="B16:G16"/>
    <mergeCell ref="B26:G26"/>
    <mergeCell ref="D56:E56"/>
    <mergeCell ref="C12:H12"/>
    <mergeCell ref="C13:H13"/>
    <mergeCell ref="C14:H14"/>
    <mergeCell ref="E6:G6"/>
    <mergeCell ref="D5:D6"/>
    <mergeCell ref="C5:C7"/>
    <mergeCell ref="B2:E2"/>
    <mergeCell ref="E5:M5"/>
    <mergeCell ref="B4:M4"/>
    <mergeCell ref="K6:M6"/>
    <mergeCell ref="H6:J6"/>
    <mergeCell ref="B5:B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F730-BC1E-3440-B6C4-231321B9383C}">
  <sheetPr codeName="Sheet7"/>
  <dimension ref="A1:AG97"/>
  <sheetViews>
    <sheetView showGridLines="0" zoomScale="92" zoomScaleNormal="107" workbookViewId="0"/>
  </sheetViews>
  <sheetFormatPr baseColWidth="10" defaultColWidth="10.83203125" defaultRowHeight="16" outlineLevelRow="1" x14ac:dyDescent="0.2"/>
  <cols>
    <col min="1" max="1" width="2.6640625" customWidth="1"/>
    <col min="2" max="2" width="18.1640625" style="11" customWidth="1"/>
    <col min="3" max="3" width="18.6640625" style="11" customWidth="1"/>
    <col min="4" max="4" width="18.5" style="11" customWidth="1"/>
    <col min="5" max="5" width="15.1640625" style="11" customWidth="1"/>
    <col min="6" max="6" width="17.33203125" style="11" customWidth="1"/>
    <col min="7" max="10" width="15.1640625" style="11" customWidth="1"/>
    <col min="11" max="13" width="15.1640625" customWidth="1"/>
  </cols>
  <sheetData>
    <row r="1" spans="1:33" s="9" customFormat="1" ht="10" customHeight="1" x14ac:dyDescent="0.2"/>
    <row r="2" spans="1:33" s="9" customFormat="1" ht="23" customHeight="1" x14ac:dyDescent="0.2">
      <c r="B2" s="231" t="s">
        <v>13</v>
      </c>
      <c r="C2" s="231"/>
      <c r="D2" s="231"/>
      <c r="E2" s="231"/>
      <c r="F2" s="46"/>
      <c r="G2" s="46"/>
      <c r="H2" s="46"/>
      <c r="I2" s="46"/>
      <c r="J2" s="46"/>
    </row>
    <row r="3" spans="1:33" s="9" customFormat="1" ht="16" customHeight="1" x14ac:dyDescent="0.2">
      <c r="B3" s="165"/>
      <c r="C3" s="58"/>
      <c r="D3" s="46"/>
      <c r="E3" s="46"/>
      <c r="F3" s="46"/>
      <c r="G3" s="46"/>
      <c r="H3" s="46"/>
      <c r="I3" s="46"/>
      <c r="J3" s="46"/>
    </row>
    <row r="4" spans="1:33" s="9" customFormat="1" ht="16" customHeight="1" x14ac:dyDescent="0.2">
      <c r="B4" s="225" t="s">
        <v>91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33" s="9" customFormat="1" ht="16" customHeight="1" x14ac:dyDescent="0.2">
      <c r="B5" s="228" t="s">
        <v>10</v>
      </c>
      <c r="C5" s="228" t="s">
        <v>14</v>
      </c>
      <c r="D5" s="227" t="s">
        <v>21</v>
      </c>
      <c r="E5" s="227" t="s">
        <v>22</v>
      </c>
      <c r="F5" s="227"/>
      <c r="G5" s="227"/>
      <c r="H5" s="227"/>
      <c r="I5" s="227"/>
      <c r="J5" s="227"/>
      <c r="K5" s="227"/>
      <c r="L5" s="227"/>
      <c r="M5" s="227"/>
    </row>
    <row r="6" spans="1:33" s="9" customFormat="1" ht="16" customHeight="1" x14ac:dyDescent="0.2">
      <c r="B6" s="229"/>
      <c r="C6" s="229"/>
      <c r="D6" s="227"/>
      <c r="E6" s="226" t="s">
        <v>44</v>
      </c>
      <c r="F6" s="226"/>
      <c r="G6" s="226"/>
      <c r="H6" s="226" t="s">
        <v>80</v>
      </c>
      <c r="I6" s="226"/>
      <c r="J6" s="226"/>
      <c r="K6" s="226" t="s">
        <v>45</v>
      </c>
      <c r="L6" s="226"/>
      <c r="M6" s="226"/>
    </row>
    <row r="7" spans="1:33" s="9" customFormat="1" ht="17" x14ac:dyDescent="0.2">
      <c r="B7" s="230"/>
      <c r="C7" s="230"/>
      <c r="D7" s="53" t="s">
        <v>43</v>
      </c>
      <c r="E7" s="53" t="s">
        <v>75</v>
      </c>
      <c r="F7" s="53" t="s">
        <v>79</v>
      </c>
      <c r="G7" s="53" t="s">
        <v>12</v>
      </c>
      <c r="H7" s="53" t="s">
        <v>75</v>
      </c>
      <c r="I7" s="53" t="s">
        <v>79</v>
      </c>
      <c r="J7" s="53" t="s">
        <v>12</v>
      </c>
      <c r="K7" s="135" t="s">
        <v>75</v>
      </c>
      <c r="L7" s="136" t="s">
        <v>79</v>
      </c>
      <c r="M7" s="136" t="s">
        <v>12</v>
      </c>
    </row>
    <row r="8" spans="1:33" s="9" customFormat="1" x14ac:dyDescent="0.2">
      <c r="B8" s="129"/>
      <c r="C8" s="146"/>
      <c r="D8" s="137"/>
      <c r="E8" s="62">
        <f>IFERROR(IF($H8&gt;0,F8*H8,(2-F8)*H8),"")</f>
        <v>0</v>
      </c>
      <c r="F8" s="162"/>
      <c r="G8" s="140"/>
      <c r="H8" s="61"/>
      <c r="I8" s="65" t="str">
        <f>IFERROR(IF($H8&gt;0,H8/$H8,2-H8/$H8),"")</f>
        <v/>
      </c>
      <c r="J8" s="143" t="str">
        <f>IF(ISBLANK(H8),"",100%)</f>
        <v/>
      </c>
      <c r="K8" s="62">
        <f>H8+(H8-E8)</f>
        <v>0</v>
      </c>
      <c r="L8" s="65" t="str">
        <f>IFERROR(IF($H8&gt;0,K8/$H8,2-K8/$H8),"")</f>
        <v/>
      </c>
      <c r="M8" s="132" t="str">
        <f>IFERROR(J8+(J8-G8),"")</f>
        <v/>
      </c>
    </row>
    <row r="9" spans="1:33" s="9" customFormat="1" x14ac:dyDescent="0.2">
      <c r="B9" s="130"/>
      <c r="C9" s="147"/>
      <c r="D9" s="138"/>
      <c r="E9" s="62">
        <f>IFERROR(IF($H9&gt;0,F9*H9,(2-F9)*H9),"")</f>
        <v>0</v>
      </c>
      <c r="F9" s="162"/>
      <c r="G9" s="141"/>
      <c r="H9" s="61"/>
      <c r="I9" s="65" t="str">
        <f t="shared" ref="I9:I10" si="0">IFERROR(IF($H9&gt;0,H9/$H9,2-H9/$H9),"")</f>
        <v/>
      </c>
      <c r="J9" s="144" t="str">
        <f t="shared" ref="J9:J10" si="1">IF(ISBLANK(H9),"",100%)</f>
        <v/>
      </c>
      <c r="K9" s="62">
        <f t="shared" ref="K9:K10" si="2">H9+(H9-E9)</f>
        <v>0</v>
      </c>
      <c r="L9" s="65" t="str">
        <f t="shared" ref="L9:L10" si="3">IFERROR(IF($H9&gt;0,K9/$H9,2-K9/$H9),"")</f>
        <v/>
      </c>
      <c r="M9" s="133" t="str">
        <f t="shared" ref="M9:M10" si="4">IFERROR(J9+(J9-G9),"")</f>
        <v/>
      </c>
    </row>
    <row r="10" spans="1:33" s="9" customFormat="1" x14ac:dyDescent="0.2">
      <c r="B10" s="131"/>
      <c r="C10" s="166"/>
      <c r="D10" s="139"/>
      <c r="E10" s="164"/>
      <c r="F10" s="163"/>
      <c r="G10" s="142"/>
      <c r="H10" s="127"/>
      <c r="I10" s="126" t="str">
        <f t="shared" si="0"/>
        <v/>
      </c>
      <c r="J10" s="145" t="str">
        <f t="shared" si="1"/>
        <v/>
      </c>
      <c r="K10" s="128">
        <f t="shared" si="2"/>
        <v>0</v>
      </c>
      <c r="L10" s="126" t="str">
        <f t="shared" si="3"/>
        <v/>
      </c>
      <c r="M10" s="134" t="str">
        <f t="shared" si="4"/>
        <v/>
      </c>
    </row>
    <row r="11" spans="1:33" s="9" customFormat="1" x14ac:dyDescent="0.2">
      <c r="C11" s="57"/>
      <c r="D11" s="62"/>
      <c r="E11" s="62"/>
      <c r="F11" s="62"/>
      <c r="G11" s="62"/>
      <c r="H11" s="62"/>
      <c r="I11" s="62"/>
      <c r="J11" s="62"/>
      <c r="K11" s="62"/>
    </row>
    <row r="12" spans="1:33" s="60" customFormat="1" ht="16" hidden="1" customHeight="1" outlineLevel="1" x14ac:dyDescent="0.2">
      <c r="A12" s="9"/>
      <c r="B12" s="68" t="s">
        <v>2</v>
      </c>
      <c r="C12" s="234" t="s">
        <v>115</v>
      </c>
      <c r="D12" s="234"/>
      <c r="E12" s="234"/>
      <c r="F12" s="234"/>
      <c r="G12" s="234"/>
      <c r="H12" s="234"/>
      <c r="I12" s="70"/>
      <c r="J12" s="70"/>
      <c r="K12" s="7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s="60" customFormat="1" ht="16" hidden="1" customHeight="1" outlineLevel="1" x14ac:dyDescent="0.2">
      <c r="A13" s="9"/>
      <c r="B13" s="67"/>
      <c r="C13" s="234" t="s">
        <v>114</v>
      </c>
      <c r="D13" s="234"/>
      <c r="E13" s="234"/>
      <c r="F13" s="234"/>
      <c r="G13" s="234"/>
      <c r="H13" s="234"/>
      <c r="I13" s="70"/>
      <c r="J13" s="70"/>
      <c r="K13" s="7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s="60" customFormat="1" ht="16" hidden="1" customHeight="1" outlineLevel="1" x14ac:dyDescent="0.2">
      <c r="A14" s="9"/>
      <c r="B14" s="67"/>
      <c r="C14" s="234" t="s">
        <v>116</v>
      </c>
      <c r="D14" s="234"/>
      <c r="E14" s="234"/>
      <c r="F14" s="234"/>
      <c r="G14" s="234"/>
      <c r="H14" s="234"/>
      <c r="I14" s="70"/>
      <c r="J14" s="70"/>
      <c r="K14" s="7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s="60" customFormat="1" collapsed="1" x14ac:dyDescent="0.2">
      <c r="A15" s="9"/>
      <c r="B15" s="69"/>
      <c r="E15" s="70"/>
      <c r="F15" s="70"/>
      <c r="G15" s="70"/>
      <c r="H15" s="70"/>
      <c r="I15" s="70"/>
      <c r="J15" s="70"/>
      <c r="K15" s="7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s="60" customFormat="1" ht="16" customHeight="1" x14ac:dyDescent="0.2">
      <c r="A16" s="9"/>
      <c r="B16" s="232" t="s">
        <v>93</v>
      </c>
      <c r="C16" s="233"/>
      <c r="D16" s="233"/>
      <c r="E16" s="233"/>
      <c r="F16" s="233"/>
      <c r="G16" s="233"/>
      <c r="H16" s="70"/>
      <c r="I16" s="70"/>
      <c r="J16" s="70"/>
      <c r="K16" s="7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s="60" customFormat="1" ht="17" x14ac:dyDescent="0.2">
      <c r="A17" s="9"/>
      <c r="B17" s="10" t="s">
        <v>10</v>
      </c>
      <c r="C17" s="10" t="s">
        <v>78</v>
      </c>
      <c r="D17" s="10" t="s">
        <v>46</v>
      </c>
      <c r="E17" s="10" t="s">
        <v>79</v>
      </c>
      <c r="F17" s="10" t="s">
        <v>12</v>
      </c>
      <c r="G17" s="10" t="s">
        <v>16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s="60" customFormat="1" x14ac:dyDescent="0.2">
      <c r="A18" s="9"/>
      <c r="B18" s="60">
        <f>B8</f>
        <v>0</v>
      </c>
      <c r="C18" s="57">
        <f>C8</f>
        <v>0</v>
      </c>
      <c r="D18" s="64"/>
      <c r="E18" s="65" t="str">
        <f>IFERROR(IF($H8&gt;0,D18/$H8,2-D18/$H8),"")</f>
        <v/>
      </c>
      <c r="F18" s="65" t="str">
        <f>IF(D18&lt;E8,0,
IF(D18&lt;H8, (D18-E8)/(H8-E8)*J8+(1-(D18-E8)/(H8-E8))*G8,
IF(D18&lt;K8, (D18-H8)/(K8-H8)*M8+(1-(D18-H8)/(K8-H8))*J8,M8)))</f>
        <v/>
      </c>
      <c r="G18" s="66" t="str">
        <f>IFERROR($C$23*$C8*$F18,"")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s="60" customFormat="1" x14ac:dyDescent="0.2">
      <c r="A19" s="9"/>
      <c r="B19" s="60">
        <f>B9</f>
        <v>0</v>
      </c>
      <c r="C19" s="57">
        <f t="shared" ref="C19:C20" si="5">C9</f>
        <v>0</v>
      </c>
      <c r="D19" s="64"/>
      <c r="E19" s="65" t="str">
        <f t="shared" ref="E19:E20" si="6">IFERROR(IF($H9&gt;0,D19/$H9,2-D19/$H9),"")</f>
        <v/>
      </c>
      <c r="F19" s="65" t="str">
        <f>IF(D19&lt;E9,0,
IF(D19&lt;H9, (D19-E9)/(H9-E9)*J9+(1-(D19-E9)/(H9-E9))*G9,
IF(D19&lt;K9, (D19-H9)/(K9-H9)*M9+(1-(D19-H9)/(K9-H9))*J9,M9)))</f>
        <v/>
      </c>
      <c r="G19" s="66" t="str">
        <f t="shared" ref="G19:G20" si="7">IFERROR($C$23*$C9*$F19,"")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s="60" customFormat="1" ht="17" thickBot="1" x14ac:dyDescent="0.25">
      <c r="A20" s="9"/>
      <c r="B20" s="60">
        <f>B10</f>
        <v>0</v>
      </c>
      <c r="C20" s="167">
        <f t="shared" si="5"/>
        <v>0</v>
      </c>
      <c r="D20" s="64"/>
      <c r="E20" s="65" t="str">
        <f t="shared" si="6"/>
        <v/>
      </c>
      <c r="F20" s="65" t="str">
        <f>IF(D20&lt;E10,0,
IF(D20&lt;H10, (D20-E10)/(H10-E10)*J10+(1-(D20-E10)/(H10-E10))*G10,
IF(D20&lt;K10, (D20-H10)/(K10-H10)*M10+(1-(D20-H10)/(K10-H10))*J10,M10)))</f>
        <v/>
      </c>
      <c r="G20" s="66" t="str">
        <f t="shared" si="7"/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s="11" customFormat="1" ht="17" thickBot="1" x14ac:dyDescent="0.25">
      <c r="A21"/>
      <c r="B21" s="24" t="s">
        <v>17</v>
      </c>
      <c r="C21" s="24"/>
      <c r="D21" s="25"/>
      <c r="E21" s="25"/>
      <c r="F21" s="25"/>
      <c r="G21" s="26">
        <f>SUM(G18:G20)</f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1" customFormat="1" ht="17" thickTop="1" x14ac:dyDescent="0.2">
      <c r="A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" customFormat="1" ht="16" customHeight="1" x14ac:dyDescent="0.2">
      <c r="B23" s="18" t="s">
        <v>38</v>
      </c>
      <c r="C23" s="23"/>
      <c r="D23" s="46"/>
      <c r="E23" s="46"/>
      <c r="F23" s="46"/>
      <c r="G23" s="46"/>
      <c r="H23" s="46"/>
      <c r="I23" s="46"/>
      <c r="J23" s="46"/>
    </row>
    <row r="24" spans="1:33" s="60" customFormat="1" x14ac:dyDescent="0.2">
      <c r="A24" s="9"/>
      <c r="B24" s="63"/>
      <c r="C24" s="63"/>
      <c r="D24" s="63"/>
      <c r="E24" s="63"/>
      <c r="F24" s="63"/>
      <c r="G24" s="63"/>
      <c r="H24" s="63"/>
      <c r="I24" s="63"/>
      <c r="J24" s="63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s="11" customFormat="1" outlineLevel="1" x14ac:dyDescent="0.2">
      <c r="A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1" customFormat="1" outlineLevel="1" x14ac:dyDescent="0.2">
      <c r="A26"/>
      <c r="B26" s="232" t="s">
        <v>81</v>
      </c>
      <c r="C26" s="233"/>
      <c r="D26" s="233"/>
      <c r="E26" s="233"/>
      <c r="F26" s="233"/>
      <c r="G26" s="23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1" customFormat="1" outlineLevel="1" x14ac:dyDescent="0.2">
      <c r="A27"/>
      <c r="B27" s="150"/>
      <c r="C27" s="22"/>
      <c r="G27" s="14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1" customFormat="1" outlineLevel="1" x14ac:dyDescent="0.2">
      <c r="A28"/>
      <c r="B28" s="151"/>
      <c r="G28" s="1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1" customFormat="1" outlineLevel="1" x14ac:dyDescent="0.2">
      <c r="A29"/>
      <c r="B29" s="151"/>
      <c r="G29" s="12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1" customFormat="1" outlineLevel="1" x14ac:dyDescent="0.2">
      <c r="A30"/>
      <c r="B30" s="151"/>
      <c r="G30" s="12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1" customFormat="1" outlineLevel="1" x14ac:dyDescent="0.2">
      <c r="A31"/>
      <c r="B31" s="151"/>
      <c r="G31" s="1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1" customFormat="1" outlineLevel="1" x14ac:dyDescent="0.2">
      <c r="A32"/>
      <c r="B32" s="151"/>
      <c r="G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1" customFormat="1" outlineLevel="1" x14ac:dyDescent="0.2">
      <c r="A33"/>
      <c r="B33" s="151"/>
      <c r="G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1" customFormat="1" outlineLevel="1" x14ac:dyDescent="0.2">
      <c r="A34"/>
      <c r="B34" s="151"/>
      <c r="G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1" customFormat="1" outlineLevel="1" x14ac:dyDescent="0.2">
      <c r="A35"/>
      <c r="B35" s="151"/>
      <c r="G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1" customFormat="1" outlineLevel="1" x14ac:dyDescent="0.2">
      <c r="A36"/>
      <c r="B36" s="151"/>
      <c r="G36" s="12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1" customFormat="1" outlineLevel="1" x14ac:dyDescent="0.2">
      <c r="A37"/>
      <c r="B37" s="151"/>
      <c r="G37" s="12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1" customFormat="1" outlineLevel="1" x14ac:dyDescent="0.2">
      <c r="A38"/>
      <c r="B38" s="151"/>
      <c r="G38" s="12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1" customFormat="1" outlineLevel="1" x14ac:dyDescent="0.2">
      <c r="A39"/>
      <c r="B39" s="151"/>
      <c r="G39" s="12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1" customFormat="1" outlineLevel="1" x14ac:dyDescent="0.2">
      <c r="A40"/>
      <c r="B40" s="151"/>
      <c r="G40" s="12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1" customFormat="1" outlineLevel="1" x14ac:dyDescent="0.2">
      <c r="A41"/>
      <c r="B41" s="151"/>
      <c r="G41" s="12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1" customFormat="1" outlineLevel="1" x14ac:dyDescent="0.2">
      <c r="A42"/>
      <c r="B42" s="151"/>
      <c r="G42" s="1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1" customFormat="1" outlineLevel="1" x14ac:dyDescent="0.2">
      <c r="A43"/>
      <c r="B43" s="151"/>
      <c r="G43" s="12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1" customFormat="1" outlineLevel="1" x14ac:dyDescent="0.2">
      <c r="A44"/>
      <c r="B44" s="151"/>
      <c r="G44" s="12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1" customFormat="1" outlineLevel="1" x14ac:dyDescent="0.2">
      <c r="A45"/>
      <c r="B45" s="151"/>
      <c r="G45" s="12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1" customFormat="1" outlineLevel="1" x14ac:dyDescent="0.2">
      <c r="A46"/>
      <c r="B46" s="151"/>
      <c r="G46" s="12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1" customFormat="1" outlineLevel="1" x14ac:dyDescent="0.2">
      <c r="A47"/>
      <c r="B47" s="151"/>
      <c r="G47" s="1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1" customFormat="1" outlineLevel="1" x14ac:dyDescent="0.2">
      <c r="A48"/>
      <c r="B48" s="151"/>
      <c r="G48" s="12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11" customFormat="1" outlineLevel="1" x14ac:dyDescent="0.2">
      <c r="A49"/>
      <c r="B49" s="151"/>
      <c r="G49" s="12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11" customFormat="1" outlineLevel="1" x14ac:dyDescent="0.2">
      <c r="A50"/>
      <c r="B50" s="151"/>
      <c r="G50" s="12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11" customFormat="1" outlineLevel="1" x14ac:dyDescent="0.2">
      <c r="A51"/>
      <c r="B51" s="151"/>
      <c r="G51" s="1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11" customFormat="1" outlineLevel="1" x14ac:dyDescent="0.2">
      <c r="A52"/>
      <c r="B52" s="151"/>
      <c r="G52" s="1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11" customFormat="1" outlineLevel="1" x14ac:dyDescent="0.2">
      <c r="A53"/>
      <c r="B53" s="151"/>
      <c r="G53" s="1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s="11" customFormat="1" outlineLevel="1" x14ac:dyDescent="0.2">
      <c r="A54"/>
      <c r="B54" s="151"/>
      <c r="D54" s="49"/>
      <c r="G54" s="1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11" customFormat="1" ht="17" customHeight="1" outlineLevel="1" x14ac:dyDescent="0.2">
      <c r="A55"/>
      <c r="B55" s="151"/>
      <c r="D55" s="49"/>
      <c r="G55" s="12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s="11" customFormat="1" ht="16" customHeight="1" outlineLevel="1" x14ac:dyDescent="0.2">
      <c r="A56"/>
      <c r="B56" s="151"/>
      <c r="D56" s="227" t="s">
        <v>82</v>
      </c>
      <c r="E56" s="227"/>
      <c r="F56" s="173"/>
      <c r="G56" s="1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s="11" customFormat="1" ht="17" outlineLevel="1" x14ac:dyDescent="0.2">
      <c r="A57"/>
      <c r="B57" s="151"/>
      <c r="D57" s="53" t="s">
        <v>54</v>
      </c>
      <c r="E57" s="53" t="s">
        <v>12</v>
      </c>
      <c r="G57" s="12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11" customFormat="1" outlineLevel="1" x14ac:dyDescent="0.2">
      <c r="A58"/>
      <c r="B58" s="151"/>
      <c r="G58" s="1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11" customFormat="1" outlineLevel="1" x14ac:dyDescent="0.2">
      <c r="A59"/>
      <c r="B59" s="151"/>
      <c r="D59" s="169">
        <v>0</v>
      </c>
      <c r="E59" s="152">
        <v>0</v>
      </c>
      <c r="G59" s="1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11" customFormat="1" outlineLevel="1" x14ac:dyDescent="0.2">
      <c r="A60"/>
      <c r="B60" s="151"/>
      <c r="D60" s="169">
        <f>F8</f>
        <v>0</v>
      </c>
      <c r="E60" s="152">
        <f>E59</f>
        <v>0</v>
      </c>
      <c r="G60" s="1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11" customFormat="1" outlineLevel="1" x14ac:dyDescent="0.2">
      <c r="A61"/>
      <c r="B61" s="151"/>
      <c r="D61" s="169">
        <f>D60</f>
        <v>0</v>
      </c>
      <c r="E61" s="152">
        <f>G8</f>
        <v>0</v>
      </c>
      <c r="G61" s="1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11" customFormat="1" outlineLevel="1" x14ac:dyDescent="0.2">
      <c r="A62"/>
      <c r="B62" s="151"/>
      <c r="D62" s="169" t="str">
        <f>I8</f>
        <v/>
      </c>
      <c r="E62" s="152" t="str">
        <f>J8</f>
        <v/>
      </c>
      <c r="G62" s="1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11" customFormat="1" outlineLevel="1" x14ac:dyDescent="0.2">
      <c r="A63"/>
      <c r="B63" s="151"/>
      <c r="D63" s="169" t="str">
        <f>L8</f>
        <v/>
      </c>
      <c r="E63" s="152" t="str">
        <f>M8</f>
        <v/>
      </c>
      <c r="G63" s="1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s="11" customFormat="1" outlineLevel="1" x14ac:dyDescent="0.2">
      <c r="A64"/>
      <c r="B64" s="151"/>
      <c r="D64" s="169">
        <v>2</v>
      </c>
      <c r="E64" s="152" t="str">
        <f>E63</f>
        <v/>
      </c>
      <c r="G64" s="1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1" customFormat="1" outlineLevel="1" x14ac:dyDescent="0.2">
      <c r="A65"/>
      <c r="B65" s="151"/>
      <c r="E65" s="153"/>
      <c r="G65" s="1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1" customFormat="1" outlineLevel="1" x14ac:dyDescent="0.2">
      <c r="A66"/>
      <c r="B66" s="151"/>
      <c r="D66" s="169">
        <v>0</v>
      </c>
      <c r="E66" s="152">
        <v>0</v>
      </c>
      <c r="G66" s="12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1" customFormat="1" outlineLevel="1" x14ac:dyDescent="0.2">
      <c r="A67"/>
      <c r="B67" s="151"/>
      <c r="D67" s="169">
        <f>F9</f>
        <v>0</v>
      </c>
      <c r="E67" s="152">
        <f>E66</f>
        <v>0</v>
      </c>
      <c r="G67" s="1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1" customFormat="1" outlineLevel="1" x14ac:dyDescent="0.2">
      <c r="A68"/>
      <c r="B68" s="151"/>
      <c r="D68" s="169">
        <f>D67</f>
        <v>0</v>
      </c>
      <c r="E68" s="152">
        <f>G9</f>
        <v>0</v>
      </c>
      <c r="G68" s="12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1" customFormat="1" outlineLevel="1" x14ac:dyDescent="0.2">
      <c r="A69"/>
      <c r="B69" s="151"/>
      <c r="D69" s="169" t="str">
        <f>I9</f>
        <v/>
      </c>
      <c r="E69" s="152" t="str">
        <f>J9</f>
        <v/>
      </c>
      <c r="G69" s="12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11" customFormat="1" outlineLevel="1" x14ac:dyDescent="0.2">
      <c r="A70"/>
      <c r="B70" s="151"/>
      <c r="D70" s="169" t="str">
        <f>L9</f>
        <v/>
      </c>
      <c r="E70" s="152" t="str">
        <f>M9</f>
        <v/>
      </c>
      <c r="G70" s="1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s="11" customFormat="1" outlineLevel="1" x14ac:dyDescent="0.2">
      <c r="A71"/>
      <c r="B71" s="151"/>
      <c r="D71" s="169">
        <v>2</v>
      </c>
      <c r="E71" s="152" t="str">
        <f>E70</f>
        <v/>
      </c>
      <c r="G71" s="12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1" customFormat="1" outlineLevel="1" x14ac:dyDescent="0.2">
      <c r="A72"/>
      <c r="B72" s="151"/>
      <c r="E72" s="153"/>
      <c r="G72" s="1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11" customFormat="1" outlineLevel="1" x14ac:dyDescent="0.2">
      <c r="A73"/>
      <c r="B73" s="151"/>
      <c r="D73" s="169">
        <v>0</v>
      </c>
      <c r="E73" s="152">
        <v>0</v>
      </c>
      <c r="G73" s="1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11" customFormat="1" outlineLevel="1" x14ac:dyDescent="0.2">
      <c r="A74"/>
      <c r="B74" s="151"/>
      <c r="D74" s="169">
        <f>F10</f>
        <v>0</v>
      </c>
      <c r="E74" s="152">
        <f>E73</f>
        <v>0</v>
      </c>
      <c r="G74" s="1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s="11" customFormat="1" outlineLevel="1" x14ac:dyDescent="0.2">
      <c r="A75"/>
      <c r="B75" s="151"/>
      <c r="D75" s="169">
        <f>D74</f>
        <v>0</v>
      </c>
      <c r="E75" s="152">
        <f>G10</f>
        <v>0</v>
      </c>
      <c r="G75" s="12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s="11" customFormat="1" outlineLevel="1" x14ac:dyDescent="0.2">
      <c r="A76"/>
      <c r="B76" s="151"/>
      <c r="D76" s="169" t="str">
        <f>I10</f>
        <v/>
      </c>
      <c r="E76" s="152" t="str">
        <f>J10</f>
        <v/>
      </c>
      <c r="G76" s="12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s="11" customFormat="1" outlineLevel="1" x14ac:dyDescent="0.2">
      <c r="A77"/>
      <c r="B77" s="151"/>
      <c r="D77" s="169" t="str">
        <f>L10</f>
        <v/>
      </c>
      <c r="E77" s="152" t="str">
        <f>M10</f>
        <v/>
      </c>
      <c r="G77" s="12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11" customFormat="1" outlineLevel="1" x14ac:dyDescent="0.2">
      <c r="A78"/>
      <c r="B78" s="151"/>
      <c r="D78" s="169">
        <v>2</v>
      </c>
      <c r="E78" s="152" t="str">
        <f>E77</f>
        <v/>
      </c>
      <c r="G78" s="12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s="11" customFormat="1" outlineLevel="1" x14ac:dyDescent="0.2">
      <c r="A79"/>
      <c r="B79" s="154"/>
      <c r="C79" s="107"/>
      <c r="D79" s="107"/>
      <c r="E79" s="107"/>
      <c r="F79" s="107"/>
      <c r="G79" s="14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s="11" customFormat="1" outlineLevel="1" x14ac:dyDescent="0.2">
      <c r="A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s="11" customFormat="1" x14ac:dyDescent="0.2">
      <c r="A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11" customFormat="1" x14ac:dyDescent="0.2">
      <c r="A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s="11" customFormat="1" x14ac:dyDescent="0.2">
      <c r="A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s="11" customFormat="1" x14ac:dyDescent="0.2">
      <c r="A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s="11" customFormat="1" x14ac:dyDescent="0.2">
      <c r="A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s="11" customFormat="1" x14ac:dyDescent="0.2">
      <c r="A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s="11" customFormat="1" x14ac:dyDescent="0.2">
      <c r="A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s="11" customFormat="1" x14ac:dyDescent="0.2">
      <c r="A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11" customFormat="1" x14ac:dyDescent="0.2">
      <c r="A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11" customFormat="1" x14ac:dyDescent="0.2">
      <c r="A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11" customFormat="1" x14ac:dyDescent="0.2">
      <c r="A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11" customFormat="1" x14ac:dyDescent="0.2">
      <c r="A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11" customFormat="1" x14ac:dyDescent="0.2">
      <c r="A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11" customFormat="1" x14ac:dyDescent="0.2">
      <c r="A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11" customFormat="1" x14ac:dyDescent="0.2">
      <c r="A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11" customFormat="1" x14ac:dyDescent="0.2">
      <c r="A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s="11" customFormat="1" x14ac:dyDescent="0.2">
      <c r="A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</sheetData>
  <mergeCells count="15">
    <mergeCell ref="D56:E56"/>
    <mergeCell ref="B2:E2"/>
    <mergeCell ref="B4:M4"/>
    <mergeCell ref="B5:B7"/>
    <mergeCell ref="C5:C7"/>
    <mergeCell ref="D5:D6"/>
    <mergeCell ref="E5:M5"/>
    <mergeCell ref="E6:G6"/>
    <mergeCell ref="H6:J6"/>
    <mergeCell ref="K6:M6"/>
    <mergeCell ref="C12:H12"/>
    <mergeCell ref="C13:H13"/>
    <mergeCell ref="C14:H14"/>
    <mergeCell ref="B16:G16"/>
    <mergeCell ref="B26:G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060CB-714A-8749-9D0C-0047BD72E4CA}">
  <sheetPr codeName="Sheet8">
    <tabColor rgb="FFCBDBD6"/>
  </sheetPr>
  <dimension ref="A1"/>
  <sheetViews>
    <sheetView showGridLines="0" workbookViewId="0"/>
  </sheetViews>
  <sheetFormatPr baseColWidth="10" defaultColWidth="10.6640625" defaultRowHeight="16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B28A-77F7-CF45-8571-93F5272A72AE}">
  <sheetPr codeName="Sheet9"/>
  <dimension ref="A1:Y24"/>
  <sheetViews>
    <sheetView showGridLines="0" zoomScale="125" zoomScaleNormal="150" workbookViewId="0"/>
  </sheetViews>
  <sheetFormatPr baseColWidth="10" defaultColWidth="10.83203125" defaultRowHeight="16" x14ac:dyDescent="0.2"/>
  <cols>
    <col min="1" max="1" width="2.1640625" customWidth="1"/>
    <col min="2" max="2" width="36.83203125" style="11" customWidth="1"/>
    <col min="3" max="3" width="21.1640625" style="11" customWidth="1"/>
    <col min="4" max="4" width="21.6640625" style="11" customWidth="1"/>
    <col min="5" max="5" width="23.83203125" customWidth="1"/>
    <col min="6" max="8" width="21.83203125" customWidth="1"/>
  </cols>
  <sheetData>
    <row r="1" spans="1:25" ht="10" customHeight="1" x14ac:dyDescent="0.2">
      <c r="B1"/>
      <c r="C1"/>
      <c r="D1"/>
    </row>
    <row r="2" spans="1:25" ht="23" customHeight="1" x14ac:dyDescent="0.3">
      <c r="B2" s="192" t="s">
        <v>101</v>
      </c>
      <c r="C2" s="192"/>
      <c r="D2" s="2"/>
    </row>
    <row r="3" spans="1:25" ht="15" customHeight="1" x14ac:dyDescent="0.3">
      <c r="B3" s="2"/>
      <c r="C3" s="2"/>
      <c r="D3" s="2"/>
    </row>
    <row r="4" spans="1:25" s="11" customFormat="1" ht="17" customHeight="1" x14ac:dyDescent="0.2">
      <c r="A4"/>
      <c r="B4" s="59"/>
      <c r="C4" s="221" t="s">
        <v>89</v>
      </c>
      <c r="D4" s="222"/>
      <c r="E4" s="158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11" customFormat="1" ht="17" x14ac:dyDescent="0.2">
      <c r="A5"/>
      <c r="B5" s="21" t="s">
        <v>20</v>
      </c>
      <c r="C5" s="10" t="s">
        <v>87</v>
      </c>
      <c r="D5" s="10" t="s">
        <v>88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s="11" customFormat="1" x14ac:dyDescent="0.2">
      <c r="A6"/>
      <c r="B6" s="29" t="s">
        <v>85</v>
      </c>
      <c r="C6" s="159">
        <v>1000000</v>
      </c>
      <c r="D6" s="160">
        <f>IFERROR(C6/$C$11,"")</f>
        <v>0.1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11" customFormat="1" x14ac:dyDescent="0.2">
      <c r="A7"/>
      <c r="B7" s="157" t="s">
        <v>56</v>
      </c>
      <c r="C7" s="181">
        <v>550000</v>
      </c>
      <c r="D7" s="160">
        <f>IFERROR(C7/$C$11,"")</f>
        <v>5.5E-2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11" customFormat="1" x14ac:dyDescent="0.2">
      <c r="A8"/>
      <c r="B8" s="157" t="s">
        <v>95</v>
      </c>
      <c r="C8" s="181">
        <v>100000</v>
      </c>
      <c r="D8" s="160">
        <f>IFERROR(C8/$C$11,"")</f>
        <v>0.01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11" customFormat="1" x14ac:dyDescent="0.2">
      <c r="A9"/>
      <c r="B9" s="31" t="s">
        <v>86</v>
      </c>
      <c r="C9" s="85">
        <f>C6-C7-C8</f>
        <v>350000</v>
      </c>
      <c r="D9" s="161">
        <f>IFERROR(C9/$C$11,"")</f>
        <v>3.5000000000000003E-2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11" customFormat="1" x14ac:dyDescent="0.2">
      <c r="A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11" customFormat="1" x14ac:dyDescent="0.2">
      <c r="A11"/>
      <c r="B11" s="186" t="s">
        <v>32</v>
      </c>
      <c r="C11" s="176">
        <v>10000000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11" customFormat="1" x14ac:dyDescent="0.2">
      <c r="A12"/>
      <c r="B12" s="187" t="s">
        <v>35</v>
      </c>
      <c r="C12" s="177">
        <v>3.1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11" customFormat="1" x14ac:dyDescent="0.2">
      <c r="A13"/>
      <c r="B13" s="188" t="s">
        <v>36</v>
      </c>
      <c r="C13" s="178">
        <v>0.4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11" customFormat="1" x14ac:dyDescent="0.2">
      <c r="A14"/>
      <c r="C14" s="16"/>
      <c r="D14" s="16"/>
      <c r="E14" s="16"/>
      <c r="F14" s="16"/>
      <c r="G14" s="16"/>
      <c r="H14" s="16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11" customFormat="1" x14ac:dyDescent="0.2">
      <c r="A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11" customFormat="1" x14ac:dyDescent="0.2">
      <c r="A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11" customFormat="1" x14ac:dyDescent="0.2">
      <c r="A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11" customFormat="1" x14ac:dyDescent="0.2">
      <c r="A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1" customFormat="1" x14ac:dyDescent="0.2">
      <c r="A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11" customFormat="1" x14ac:dyDescent="0.2">
      <c r="A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s="11" customFormat="1" x14ac:dyDescent="0.2">
      <c r="A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s="11" customFormat="1" x14ac:dyDescent="0.2">
      <c r="A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s="11" customFormat="1" x14ac:dyDescent="0.2">
      <c r="A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11" customFormat="1" x14ac:dyDescent="0.2">
      <c r="A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</sheetData>
  <mergeCells count="1">
    <mergeCell ref="C4:D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</vt:lpstr>
      <vt:lpstr>ELT Summary Dashboard &gt;&gt;&gt;</vt:lpstr>
      <vt:lpstr>ELT Summary Dashboard (example)</vt:lpstr>
      <vt:lpstr>ELT Summary Dashboard (blank)</vt:lpstr>
      <vt:lpstr>Bonus Plan &gt;&gt;&gt;</vt:lpstr>
      <vt:lpstr>Bonus Plan (example)</vt:lpstr>
      <vt:lpstr>Bonus Plan (blank)</vt:lpstr>
      <vt:lpstr>Simple Equity Tracker &gt;&gt;&gt;</vt:lpstr>
      <vt:lpstr>Simple Equity Tracker (example)</vt:lpstr>
      <vt:lpstr>Simple Equity Tracker (blank)</vt:lpstr>
      <vt:lpstr>Later-Stage Equity Budget &gt;&gt;&gt; </vt:lpstr>
      <vt:lpstr>L-S Equity Budget (example)</vt:lpstr>
      <vt:lpstr>L-S Equity Budget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Gustaferro</dc:creator>
  <cp:lastModifiedBy>Mark Gustaferro</cp:lastModifiedBy>
  <dcterms:created xsi:type="dcterms:W3CDTF">2024-09-05T19:51:58Z</dcterms:created>
  <dcterms:modified xsi:type="dcterms:W3CDTF">2025-01-29T17:44:11Z</dcterms:modified>
</cp:coreProperties>
</file>