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kapanadze\Desktop\FSA - Yearly - TBCinsurance.ge\"/>
    </mc:Choice>
  </mc:AlternateContent>
  <xr:revisionPtr revIDLastSave="0" documentId="13_ncr:1_{6B01C8D6-94DB-4BEF-9651-29C5C597A9B6}" xr6:coauthVersionLast="45" xr6:coauthVersionMax="45" xr10:uidLastSave="{00000000-0000-0000-0000-000000000000}"/>
  <bookViews>
    <workbookView xWindow="-110" yWindow="-110" windowWidth="19420" windowHeight="10420" tabRatio="685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'Insurance-Reinsurance'!$B$15:$G$30</definedName>
    <definedName name="_xlnm._FilterDatabase" localSheetId="1" hidden="1">IS!$D$5:$D$85</definedName>
    <definedName name="_xlnm.Print_Area" localSheetId="0">BS!$B$5:$E$62</definedName>
    <definedName name="_xlnm.Print_Area" localSheetId="1">IS!$B$5:$E$85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3" i="21" l="1"/>
  <c r="U53" i="21"/>
  <c r="Y52" i="21"/>
  <c r="U52" i="21"/>
  <c r="Y51" i="21"/>
  <c r="U51" i="21"/>
  <c r="Y50" i="21"/>
  <c r="U50" i="21"/>
  <c r="Y48" i="21"/>
  <c r="U48" i="21"/>
  <c r="Y47" i="21"/>
  <c r="U47" i="21"/>
  <c r="Y46" i="21"/>
  <c r="U46" i="21"/>
  <c r="Y45" i="21"/>
  <c r="U45" i="21"/>
  <c r="Y43" i="21"/>
  <c r="U43" i="21"/>
  <c r="Y42" i="21"/>
  <c r="U42" i="21"/>
  <c r="Y41" i="21"/>
  <c r="U41" i="21"/>
  <c r="Y40" i="21"/>
  <c r="U40" i="21"/>
  <c r="Y39" i="21"/>
  <c r="U39" i="21"/>
  <c r="Y37" i="21"/>
  <c r="U37" i="21"/>
  <c r="Y36" i="21"/>
  <c r="U36" i="21"/>
  <c r="Y35" i="21"/>
  <c r="U35" i="21"/>
  <c r="Y33" i="21"/>
  <c r="U33" i="21"/>
  <c r="Y32" i="21"/>
  <c r="U32" i="21"/>
  <c r="Y31" i="21"/>
  <c r="U31" i="21"/>
  <c r="Y30" i="21"/>
  <c r="U30" i="21"/>
  <c r="Y29" i="21"/>
  <c r="U29" i="21"/>
  <c r="Y27" i="21"/>
  <c r="U27" i="21"/>
  <c r="Y26" i="21"/>
  <c r="U26" i="21"/>
  <c r="Y24" i="21"/>
  <c r="U24" i="21"/>
  <c r="Y23" i="21"/>
  <c r="U23" i="21"/>
  <c r="Y22" i="21"/>
  <c r="U22" i="21"/>
  <c r="Y20" i="21"/>
  <c r="Y19" i="21"/>
  <c r="Y18" i="21"/>
  <c r="Y17" i="21"/>
  <c r="Y16" i="21"/>
  <c r="U20" i="21"/>
  <c r="U19" i="21"/>
  <c r="U18" i="21"/>
  <c r="U17" i="21"/>
  <c r="U16" i="21"/>
  <c r="E53" i="27" l="1"/>
  <c r="E31" i="26"/>
  <c r="E44" i="26"/>
  <c r="E54" i="26" s="1"/>
  <c r="E53" i="26"/>
  <c r="N52" i="21" l="1"/>
  <c r="N50" i="21"/>
  <c r="N47" i="21"/>
  <c r="N45" i="21"/>
  <c r="N44" i="21" s="1"/>
  <c r="N42" i="21"/>
  <c r="N39" i="21"/>
  <c r="N36" i="21"/>
  <c r="N33" i="21"/>
  <c r="N30" i="21"/>
  <c r="N27" i="21"/>
  <c r="N24" i="21"/>
  <c r="N22" i="21"/>
  <c r="N21" i="21" s="1"/>
  <c r="N19" i="21"/>
  <c r="N17" i="21"/>
  <c r="N35" i="21"/>
  <c r="N43" i="21"/>
  <c r="N20" i="21"/>
  <c r="N23" i="21"/>
  <c r="N26" i="21"/>
  <c r="N25" i="21" s="1"/>
  <c r="N29" i="21"/>
  <c r="N32" i="21"/>
  <c r="N37" i="21"/>
  <c r="N40" i="21"/>
  <c r="N48" i="21"/>
  <c r="N51" i="21"/>
  <c r="N41" i="21"/>
  <c r="N18" i="21"/>
  <c r="N31" i="21"/>
  <c r="N46" i="21"/>
  <c r="N53" i="21"/>
  <c r="AN34" i="21"/>
  <c r="AP34" i="21"/>
  <c r="AP38" i="21"/>
  <c r="AO38" i="21"/>
  <c r="AO34" i="21"/>
  <c r="AN38" i="21"/>
  <c r="W38" i="21"/>
  <c r="V38" i="21"/>
  <c r="X34" i="21"/>
  <c r="W34" i="21"/>
  <c r="Z38" i="21"/>
  <c r="AA34" i="21"/>
  <c r="V34" i="21"/>
  <c r="Z34" i="21"/>
  <c r="X38" i="21"/>
  <c r="AA38" i="21"/>
  <c r="Q38" i="21"/>
  <c r="P34" i="21"/>
  <c r="L38" i="21"/>
  <c r="I34" i="21"/>
  <c r="K38" i="21"/>
  <c r="L34" i="21"/>
  <c r="M34" i="21"/>
  <c r="M38" i="21"/>
  <c r="G34" i="21"/>
  <c r="Q34" i="21"/>
  <c r="J34" i="21"/>
  <c r="K34" i="21"/>
  <c r="O38" i="21"/>
  <c r="P38" i="21"/>
  <c r="O34" i="21"/>
  <c r="G38" i="21"/>
  <c r="I38" i="21"/>
  <c r="J38" i="21"/>
  <c r="Y38" i="21"/>
  <c r="Y34" i="21"/>
  <c r="AL49" i="21"/>
  <c r="AK49" i="21"/>
  <c r="AJ49" i="21"/>
  <c r="AI49" i="21"/>
  <c r="AH49" i="21"/>
  <c r="AG49" i="21"/>
  <c r="AF49" i="21"/>
  <c r="AE49" i="21"/>
  <c r="AD49" i="21"/>
  <c r="AC49" i="21"/>
  <c r="AL44" i="21"/>
  <c r="AK44" i="21"/>
  <c r="AJ44" i="21"/>
  <c r="AI44" i="21"/>
  <c r="AH44" i="21"/>
  <c r="AG44" i="21"/>
  <c r="AF44" i="21"/>
  <c r="AE44" i="21"/>
  <c r="AD44" i="21"/>
  <c r="AC44" i="21"/>
  <c r="AL38" i="21"/>
  <c r="AK38" i="21"/>
  <c r="AJ38" i="21"/>
  <c r="AI38" i="21"/>
  <c r="AH38" i="21"/>
  <c r="AG38" i="21"/>
  <c r="AF38" i="21"/>
  <c r="AE38" i="21"/>
  <c r="AD38" i="21"/>
  <c r="AC38" i="21"/>
  <c r="T38" i="21"/>
  <c r="S38" i="21"/>
  <c r="R38" i="21"/>
  <c r="E38" i="21"/>
  <c r="D38" i="21"/>
  <c r="C38" i="21"/>
  <c r="AL34" i="21"/>
  <c r="AK34" i="21"/>
  <c r="AJ34" i="21"/>
  <c r="AI34" i="21"/>
  <c r="AH34" i="21"/>
  <c r="AG34" i="21"/>
  <c r="AF34" i="21"/>
  <c r="AE34" i="21"/>
  <c r="AD34" i="21"/>
  <c r="AC34" i="21"/>
  <c r="T34" i="21"/>
  <c r="S34" i="21"/>
  <c r="R34" i="21"/>
  <c r="E34" i="21"/>
  <c r="D34" i="21"/>
  <c r="C34" i="21"/>
  <c r="AL28" i="21"/>
  <c r="AK28" i="21"/>
  <c r="AJ28" i="21"/>
  <c r="AI28" i="21"/>
  <c r="AH28" i="21"/>
  <c r="AG28" i="21"/>
  <c r="AF28" i="21"/>
  <c r="AE28" i="21"/>
  <c r="AD28" i="21"/>
  <c r="AC28" i="21"/>
  <c r="AL25" i="21"/>
  <c r="AK25" i="21"/>
  <c r="AJ25" i="21"/>
  <c r="AI25" i="21"/>
  <c r="AH25" i="21"/>
  <c r="AG25" i="21"/>
  <c r="AF25" i="21"/>
  <c r="AE25" i="21"/>
  <c r="AD25" i="21"/>
  <c r="AC25" i="21"/>
  <c r="AL21" i="21"/>
  <c r="AK21" i="21"/>
  <c r="AK54" i="21" s="1"/>
  <c r="AJ21" i="21"/>
  <c r="AI21" i="21"/>
  <c r="AH21" i="21"/>
  <c r="AG21" i="21"/>
  <c r="AG54" i="21" s="1"/>
  <c r="AF21" i="21"/>
  <c r="AE21" i="21"/>
  <c r="AD21" i="21"/>
  <c r="AC21" i="21"/>
  <c r="AC54" i="21" s="1"/>
  <c r="AL15" i="21"/>
  <c r="AK15" i="21"/>
  <c r="AJ15" i="21"/>
  <c r="AI15" i="21"/>
  <c r="AI54" i="21" s="1"/>
  <c r="AH15" i="21"/>
  <c r="AG15" i="21"/>
  <c r="AF15" i="21"/>
  <c r="AE15" i="21"/>
  <c r="AE54" i="21" s="1"/>
  <c r="AD15" i="21"/>
  <c r="AC15" i="21"/>
  <c r="AJ54" i="21"/>
  <c r="N34" i="21"/>
  <c r="F34" i="21"/>
  <c r="U34" i="21"/>
  <c r="F38" i="21"/>
  <c r="N38" i="21"/>
  <c r="U38" i="21"/>
  <c r="P15" i="21"/>
  <c r="Q15" i="21"/>
  <c r="AP15" i="21"/>
  <c r="AN15" i="21"/>
  <c r="AO15" i="21"/>
  <c r="G15" i="21"/>
  <c r="J15" i="21"/>
  <c r="I15" i="21"/>
  <c r="L15" i="21"/>
  <c r="D15" i="21"/>
  <c r="M15" i="21"/>
  <c r="C15" i="21"/>
  <c r="E15" i="21"/>
  <c r="K15" i="21"/>
  <c r="N16" i="21"/>
  <c r="N15" i="21" s="1"/>
  <c r="F15" i="21"/>
  <c r="O15" i="21"/>
  <c r="A7" i="21"/>
  <c r="D5" i="27"/>
  <c r="E65" i="27"/>
  <c r="AP28" i="21"/>
  <c r="AO49" i="21"/>
  <c r="G44" i="21"/>
  <c r="G28" i="21"/>
  <c r="AO25" i="21"/>
  <c r="AN25" i="21"/>
  <c r="AP49" i="21"/>
  <c r="AN44" i="21"/>
  <c r="AN49" i="21"/>
  <c r="AP25" i="21"/>
  <c r="G21" i="21"/>
  <c r="G49" i="21"/>
  <c r="AN28" i="21"/>
  <c r="G25" i="21"/>
  <c r="AP44" i="21"/>
  <c r="AO44" i="21"/>
  <c r="AO28" i="21"/>
  <c r="AP21" i="21"/>
  <c r="AN21" i="21"/>
  <c r="AO21" i="21"/>
  <c r="J49" i="21"/>
  <c r="I28" i="21"/>
  <c r="I21" i="21"/>
  <c r="I25" i="21"/>
  <c r="I44" i="21"/>
  <c r="J44" i="21"/>
  <c r="J25" i="21"/>
  <c r="I49" i="21"/>
  <c r="J28" i="21"/>
  <c r="J21" i="21"/>
  <c r="P25" i="21"/>
  <c r="P49" i="21"/>
  <c r="P44" i="21"/>
  <c r="P21" i="21"/>
  <c r="Q44" i="21"/>
  <c r="Q25" i="21"/>
  <c r="Q49" i="21"/>
  <c r="Q21" i="21"/>
  <c r="L49" i="21"/>
  <c r="M44" i="21"/>
  <c r="L25" i="21"/>
  <c r="M49" i="21"/>
  <c r="C44" i="21"/>
  <c r="C25" i="21"/>
  <c r="E44" i="21"/>
  <c r="D49" i="21"/>
  <c r="D25" i="21"/>
  <c r="L44" i="21"/>
  <c r="L28" i="21"/>
  <c r="C49" i="21"/>
  <c r="L21" i="21"/>
  <c r="M25" i="21"/>
  <c r="M28" i="21"/>
  <c r="E28" i="21"/>
  <c r="D44" i="21"/>
  <c r="E49" i="21"/>
  <c r="E25" i="21"/>
  <c r="K49" i="21"/>
  <c r="N49" i="21"/>
  <c r="D28" i="21"/>
  <c r="K28" i="21"/>
  <c r="E21" i="21"/>
  <c r="C28" i="21"/>
  <c r="M21" i="21"/>
  <c r="C21" i="21"/>
  <c r="K25" i="21"/>
  <c r="D21" i="21"/>
  <c r="K44" i="21"/>
  <c r="O25" i="21"/>
  <c r="O44" i="21"/>
  <c r="O49" i="21"/>
  <c r="F49" i="21"/>
  <c r="H25" i="21"/>
  <c r="F25" i="21"/>
  <c r="F44" i="21"/>
  <c r="H28" i="21"/>
  <c r="O28" i="21"/>
  <c r="F28" i="21"/>
  <c r="K21" i="21"/>
  <c r="E33" i="27"/>
  <c r="O21" i="21"/>
  <c r="F21" i="21"/>
  <c r="E17" i="27"/>
  <c r="P28" i="21"/>
  <c r="Q28" i="21"/>
  <c r="E39" i="27"/>
  <c r="E23" i="27"/>
  <c r="T28" i="21"/>
  <c r="W44" i="21"/>
  <c r="X15" i="21"/>
  <c r="R25" i="21"/>
  <c r="S44" i="21"/>
  <c r="T15" i="21"/>
  <c r="W15" i="21"/>
  <c r="R15" i="21"/>
  <c r="V44" i="21"/>
  <c r="R49" i="21"/>
  <c r="W25" i="21"/>
  <c r="V25" i="21"/>
  <c r="T25" i="21"/>
  <c r="V49" i="21"/>
  <c r="S49" i="21"/>
  <c r="X25" i="21"/>
  <c r="T44" i="21"/>
  <c r="S25" i="21"/>
  <c r="X49" i="21"/>
  <c r="T49" i="21"/>
  <c r="S15" i="21"/>
  <c r="W49" i="21"/>
  <c r="X44" i="21"/>
  <c r="X21" i="21"/>
  <c r="W28" i="21"/>
  <c r="R21" i="21"/>
  <c r="S21" i="21"/>
  <c r="V15" i="21"/>
  <c r="V21" i="21"/>
  <c r="X28" i="21"/>
  <c r="V28" i="21"/>
  <c r="R44" i="21"/>
  <c r="S28" i="21"/>
  <c r="R28" i="21"/>
  <c r="W21" i="21"/>
  <c r="T21" i="21"/>
  <c r="U44" i="21"/>
  <c r="U49" i="21"/>
  <c r="U25" i="21"/>
  <c r="Y44" i="21"/>
  <c r="U28" i="21"/>
  <c r="Y25" i="21"/>
  <c r="Y49" i="21"/>
  <c r="Y28" i="21"/>
  <c r="Y15" i="21"/>
  <c r="U15" i="21"/>
  <c r="U21" i="21"/>
  <c r="Y21" i="21"/>
  <c r="Z49" i="21"/>
  <c r="AA15" i="21"/>
  <c r="AA28" i="21"/>
  <c r="Z28" i="21"/>
  <c r="AA44" i="21"/>
  <c r="Z44" i="21"/>
  <c r="AA49" i="21"/>
  <c r="AA21" i="21"/>
  <c r="AA25" i="21"/>
  <c r="Z25" i="21"/>
  <c r="Z15" i="21"/>
  <c r="Z21" i="21"/>
  <c r="P54" i="21" l="1"/>
  <c r="U54" i="21"/>
  <c r="V54" i="21"/>
  <c r="W54" i="21"/>
  <c r="O54" i="21"/>
  <c r="H54" i="21"/>
  <c r="AL54" i="21"/>
  <c r="Z54" i="21"/>
  <c r="AN54" i="21"/>
  <c r="E54" i="21"/>
  <c r="AP54" i="21"/>
  <c r="AA54" i="21"/>
  <c r="J54" i="21"/>
  <c r="X54" i="21"/>
  <c r="F54" i="21"/>
  <c r="I54" i="21"/>
  <c r="K54" i="21"/>
  <c r="D54" i="21"/>
  <c r="G54" i="21"/>
  <c r="Q54" i="21"/>
  <c r="N28" i="21"/>
  <c r="N54" i="21" s="1"/>
  <c r="C54" i="21"/>
  <c r="M54" i="21"/>
  <c r="Y54" i="21"/>
  <c r="R54" i="21"/>
  <c r="S54" i="21"/>
  <c r="T54" i="21"/>
  <c r="L54" i="21"/>
  <c r="AO54" i="21"/>
  <c r="AD54" i="21"/>
  <c r="AH54" i="21"/>
  <c r="AF54" i="21"/>
  <c r="E45" i="27"/>
  <c r="E26" i="27"/>
  <c r="E47" i="27" l="1"/>
  <c r="E76" i="27" s="1"/>
  <c r="E78" i="27" s="1"/>
</calcChain>
</file>

<file path=xl/sharedStrings.xml><?xml version="1.0" encoding="utf-8"?>
<sst xmlns="http://schemas.openxmlformats.org/spreadsheetml/2006/main" count="335" uniqueCount="247">
  <si>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</si>
  <si>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</si>
  <si>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</si>
  <si>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</si>
  <si>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</si>
  <si>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</si>
  <si>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</si>
  <si>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</si>
  <si>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</si>
  <si>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</si>
  <si>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</si>
  <si>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</si>
  <si>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</si>
  <si>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</si>
  <si>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</si>
  <si>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</si>
  <si>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</si>
  <si>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</si>
  <si>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</si>
  <si>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</si>
  <si>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</si>
  <si>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</si>
  <si>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</si>
  <si>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</si>
  <si>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</si>
  <si>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</si>
  <si>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</si>
  <si>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</si>
  <si>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</si>
  <si>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</si>
  <si>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</si>
  <si>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</si>
  <si>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</si>
  <si>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</si>
  <si>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</si>
  <si>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</si>
  <si>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</si>
  <si>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</si>
  <si>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</si>
  <si>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</si>
  <si>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</si>
  <si>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</si>
  <si>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</si>
  <si>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</si>
  <si>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</si>
  <si>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</si>
  <si>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</si>
  <si>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</si>
  <si>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</si>
  <si>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</si>
  <si>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</si>
  <si>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</si>
  <si>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</si>
  <si>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</si>
  <si>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</si>
  <si>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</si>
  <si>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</si>
  <si>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</si>
  <si>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</si>
  <si>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</si>
  <si>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</si>
  <si>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</si>
  <si>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</si>
  <si>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</si>
  <si>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</si>
  <si>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</si>
  <si>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</si>
  <si>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</si>
  <si>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</si>
  <si>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</si>
  <si>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</si>
  <si>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</si>
  <si>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</si>
  <si>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</si>
  <si>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</si>
  <si>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</si>
  <si>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</si>
  <si>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</si>
  <si>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</si>
  <si>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</si>
  <si>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</si>
  <si>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</si>
  <si>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</si>
  <si>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</si>
  <si>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</si>
  <si>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</si>
  <si>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</si>
  <si>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</si>
  <si>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</si>
  <si>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</si>
  <si>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</si>
  <si>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</si>
  <si>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</si>
  <si>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</si>
  <si>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</si>
  <si>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</si>
  <si>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</si>
  <si>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</si>
  <si>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</si>
  <si>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</si>
  <si>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</si>
  <si>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</si>
  <si>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</si>
  <si>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</si>
  <si>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</si>
  <si>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</si>
  <si>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</si>
  <si>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</si>
  <si>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</si>
  <si>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</si>
  <si>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</si>
  <si>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</si>
  <si>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</si>
  <si>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</si>
  <si>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</si>
  <si>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</si>
  <si>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</si>
  <si>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</si>
  <si>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</si>
  <si>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</si>
  <si>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</si>
  <si>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</si>
  <si>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</si>
  <si>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</si>
  <si>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</si>
  <si>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</si>
  <si>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</si>
  <si>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</si>
  <si>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</si>
  <si>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</si>
  <si>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</si>
  <si>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</si>
  <si>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</si>
  <si>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</si>
  <si>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</si>
  <si>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</si>
  <si>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</si>
  <si>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</si>
  <si>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</si>
  <si>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</si>
  <si>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</si>
  <si>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</si>
  <si>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</si>
  <si>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</si>
  <si>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</si>
  <si>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</si>
  <si>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</si>
  <si>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</si>
  <si>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</si>
  <si>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</si>
  <si>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</si>
  <si>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</si>
  <si>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</si>
  <si>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</si>
  <si>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</si>
  <si>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</si>
  <si>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</si>
  <si>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</si>
  <si>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</si>
  <si>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</si>
  <si>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</si>
  <si>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</si>
  <si>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</si>
  <si>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</si>
  <si>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</si>
  <si>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</si>
  <si>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</si>
  <si>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</si>
  <si>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</si>
  <si>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</si>
  <si>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</si>
  <si>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</si>
  <si>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</si>
  <si>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</si>
  <si>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</si>
  <si>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</si>
  <si>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</si>
  <si>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</si>
  <si>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</si>
  <si>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</si>
  <si>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</si>
  <si>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</si>
  <si>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</si>
  <si>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</si>
  <si>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</si>
  <si>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</si>
  <si>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</si>
  <si>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</si>
  <si>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</si>
  <si>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</si>
  <si>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</si>
  <si>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</si>
  <si>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</si>
  <si>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</si>
  <si>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</si>
  <si>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</si>
  <si>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</si>
  <si>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</si>
  <si>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</si>
  <si>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</si>
  <si>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</si>
  <si>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</si>
  <si>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</si>
  <si>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</si>
  <si>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</si>
  <si>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</si>
  <si>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</si>
  <si>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</si>
  <si>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</si>
  <si>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</si>
  <si>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</si>
  <si>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</si>
  <si>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</si>
  <si>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</si>
  <si>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</si>
  <si>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</si>
  <si>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</si>
  <si>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</si>
  <si>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</si>
  <si>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</si>
  <si>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</si>
  <si>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</si>
  <si>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</si>
  <si>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</si>
  <si>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</si>
  <si>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</si>
  <si>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</si>
  <si>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</si>
  <si>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</si>
  <si>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</si>
  <si>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</si>
  <si>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</si>
  <si>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</si>
  <si>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</si>
  <si>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</si>
  <si>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</si>
  <si>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</si>
  <si>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</si>
  <si>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- ფულადი სახსრები და მათი ეკვივალენტები</t>
  </si>
  <si>
    <t>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</si>
  <si>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ფორმა N3</t>
  </si>
  <si>
    <r>
      <t>ქონების დაზღვევა (გარდა პპ.</t>
    </r>
    <r>
      <rPr>
        <b/>
        <sz val="10"/>
        <rFont val="Calibri"/>
        <family val="2"/>
        <scheme val="minor"/>
      </rPr>
      <t xml:space="preserve"> (5), (7), (8), (10), და (12)</t>
    </r>
    <r>
      <rPr>
        <b/>
        <sz val="9"/>
        <rFont val="Calibri"/>
        <family val="2"/>
        <scheme val="minor"/>
      </rPr>
      <t>-ში ჩამოთვლილი ქონებისა):</t>
    </r>
  </si>
  <si>
    <r>
      <t xml:space="preserve">სამოქალაქო პასუხისმგებლობის დაზღვევა (გარდა პპ. </t>
    </r>
    <r>
      <rPr>
        <b/>
        <sz val="10"/>
        <rFont val="Calibri"/>
        <family val="2"/>
        <scheme val="minor"/>
      </rPr>
      <t>(6), (9), (11</t>
    </r>
    <r>
      <rPr>
        <b/>
        <sz val="9"/>
        <rFont val="Calibri"/>
        <family val="2"/>
        <scheme val="minor"/>
      </rPr>
      <t xml:space="preserve">) სახეობებში ჩამოთვლილი პასუხისმგებლობისა): </t>
    </r>
  </si>
  <si>
    <t>სს "თიბისი დაზღვევა"</t>
  </si>
  <si>
    <t>ანგარიშგების თარიღი: 31 დეკემბერი, 2019</t>
  </si>
  <si>
    <t>ანგარიშგების პერიოდი: 01/01/2019-31/12/2019</t>
  </si>
  <si>
    <t>საანგარიშო პერიოდი: 01/01/2019-31/12/2019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</si>
</sst>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Sylfaen"/>
      <family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C00000"/>
      <name val="Sylfaen"/>
      <family val="1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09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7" fillId="0" borderId="0"/>
    <xf numFmtId="0" fontId="7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09" fillId="0" borderId="0"/>
    <xf numFmtId="0" fontId="57" fillId="0" borderId="0"/>
    <xf numFmtId="0" fontId="109" fillId="0" borderId="0"/>
    <xf numFmtId="0" fontId="10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73">
    <xf numFmtId="0" fontId="0" fillId="0" borderId="0" xfId="0"/>
    <xf numFmtId="0" fontId="3" fillId="0" borderId="46" xfId="319" applyFont="1" applyBorder="1" applyAlignment="1">
      <alignment horizontal="center" vertical="top" wrapText="1"/>
    </xf>
    <xf numFmtId="0" fontId="3" fillId="0" borderId="47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49" xfId="386" applyFont="1" applyBorder="1" applyAlignment="1">
      <alignment horizontal="center" vertical="center"/>
    </xf>
    <xf numFmtId="0" fontId="4" fillId="0" borderId="50" xfId="319" applyFont="1" applyBorder="1" applyAlignment="1">
      <alignment horizontal="center" vertical="center"/>
    </xf>
    <xf numFmtId="0" fontId="4" fillId="0" borderId="51" xfId="386" applyFont="1" applyBorder="1" applyAlignment="1">
      <alignment horizontal="lef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07" fillId="0" borderId="0" xfId="319" applyFont="1" applyAlignment="1">
      <alignment vertical="center"/>
    </xf>
    <xf numFmtId="0" fontId="3" fillId="0" borderId="46" xfId="319" applyFont="1" applyBorder="1" applyAlignment="1">
      <alignment horizontal="center" vertical="top"/>
    </xf>
    <xf numFmtId="0" fontId="3" fillId="0" borderId="47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49" xfId="319" applyFont="1" applyBorder="1" applyAlignment="1">
      <alignment horizontal="center" vertical="center"/>
    </xf>
    <xf numFmtId="0" fontId="3" fillId="0" borderId="50" xfId="319" applyFont="1" applyBorder="1" applyAlignment="1">
      <alignment horizontal="center" vertical="center"/>
    </xf>
    <xf numFmtId="0" fontId="3" fillId="0" borderId="51" xfId="386" applyFont="1" applyBorder="1" applyAlignment="1">
      <alignment horizontal="lef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Alignment="1">
      <alignment horizontal="right" vertical="center"/>
    </xf>
    <xf numFmtId="49" fontId="4" fillId="0" borderId="45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7" xfId="386" applyFont="1" applyFill="1" applyBorder="1" applyAlignment="1">
      <alignment vertical="center"/>
    </xf>
    <xf numFmtId="0" fontId="3" fillId="0" borderId="51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horizontal="left" vertical="center"/>
    </xf>
    <xf numFmtId="49" fontId="4" fillId="0" borderId="62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59" xfId="386" applyFont="1" applyBorder="1" applyAlignment="1">
      <alignment horizontal="left" vertical="center"/>
    </xf>
    <xf numFmtId="165" fontId="3" fillId="0" borderId="0" xfId="145" applyNumberFormat="1" applyFont="1" applyAlignment="1">
      <alignment horizontal="right" vertical="center"/>
    </xf>
    <xf numFmtId="0" fontId="4" fillId="0" borderId="0" xfId="319" applyFont="1" applyAlignment="1">
      <alignment horizontal="left" vertical="center"/>
    </xf>
    <xf numFmtId="0" fontId="110" fillId="36" borderId="25" xfId="0" applyFont="1" applyFill="1" applyBorder="1" applyAlignment="1">
      <alignment horizontal="center" vertical="top" textRotation="90" wrapText="1"/>
    </xf>
    <xf numFmtId="165" fontId="110" fillId="36" borderId="52" xfId="145" applyNumberFormat="1" applyFont="1" applyFill="1" applyBorder="1" applyAlignment="1">
      <alignment horizontal="right" vertical="center"/>
    </xf>
    <xf numFmtId="165" fontId="110" fillId="36" borderId="56" xfId="145" applyNumberFormat="1" applyFont="1" applyFill="1" applyBorder="1" applyAlignment="1">
      <alignment horizontal="right" vertical="center"/>
    </xf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70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vertical="center" wrapText="1"/>
    </xf>
    <xf numFmtId="0" fontId="3" fillId="0" borderId="55" xfId="319" applyFont="1" applyBorder="1" applyAlignment="1">
      <alignment horizontal="left" vertical="center"/>
    </xf>
    <xf numFmtId="0" fontId="3" fillId="0" borderId="51" xfId="319" applyFont="1" applyBorder="1" applyAlignment="1">
      <alignment vertical="center"/>
    </xf>
    <xf numFmtId="0" fontId="3" fillId="0" borderId="55" xfId="319" applyFont="1" applyBorder="1" applyAlignment="1">
      <alignment vertical="center"/>
    </xf>
    <xf numFmtId="0" fontId="3" fillId="0" borderId="45" xfId="319" applyFont="1" applyBorder="1" applyAlignment="1">
      <alignment horizontal="center" vertical="top" wrapText="1"/>
    </xf>
    <xf numFmtId="0" fontId="4" fillId="36" borderId="58" xfId="319" applyFont="1" applyFill="1" applyBorder="1" applyAlignment="1">
      <alignment vertical="center" wrapText="1"/>
    </xf>
    <xf numFmtId="0" fontId="4" fillId="36" borderId="54" xfId="319" applyFont="1" applyFill="1" applyBorder="1" applyAlignment="1">
      <alignment horizontal="center" vertical="center"/>
    </xf>
    <xf numFmtId="0" fontId="4" fillId="36" borderId="54" xfId="319" applyFont="1" applyFill="1" applyBorder="1" applyAlignment="1">
      <alignment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319" applyFont="1" applyAlignment="1">
      <alignment horizontal="center" vertical="center" wrapText="1"/>
    </xf>
    <xf numFmtId="0" fontId="5" fillId="36" borderId="58" xfId="319" applyFont="1" applyFill="1" applyBorder="1" applyAlignment="1">
      <alignment vertical="center"/>
    </xf>
    <xf numFmtId="0" fontId="114" fillId="0" borderId="0" xfId="319" applyFont="1" applyAlignment="1">
      <alignment horizontal="right" vertical="center"/>
    </xf>
    <xf numFmtId="165" fontId="115" fillId="36" borderId="52" xfId="145" applyNumberFormat="1" applyFont="1" applyFill="1" applyBorder="1" applyAlignment="1">
      <alignment horizontal="right" vertical="center"/>
    </xf>
    <xf numFmtId="165" fontId="115" fillId="36" borderId="56" xfId="145" applyNumberFormat="1" applyFont="1" applyFill="1" applyBorder="1" applyAlignment="1">
      <alignment horizontal="right" vertical="center"/>
    </xf>
    <xf numFmtId="165" fontId="110" fillId="0" borderId="0" xfId="145" applyNumberFormat="1" applyFont="1" applyAlignment="1">
      <alignment horizontal="right" vertical="center"/>
    </xf>
    <xf numFmtId="165" fontId="110" fillId="36" borderId="48" xfId="145" applyNumberFormat="1" applyFont="1" applyFill="1" applyBorder="1" applyAlignment="1">
      <alignment horizontal="right" vertical="center"/>
    </xf>
    <xf numFmtId="165" fontId="115" fillId="36" borderId="61" xfId="145" applyNumberFormat="1" applyFont="1" applyFill="1" applyBorder="1" applyAlignment="1">
      <alignment horizontal="right" vertical="center"/>
    </xf>
    <xf numFmtId="0" fontId="114" fillId="0" borderId="8" xfId="319" applyFont="1" applyBorder="1" applyAlignment="1">
      <alignment horizontal="right" vertical="center"/>
    </xf>
    <xf numFmtId="165" fontId="115" fillId="0" borderId="40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/>
      <protection locked="0"/>
    </xf>
    <xf numFmtId="165" fontId="115" fillId="0" borderId="13" xfId="231" applyNumberFormat="1" applyFont="1" applyBorder="1" applyAlignment="1" applyProtection="1">
      <alignment vertical="center" wrapText="1"/>
      <protection locked="0"/>
    </xf>
    <xf numFmtId="165" fontId="115" fillId="0" borderId="13" xfId="231" applyNumberFormat="1" applyFont="1" applyBorder="1" applyAlignment="1" applyProtection="1">
      <alignment vertical="center"/>
      <protection locked="0"/>
    </xf>
    <xf numFmtId="165" fontId="115" fillId="0" borderId="3" xfId="231" applyNumberFormat="1" applyFont="1" applyBorder="1" applyAlignment="1">
      <alignment vertical="center" wrapText="1"/>
    </xf>
    <xf numFmtId="165" fontId="115" fillId="0" borderId="3" xfId="231" applyNumberFormat="1" applyFont="1" applyBorder="1" applyAlignment="1">
      <alignment vertical="center"/>
    </xf>
    <xf numFmtId="165" fontId="115" fillId="46" borderId="44" xfId="231" applyNumberFormat="1" applyFont="1" applyFill="1" applyBorder="1" applyAlignment="1">
      <alignment vertical="center" wrapText="1"/>
    </xf>
    <xf numFmtId="165" fontId="115" fillId="46" borderId="44" xfId="231" applyNumberFormat="1" applyFont="1" applyFill="1" applyBorder="1" applyAlignment="1">
      <alignment vertical="center"/>
    </xf>
    <xf numFmtId="165" fontId="115" fillId="46" borderId="3" xfId="231" applyNumberFormat="1" applyFont="1" applyFill="1" applyBorder="1" applyAlignment="1">
      <alignment vertical="center" wrapText="1"/>
    </xf>
    <xf numFmtId="165" fontId="115" fillId="46" borderId="3" xfId="231" applyNumberFormat="1" applyFont="1" applyFill="1" applyBorder="1" applyAlignment="1">
      <alignment vertical="center"/>
    </xf>
    <xf numFmtId="165" fontId="115" fillId="45" borderId="3" xfId="388" applyNumberFormat="1" applyFont="1" applyFill="1" applyBorder="1" applyAlignment="1">
      <alignment vertical="center"/>
    </xf>
    <xf numFmtId="165" fontId="115" fillId="45" borderId="13" xfId="388" applyNumberFormat="1" applyFont="1" applyFill="1" applyBorder="1" applyAlignment="1">
      <alignment vertical="center"/>
    </xf>
    <xf numFmtId="165" fontId="115" fillId="0" borderId="3" xfId="231" applyNumberFormat="1" applyFont="1" applyBorder="1" applyAlignment="1" applyProtection="1">
      <alignment vertical="center" wrapText="1"/>
      <protection locked="0"/>
    </xf>
    <xf numFmtId="165" fontId="115" fillId="0" borderId="3" xfId="231" applyNumberFormat="1" applyFont="1" applyBorder="1" applyAlignment="1" applyProtection="1">
      <alignment vertical="center"/>
      <protection locked="0"/>
    </xf>
    <xf numFmtId="165" fontId="115" fillId="45" borderId="44" xfId="388" applyNumberFormat="1" applyFont="1" applyFill="1" applyBorder="1" applyAlignment="1">
      <alignment vertical="center"/>
    </xf>
    <xf numFmtId="165" fontId="115" fillId="0" borderId="44" xfId="231" applyNumberFormat="1" applyFont="1" applyBorder="1" applyAlignment="1">
      <alignment vertical="center" wrapText="1"/>
    </xf>
    <xf numFmtId="165" fontId="115" fillId="0" borderId="44" xfId="231" applyNumberFormat="1" applyFont="1" applyBorder="1" applyAlignment="1">
      <alignment vertical="center"/>
    </xf>
    <xf numFmtId="0" fontId="115" fillId="36" borderId="25" xfId="0" applyFont="1" applyFill="1" applyBorder="1" applyAlignment="1">
      <alignment horizontal="center" vertical="top" textRotation="90" wrapText="1"/>
    </xf>
    <xf numFmtId="165" fontId="110" fillId="44" borderId="32" xfId="231" applyNumberFormat="1" applyFont="1" applyFill="1" applyBorder="1" applyAlignment="1">
      <alignment vertical="center"/>
    </xf>
    <xf numFmtId="165" fontId="110" fillId="46" borderId="32" xfId="231" applyNumberFormat="1" applyFont="1" applyFill="1" applyBorder="1" applyAlignment="1">
      <alignment vertical="center" wrapText="1"/>
    </xf>
    <xf numFmtId="165" fontId="110" fillId="46" borderId="32" xfId="231" applyNumberFormat="1" applyFont="1" applyFill="1" applyBorder="1" applyAlignment="1">
      <alignment vertical="center"/>
    </xf>
    <xf numFmtId="165" fontId="110" fillId="0" borderId="32" xfId="231" applyNumberFormat="1" applyFont="1" applyBorder="1" applyAlignment="1" applyProtection="1">
      <alignment vertical="center" wrapText="1"/>
      <protection locked="0"/>
    </xf>
    <xf numFmtId="165" fontId="110" fillId="0" borderId="32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vertical="center" wrapText="1"/>
    </xf>
    <xf numFmtId="165" fontId="110" fillId="36" borderId="32" xfId="231" applyNumberFormat="1" applyFont="1" applyFill="1" applyBorder="1" applyAlignment="1">
      <alignment vertical="center"/>
    </xf>
    <xf numFmtId="165" fontId="110" fillId="46" borderId="31" xfId="231" applyNumberFormat="1" applyFont="1" applyFill="1" applyBorder="1" applyAlignment="1">
      <alignment vertical="center" wrapText="1"/>
    </xf>
    <xf numFmtId="165" fontId="110" fillId="46" borderId="31" xfId="231" applyNumberFormat="1" applyFont="1" applyFill="1" applyBorder="1" applyAlignment="1">
      <alignment vertical="center"/>
    </xf>
    <xf numFmtId="165" fontId="110" fillId="0" borderId="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horizontal="center" vertical="center"/>
    </xf>
    <xf numFmtId="0" fontId="113" fillId="48" borderId="13" xfId="0" applyFont="1" applyFill="1" applyBorder="1" applyAlignment="1">
      <alignment horizontal="center" vertical="center" wrapText="1"/>
    </xf>
    <xf numFmtId="0" fontId="115" fillId="48" borderId="25" xfId="0" applyFont="1" applyFill="1" applyBorder="1" applyAlignment="1">
      <alignment horizontal="center" vertical="top" textRotation="90" wrapText="1"/>
    </xf>
    <xf numFmtId="0" fontId="110" fillId="48" borderId="25" xfId="0" applyFont="1" applyFill="1" applyBorder="1" applyAlignment="1">
      <alignment horizontal="center" vertical="top" textRotation="90" wrapText="1"/>
    </xf>
    <xf numFmtId="165" fontId="112" fillId="45" borderId="3" xfId="388" applyNumberFormat="1" applyFont="1" applyFill="1" applyBorder="1"/>
    <xf numFmtId="165" fontId="112" fillId="0" borderId="44" xfId="231" applyNumberFormat="1" applyFont="1" applyBorder="1" applyAlignment="1" applyProtection="1">
      <alignment vertical="center" wrapText="1"/>
      <protection locked="0"/>
    </xf>
    <xf numFmtId="165" fontId="112" fillId="45" borderId="13" xfId="388" applyNumberFormat="1" applyFont="1" applyFill="1" applyBorder="1"/>
    <xf numFmtId="165" fontId="112" fillId="0" borderId="13" xfId="231" applyNumberFormat="1" applyFont="1" applyBorder="1" applyAlignment="1" applyProtection="1">
      <alignment vertical="center" wrapText="1"/>
      <protection locked="0"/>
    </xf>
    <xf numFmtId="165" fontId="112" fillId="0" borderId="3" xfId="231" applyNumberFormat="1" applyFont="1" applyBorder="1" applyAlignment="1">
      <alignment vertical="center" wrapText="1"/>
    </xf>
    <xf numFmtId="165" fontId="112" fillId="46" borderId="44" xfId="231" applyNumberFormat="1" applyFont="1" applyFill="1" applyBorder="1" applyAlignment="1">
      <alignment wrapText="1"/>
    </xf>
    <xf numFmtId="165" fontId="112" fillId="46" borderId="3" xfId="231" applyNumberFormat="1" applyFont="1" applyFill="1" applyBorder="1" applyAlignment="1">
      <alignment wrapText="1"/>
    </xf>
    <xf numFmtId="165" fontId="112" fillId="0" borderId="3" xfId="231" applyNumberFormat="1" applyFont="1" applyBorder="1" applyAlignment="1" applyProtection="1">
      <alignment vertical="center" wrapText="1"/>
      <protection locked="0"/>
    </xf>
    <xf numFmtId="165" fontId="112" fillId="45" borderId="44" xfId="388" applyNumberFormat="1" applyFont="1" applyFill="1" applyBorder="1"/>
    <xf numFmtId="165" fontId="112" fillId="0" borderId="44" xfId="231" applyNumberFormat="1" applyFont="1" applyBorder="1" applyAlignment="1">
      <alignment vertical="center" wrapText="1"/>
    </xf>
    <xf numFmtId="165" fontId="110" fillId="44" borderId="32" xfId="231" applyNumberFormat="1" applyFont="1" applyFill="1" applyBorder="1" applyAlignment="1">
      <alignment horizontal="center" vertical="center"/>
    </xf>
    <xf numFmtId="165" fontId="110" fillId="0" borderId="32" xfId="231" applyNumberFormat="1" applyFont="1" applyBorder="1" applyAlignment="1" applyProtection="1">
      <alignment horizontal="center" vertical="center"/>
      <protection locked="0"/>
    </xf>
    <xf numFmtId="165" fontId="110" fillId="46" borderId="31" xfId="231" applyNumberFormat="1" applyFont="1" applyFill="1" applyBorder="1" applyAlignment="1">
      <alignment horizontal="center" vertical="center"/>
    </xf>
    <xf numFmtId="165" fontId="110" fillId="46" borderId="32" xfId="231" applyNumberFormat="1" applyFont="1" applyFill="1" applyBorder="1" applyAlignment="1">
      <alignment horizontal="center" vertical="center"/>
    </xf>
    <xf numFmtId="165" fontId="110" fillId="0" borderId="3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vertical="center" wrapText="1"/>
      <protection locked="0"/>
    </xf>
    <xf numFmtId="165" fontId="110" fillId="0" borderId="13" xfId="231" applyNumberFormat="1" applyFont="1" applyBorder="1" applyAlignment="1" applyProtection="1">
      <alignment horizontal="center" vertical="center"/>
      <protection locked="0"/>
    </xf>
    <xf numFmtId="165" fontId="110" fillId="0" borderId="1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>
      <alignment horizontal="center" vertical="center"/>
    </xf>
    <xf numFmtId="165" fontId="110" fillId="0" borderId="3" xfId="231" applyNumberFormat="1" applyFont="1" applyBorder="1" applyAlignment="1">
      <alignment vertical="center" wrapText="1"/>
    </xf>
    <xf numFmtId="165" fontId="110" fillId="46" borderId="44" xfId="231" applyNumberFormat="1" applyFont="1" applyFill="1" applyBorder="1" applyAlignment="1">
      <alignment horizontal="center" vertical="center"/>
    </xf>
    <xf numFmtId="165" fontId="110" fillId="46" borderId="44" xfId="231" applyNumberFormat="1" applyFont="1" applyFill="1" applyBorder="1" applyAlignment="1">
      <alignment vertical="center" wrapText="1"/>
    </xf>
    <xf numFmtId="165" fontId="110" fillId="46" borderId="3" xfId="231" applyNumberFormat="1" applyFont="1" applyFill="1" applyBorder="1" applyAlignment="1">
      <alignment horizontal="center" vertical="center"/>
    </xf>
    <xf numFmtId="165" fontId="110" fillId="46" borderId="3" xfId="231" applyNumberFormat="1" applyFont="1" applyFill="1" applyBorder="1" applyAlignment="1">
      <alignment vertical="center" wrapText="1"/>
    </xf>
    <xf numFmtId="165" fontId="110" fillId="45" borderId="3" xfId="388" applyNumberFormat="1" applyFont="1" applyFill="1" applyBorder="1" applyAlignment="1">
      <alignment horizontal="center" vertical="center"/>
    </xf>
    <xf numFmtId="165" fontId="110" fillId="45" borderId="3" xfId="388" applyNumberFormat="1" applyFont="1" applyFill="1" applyBorder="1" applyAlignment="1">
      <alignment vertical="center"/>
    </xf>
    <xf numFmtId="165" fontId="110" fillId="45" borderId="13" xfId="388" applyNumberFormat="1" applyFont="1" applyFill="1" applyBorder="1" applyAlignment="1">
      <alignment horizontal="center" vertical="center"/>
    </xf>
    <xf numFmtId="165" fontId="110" fillId="45" borderId="13" xfId="388" applyNumberFormat="1" applyFont="1" applyFill="1" applyBorder="1" applyAlignment="1">
      <alignment vertical="center"/>
    </xf>
    <xf numFmtId="165" fontId="110" fillId="45" borderId="44" xfId="388" applyNumberFormat="1" applyFont="1" applyFill="1" applyBorder="1" applyAlignment="1">
      <alignment horizontal="center" vertical="center"/>
    </xf>
    <xf numFmtId="165" fontId="110" fillId="45" borderId="44" xfId="388" applyNumberFormat="1" applyFont="1" applyFill="1" applyBorder="1" applyAlignment="1">
      <alignment vertical="center"/>
    </xf>
    <xf numFmtId="165" fontId="110" fillId="0" borderId="44" xfId="231" applyNumberFormat="1" applyFont="1" applyBorder="1" applyAlignment="1">
      <alignment horizontal="center" vertical="center"/>
    </xf>
    <xf numFmtId="165" fontId="110" fillId="0" borderId="44" xfId="231" applyNumberFormat="1" applyFont="1" applyBorder="1" applyAlignment="1">
      <alignment vertical="center" wrapText="1"/>
    </xf>
    <xf numFmtId="0" fontId="110" fillId="0" borderId="0" xfId="319" applyFont="1"/>
    <xf numFmtId="0" fontId="117" fillId="0" borderId="0" xfId="319" applyFont="1"/>
    <xf numFmtId="0" fontId="11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4" fontId="110" fillId="0" borderId="0" xfId="0" applyNumberFormat="1" applyFont="1" applyAlignment="1">
      <alignment vertical="center"/>
    </xf>
    <xf numFmtId="165" fontId="110" fillId="44" borderId="26" xfId="231" applyNumberFormat="1" applyFont="1" applyFill="1" applyBorder="1" applyAlignment="1">
      <alignment vertical="center"/>
    </xf>
    <xf numFmtId="165" fontId="110" fillId="44" borderId="30" xfId="231" applyNumberFormat="1" applyFont="1" applyFill="1" applyBorder="1" applyAlignment="1">
      <alignment vertical="center"/>
    </xf>
    <xf numFmtId="165" fontId="112" fillId="0" borderId="27" xfId="231" applyNumberFormat="1" applyFont="1" applyBorder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165" fontId="112" fillId="0" borderId="33" xfId="231" applyNumberFormat="1" applyFont="1" applyBorder="1" applyAlignment="1" applyProtection="1">
      <alignment vertical="center" wrapText="1"/>
      <protection locked="0"/>
    </xf>
    <xf numFmtId="165" fontId="112" fillId="0" borderId="28" xfId="231" applyNumberFormat="1" applyFont="1" applyBorder="1" applyAlignment="1" applyProtection="1">
      <alignment vertical="center" wrapText="1"/>
      <protection locked="0"/>
    </xf>
    <xf numFmtId="165" fontId="112" fillId="0" borderId="34" xfId="231" applyNumberFormat="1" applyFont="1" applyBorder="1" applyAlignment="1" applyProtection="1">
      <alignment vertical="center" wrapText="1"/>
      <protection locked="0"/>
    </xf>
    <xf numFmtId="165" fontId="112" fillId="0" borderId="29" xfId="231" applyNumberFormat="1" applyFont="1" applyBorder="1" applyAlignment="1">
      <alignment vertical="center" wrapText="1"/>
    </xf>
    <xf numFmtId="165" fontId="112" fillId="0" borderId="35" xfId="231" applyNumberFormat="1" applyFont="1" applyBorder="1" applyAlignment="1">
      <alignment vertical="center" wrapText="1"/>
    </xf>
    <xf numFmtId="165" fontId="112" fillId="46" borderId="30" xfId="231" applyNumberFormat="1" applyFont="1" applyFill="1" applyBorder="1" applyAlignment="1">
      <alignment wrapText="1"/>
    </xf>
    <xf numFmtId="165" fontId="112" fillId="46" borderId="32" xfId="231" applyNumberFormat="1" applyFont="1" applyFill="1" applyBorder="1" applyAlignment="1">
      <alignment wrapText="1"/>
    </xf>
    <xf numFmtId="165" fontId="112" fillId="46" borderId="26" xfId="231" applyNumberFormat="1" applyFont="1" applyFill="1" applyBorder="1" applyAlignment="1">
      <alignment wrapText="1"/>
    </xf>
    <xf numFmtId="165" fontId="112" fillId="44" borderId="30" xfId="231" applyNumberFormat="1" applyFont="1" applyFill="1" applyBorder="1"/>
    <xf numFmtId="165" fontId="112" fillId="44" borderId="32" xfId="231" applyNumberFormat="1" applyFont="1" applyFill="1" applyBorder="1"/>
    <xf numFmtId="165" fontId="112" fillId="44" borderId="26" xfId="231" applyNumberFormat="1" applyFont="1" applyFill="1" applyBorder="1"/>
    <xf numFmtId="165" fontId="112" fillId="46" borderId="27" xfId="231" applyNumberFormat="1" applyFont="1" applyFill="1" applyBorder="1" applyAlignment="1">
      <alignment wrapText="1"/>
    </xf>
    <xf numFmtId="165" fontId="112" fillId="46" borderId="33" xfId="231" applyNumberFormat="1" applyFont="1" applyFill="1" applyBorder="1" applyAlignment="1">
      <alignment wrapText="1"/>
    </xf>
    <xf numFmtId="165" fontId="112" fillId="46" borderId="29" xfId="231" applyNumberFormat="1" applyFont="1" applyFill="1" applyBorder="1" applyAlignment="1">
      <alignment wrapText="1"/>
    </xf>
    <xf numFmtId="165" fontId="112" fillId="46" borderId="35" xfId="231" applyNumberFormat="1" applyFont="1" applyFill="1" applyBorder="1" applyAlignment="1">
      <alignment wrapText="1"/>
    </xf>
    <xf numFmtId="165" fontId="112" fillId="0" borderId="30" xfId="231" applyNumberFormat="1" applyFont="1" applyBorder="1" applyAlignment="1" applyProtection="1">
      <alignment vertical="center" wrapText="1"/>
      <protection locked="0"/>
    </xf>
    <xf numFmtId="165" fontId="112" fillId="0" borderId="32" xfId="231" applyNumberFormat="1" applyFont="1" applyBorder="1" applyAlignment="1" applyProtection="1">
      <alignment vertical="center" wrapText="1"/>
      <protection locked="0"/>
    </xf>
    <xf numFmtId="165" fontId="112" fillId="0" borderId="26" xfId="231" applyNumberFormat="1" applyFont="1" applyBorder="1" applyAlignment="1" applyProtection="1">
      <alignment vertical="center" wrapText="1"/>
      <protection locked="0"/>
    </xf>
    <xf numFmtId="165" fontId="112" fillId="45" borderId="29" xfId="388" applyNumberFormat="1" applyFont="1" applyFill="1" applyBorder="1"/>
    <xf numFmtId="165" fontId="112" fillId="45" borderId="35" xfId="388" applyNumberFormat="1" applyFont="1" applyFill="1" applyBorder="1"/>
    <xf numFmtId="165" fontId="112" fillId="36" borderId="26" xfId="231" applyNumberFormat="1" applyFont="1" applyFill="1" applyBorder="1" applyAlignment="1">
      <alignment wrapText="1"/>
    </xf>
    <xf numFmtId="165" fontId="112" fillId="36" borderId="30" xfId="231" applyNumberFormat="1" applyFont="1" applyFill="1" applyBorder="1" applyAlignment="1">
      <alignment wrapText="1"/>
    </xf>
    <xf numFmtId="165" fontId="112" fillId="36" borderId="32" xfId="231" applyNumberFormat="1" applyFont="1" applyFill="1" applyBorder="1" applyAlignment="1">
      <alignment wrapText="1"/>
    </xf>
    <xf numFmtId="165" fontId="112" fillId="45" borderId="28" xfId="388" applyNumberFormat="1" applyFont="1" applyFill="1" applyBorder="1"/>
    <xf numFmtId="165" fontId="112" fillId="45" borderId="34" xfId="388" applyNumberFormat="1" applyFont="1" applyFill="1" applyBorder="1"/>
    <xf numFmtId="165" fontId="112" fillId="0" borderId="29" xfId="231" applyNumberFormat="1" applyFont="1" applyBorder="1" applyAlignment="1" applyProtection="1">
      <alignment vertical="center" wrapText="1"/>
      <protection locked="0"/>
    </xf>
    <xf numFmtId="165" fontId="112" fillId="0" borderId="35" xfId="231" applyNumberFormat="1" applyFont="1" applyBorder="1" applyAlignment="1" applyProtection="1">
      <alignment vertical="center" wrapText="1"/>
      <protection locked="0"/>
    </xf>
    <xf numFmtId="165" fontId="112" fillId="46" borderId="36" xfId="231" applyNumberFormat="1" applyFont="1" applyFill="1" applyBorder="1" applyAlignment="1">
      <alignment vertical="center" wrapText="1"/>
    </xf>
    <xf numFmtId="165" fontId="112" fillId="46" borderId="31" xfId="231" applyNumberFormat="1" applyFont="1" applyFill="1" applyBorder="1" applyAlignment="1">
      <alignment vertical="center" wrapText="1"/>
    </xf>
    <xf numFmtId="165" fontId="112" fillId="46" borderId="37" xfId="231" applyNumberFormat="1" applyFont="1" applyFill="1" applyBorder="1" applyAlignment="1">
      <alignment vertical="center" wrapText="1"/>
    </xf>
    <xf numFmtId="165" fontId="112" fillId="45" borderId="27" xfId="388" applyNumberFormat="1" applyFont="1" applyFill="1" applyBorder="1"/>
    <xf numFmtId="165" fontId="112" fillId="45" borderId="33" xfId="388" applyNumberFormat="1" applyFont="1" applyFill="1" applyBorder="1"/>
    <xf numFmtId="165" fontId="112" fillId="46" borderId="30" xfId="231" applyNumberFormat="1" applyFont="1" applyFill="1" applyBorder="1" applyAlignment="1">
      <alignment vertical="center" wrapText="1"/>
    </xf>
    <xf numFmtId="165" fontId="112" fillId="46" borderId="32" xfId="231" applyNumberFormat="1" applyFont="1" applyFill="1" applyBorder="1" applyAlignment="1">
      <alignment vertical="center" wrapText="1"/>
    </xf>
    <xf numFmtId="165" fontId="112" fillId="46" borderId="26" xfId="231" applyNumberFormat="1" applyFont="1" applyFill="1" applyBorder="1" applyAlignment="1">
      <alignment vertical="center" wrapText="1"/>
    </xf>
    <xf numFmtId="165" fontId="112" fillId="0" borderId="27" xfId="231" applyNumberFormat="1" applyFont="1" applyBorder="1" applyAlignment="1">
      <alignment vertical="center" wrapText="1"/>
    </xf>
    <xf numFmtId="165" fontId="112" fillId="0" borderId="33" xfId="231" applyNumberFormat="1" applyFont="1" applyBorder="1" applyAlignment="1">
      <alignment vertical="center" wrapText="1"/>
    </xf>
    <xf numFmtId="165" fontId="112" fillId="36" borderId="30" xfId="231" applyNumberFormat="1" applyFont="1" applyFill="1" applyBorder="1" applyAlignment="1">
      <alignment horizontal="center"/>
    </xf>
    <xf numFmtId="165" fontId="112" fillId="36" borderId="32" xfId="231" applyNumberFormat="1" applyFont="1" applyFill="1" applyBorder="1" applyAlignment="1">
      <alignment horizontal="center"/>
    </xf>
    <xf numFmtId="165" fontId="112" fillId="36" borderId="26" xfId="231" applyNumberFormat="1" applyFont="1" applyFill="1" applyBorder="1" applyAlignment="1">
      <alignment horizontal="center"/>
    </xf>
    <xf numFmtId="0" fontId="117" fillId="0" borderId="0" xfId="319" applyFont="1" applyAlignment="1">
      <alignment horizontal="right" vertical="center"/>
    </xf>
    <xf numFmtId="0" fontId="115" fillId="48" borderId="64" xfId="0" applyFont="1" applyFill="1" applyBorder="1" applyAlignment="1">
      <alignment horizontal="center" vertical="top" textRotation="90" wrapText="1"/>
    </xf>
    <xf numFmtId="165" fontId="115" fillId="0" borderId="33" xfId="231" applyNumberFormat="1" applyFont="1" applyBorder="1" applyAlignment="1" applyProtection="1">
      <alignment vertical="center" wrapText="1"/>
      <protection locked="0"/>
    </xf>
    <xf numFmtId="165" fontId="115" fillId="0" borderId="27" xfId="231" applyNumberFormat="1" applyFont="1" applyBorder="1" applyAlignment="1" applyProtection="1">
      <alignment vertical="center" wrapText="1"/>
      <protection locked="0"/>
    </xf>
    <xf numFmtId="165" fontId="115" fillId="0" borderId="28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>
      <alignment vertical="center" wrapText="1"/>
    </xf>
    <xf numFmtId="165" fontId="110" fillId="46" borderId="30" xfId="231" applyNumberFormat="1" applyFont="1" applyFill="1" applyBorder="1" applyAlignment="1">
      <alignment vertical="center" wrapText="1"/>
    </xf>
    <xf numFmtId="165" fontId="110" fillId="46" borderId="26" xfId="231" applyNumberFormat="1" applyFont="1" applyFill="1" applyBorder="1" applyAlignment="1">
      <alignment vertical="center" wrapText="1"/>
    </xf>
    <xf numFmtId="165" fontId="115" fillId="46" borderId="33" xfId="231" applyNumberFormat="1" applyFont="1" applyFill="1" applyBorder="1" applyAlignment="1">
      <alignment vertical="center" wrapText="1"/>
    </xf>
    <xf numFmtId="165" fontId="115" fillId="46" borderId="27" xfId="231" applyNumberFormat="1" applyFont="1" applyFill="1" applyBorder="1" applyAlignment="1">
      <alignment vertical="center" wrapText="1"/>
    </xf>
    <xf numFmtId="165" fontId="115" fillId="46" borderId="35" xfId="231" applyNumberFormat="1" applyFont="1" applyFill="1" applyBorder="1" applyAlignment="1">
      <alignment vertical="center" wrapText="1"/>
    </xf>
    <xf numFmtId="165" fontId="115" fillId="46" borderId="29" xfId="231" applyNumberFormat="1" applyFont="1" applyFill="1" applyBorder="1" applyAlignment="1">
      <alignment vertical="center" wrapText="1"/>
    </xf>
    <xf numFmtId="165" fontId="110" fillId="0" borderId="30" xfId="231" applyNumberFormat="1" applyFont="1" applyBorder="1" applyAlignment="1" applyProtection="1">
      <alignment vertical="center" wrapText="1"/>
      <protection locked="0"/>
    </xf>
    <xf numFmtId="165" fontId="110" fillId="0" borderId="26" xfId="231" applyNumberFormat="1" applyFont="1" applyBorder="1" applyAlignment="1" applyProtection="1">
      <alignment vertical="center" wrapText="1"/>
      <protection locked="0"/>
    </xf>
    <xf numFmtId="165" fontId="115" fillId="45" borderId="35" xfId="388" applyNumberFormat="1" applyFont="1" applyFill="1" applyBorder="1" applyAlignment="1">
      <alignment vertical="center"/>
    </xf>
    <xf numFmtId="165" fontId="115" fillId="45" borderId="29" xfId="388" applyNumberFormat="1" applyFont="1" applyFill="1" applyBorder="1" applyAlignment="1">
      <alignment vertical="center"/>
    </xf>
    <xf numFmtId="165" fontId="110" fillId="36" borderId="30" xfId="231" applyNumberFormat="1" applyFont="1" applyFill="1" applyBorder="1" applyAlignment="1">
      <alignment vertical="center" wrapText="1"/>
    </xf>
    <xf numFmtId="165" fontId="110" fillId="36" borderId="26" xfId="231" applyNumberFormat="1" applyFont="1" applyFill="1" applyBorder="1" applyAlignment="1">
      <alignment vertical="center" wrapText="1"/>
    </xf>
    <xf numFmtId="165" fontId="115" fillId="45" borderId="34" xfId="388" applyNumberFormat="1" applyFont="1" applyFill="1" applyBorder="1" applyAlignment="1">
      <alignment vertical="center"/>
    </xf>
    <xf numFmtId="165" fontId="115" fillId="45" borderId="28" xfId="388" applyNumberFormat="1" applyFont="1" applyFill="1" applyBorder="1" applyAlignment="1">
      <alignment vertical="center"/>
    </xf>
    <xf numFmtId="165" fontId="115" fillId="0" borderId="35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 applyProtection="1">
      <alignment vertical="center" wrapText="1"/>
      <protection locked="0"/>
    </xf>
    <xf numFmtId="165" fontId="110" fillId="46" borderId="36" xfId="231" applyNumberFormat="1" applyFont="1" applyFill="1" applyBorder="1" applyAlignment="1">
      <alignment vertical="center" wrapText="1"/>
    </xf>
    <xf numFmtId="165" fontId="110" fillId="46" borderId="37" xfId="231" applyNumberFormat="1" applyFont="1" applyFill="1" applyBorder="1" applyAlignment="1">
      <alignment vertical="center" wrapText="1"/>
    </xf>
    <xf numFmtId="165" fontId="115" fillId="45" borderId="33" xfId="388" applyNumberFormat="1" applyFont="1" applyFill="1" applyBorder="1" applyAlignment="1">
      <alignment vertical="center"/>
    </xf>
    <xf numFmtId="165" fontId="115" fillId="45" borderId="27" xfId="388" applyNumberFormat="1" applyFont="1" applyFill="1" applyBorder="1" applyAlignment="1">
      <alignment vertical="center"/>
    </xf>
    <xf numFmtId="165" fontId="115" fillId="0" borderId="33" xfId="231" applyNumberFormat="1" applyFont="1" applyBorder="1" applyAlignment="1">
      <alignment vertical="center" wrapText="1"/>
    </xf>
    <xf numFmtId="165" fontId="115" fillId="0" borderId="27" xfId="231" applyNumberFormat="1" applyFont="1" applyBorder="1" applyAlignment="1">
      <alignment vertical="center" wrapText="1"/>
    </xf>
    <xf numFmtId="165" fontId="115" fillId="0" borderId="34" xfId="231" applyNumberFormat="1" applyFont="1" applyBorder="1" applyAlignment="1" applyProtection="1">
      <alignment vertical="center" wrapText="1"/>
      <protection locked="0"/>
    </xf>
    <xf numFmtId="165" fontId="110" fillId="0" borderId="35" xfId="231" applyNumberFormat="1" applyFont="1" applyBorder="1" applyAlignment="1" applyProtection="1">
      <alignment vertical="center" wrapText="1"/>
      <protection locked="0"/>
    </xf>
    <xf numFmtId="165" fontId="110" fillId="0" borderId="29" xfId="231" applyNumberFormat="1" applyFont="1" applyBorder="1" applyAlignment="1" applyProtection="1">
      <alignment vertical="center" wrapText="1"/>
      <protection locked="0"/>
    </xf>
    <xf numFmtId="165" fontId="110" fillId="36" borderId="30" xfId="231" applyNumberFormat="1" applyFont="1" applyFill="1" applyBorder="1" applyAlignment="1">
      <alignment horizontal="center" vertical="center"/>
    </xf>
    <xf numFmtId="165" fontId="110" fillId="36" borderId="26" xfId="231" applyNumberFormat="1" applyFont="1" applyFill="1" applyBorder="1" applyAlignment="1">
      <alignment horizontal="center" vertical="center"/>
    </xf>
    <xf numFmtId="165" fontId="110" fillId="44" borderId="67" xfId="231" applyNumberFormat="1" applyFont="1" applyFill="1" applyBorder="1" applyAlignment="1">
      <alignment vertical="center" wrapText="1"/>
    </xf>
    <xf numFmtId="2" fontId="115" fillId="0" borderId="74" xfId="319" applyNumberFormat="1" applyFont="1" applyBorder="1" applyAlignment="1">
      <alignment vertical="center" wrapText="1"/>
    </xf>
    <xf numFmtId="2" fontId="115" fillId="0" borderId="72" xfId="319" applyNumberFormat="1" applyFont="1" applyBorder="1" applyAlignment="1">
      <alignment vertical="center" wrapText="1"/>
    </xf>
    <xf numFmtId="2" fontId="115" fillId="0" borderId="75" xfId="319" applyNumberFormat="1" applyFont="1" applyBorder="1" applyAlignment="1">
      <alignment vertical="center" wrapText="1"/>
    </xf>
    <xf numFmtId="165" fontId="111" fillId="44" borderId="67" xfId="231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vertical="center" wrapText="1"/>
    </xf>
    <xf numFmtId="2" fontId="115" fillId="45" borderId="75" xfId="380" applyNumberFormat="1" applyFont="1" applyFill="1" applyBorder="1" applyAlignment="1">
      <alignment vertical="center" wrapText="1"/>
    </xf>
    <xf numFmtId="0" fontId="115" fillId="45" borderId="75" xfId="380" applyFont="1" applyFill="1" applyBorder="1" applyAlignment="1">
      <alignment vertical="center" wrapText="1"/>
    </xf>
    <xf numFmtId="0" fontId="115" fillId="45" borderId="72" xfId="380" applyFont="1" applyFill="1" applyBorder="1" applyAlignment="1">
      <alignment vertical="center" wrapText="1"/>
    </xf>
    <xf numFmtId="165" fontId="111" fillId="44" borderId="76" xfId="231" applyNumberFormat="1" applyFont="1" applyFill="1" applyBorder="1" applyAlignment="1">
      <alignment vertical="center" wrapText="1"/>
    </xf>
    <xf numFmtId="2" fontId="115" fillId="45" borderId="74" xfId="380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horizontal="left" vertical="center" wrapText="1"/>
    </xf>
    <xf numFmtId="0" fontId="115" fillId="0" borderId="72" xfId="380" applyFont="1" applyBorder="1" applyAlignment="1">
      <alignment vertical="center" wrapText="1"/>
    </xf>
    <xf numFmtId="0" fontId="115" fillId="0" borderId="75" xfId="380" applyFont="1" applyBorder="1" applyAlignment="1">
      <alignment vertical="center" wrapText="1"/>
    </xf>
    <xf numFmtId="49" fontId="110" fillId="48" borderId="69" xfId="380" applyNumberFormat="1" applyFont="1" applyFill="1" applyBorder="1" applyAlignment="1">
      <alignment horizontal="center" vertical="center"/>
    </xf>
    <xf numFmtId="49" fontId="115" fillId="0" borderId="80" xfId="380" applyNumberFormat="1" applyFont="1" applyBorder="1" applyAlignment="1">
      <alignment horizontal="right" vertical="center"/>
    </xf>
    <xf numFmtId="49" fontId="115" fillId="0" borderId="81" xfId="380" applyNumberFormat="1" applyFont="1" applyBorder="1" applyAlignment="1">
      <alignment horizontal="right" vertical="center"/>
    </xf>
    <xf numFmtId="49" fontId="115" fillId="0" borderId="82" xfId="380" applyNumberFormat="1" applyFont="1" applyBorder="1" applyAlignment="1">
      <alignment horizontal="right" vertical="center"/>
    </xf>
    <xf numFmtId="49" fontId="110" fillId="48" borderId="78" xfId="380" applyNumberFormat="1" applyFont="1" applyFill="1" applyBorder="1" applyAlignment="1">
      <alignment horizontal="center" vertical="center"/>
    </xf>
    <xf numFmtId="165" fontId="115" fillId="36" borderId="26" xfId="231" applyNumberFormat="1" applyFont="1" applyFill="1" applyBorder="1" applyAlignment="1">
      <alignment vertical="center" wrapText="1"/>
    </xf>
    <xf numFmtId="0" fontId="115" fillId="0" borderId="0" xfId="0" applyFont="1" applyAlignment="1">
      <alignment horizontal="center" vertical="center"/>
    </xf>
    <xf numFmtId="165" fontId="118" fillId="0" borderId="0" xfId="319" applyNumberFormat="1" applyFont="1" applyAlignment="1">
      <alignment vertical="center"/>
    </xf>
    <xf numFmtId="0" fontId="115" fillId="50" borderId="13" xfId="0" applyFont="1" applyFill="1" applyBorder="1" applyAlignment="1">
      <alignment horizontal="center" vertical="top" textRotation="90" wrapText="1"/>
    </xf>
    <xf numFmtId="165" fontId="110" fillId="51" borderId="32" xfId="231" applyNumberFormat="1" applyFont="1" applyFill="1" applyBorder="1" applyAlignment="1">
      <alignment vertical="center"/>
    </xf>
    <xf numFmtId="165" fontId="110" fillId="50" borderId="32" xfId="231" applyNumberFormat="1" applyFont="1" applyFill="1" applyBorder="1" applyAlignment="1">
      <alignment vertical="center" wrapText="1"/>
    </xf>
    <xf numFmtId="165" fontId="110" fillId="50" borderId="32" xfId="231" applyNumberFormat="1" applyFont="1" applyFill="1" applyBorder="1" applyAlignment="1">
      <alignment horizontal="center" vertical="center"/>
    </xf>
    <xf numFmtId="0" fontId="115" fillId="50" borderId="34" xfId="0" applyFont="1" applyFill="1" applyBorder="1" applyAlignment="1">
      <alignment horizontal="center" vertical="top" textRotation="90" wrapText="1"/>
    </xf>
    <xf numFmtId="0" fontId="115" fillId="50" borderId="28" xfId="0" applyFont="1" applyFill="1" applyBorder="1" applyAlignment="1">
      <alignment horizontal="center" vertical="top" textRotation="90" wrapText="1"/>
    </xf>
    <xf numFmtId="165" fontId="110" fillId="51" borderId="30" xfId="231" applyNumberFormat="1" applyFont="1" applyFill="1" applyBorder="1" applyAlignment="1">
      <alignment vertical="center"/>
    </xf>
    <xf numFmtId="165" fontId="110" fillId="51" borderId="26" xfId="231" applyNumberFormat="1" applyFont="1" applyFill="1" applyBorder="1" applyAlignment="1">
      <alignment vertical="center"/>
    </xf>
    <xf numFmtId="165" fontId="115" fillId="0" borderId="74" xfId="231" applyNumberFormat="1" applyFont="1" applyBorder="1" applyAlignment="1" applyProtection="1">
      <alignment vertical="center" wrapText="1"/>
      <protection locked="0"/>
    </xf>
    <xf numFmtId="165" fontId="110" fillId="50" borderId="30" xfId="231" applyNumberFormat="1" applyFont="1" applyFill="1" applyBorder="1" applyAlignment="1">
      <alignment vertical="center" wrapText="1"/>
    </xf>
    <xf numFmtId="165" fontId="110" fillId="50" borderId="26" xfId="231" applyNumberFormat="1" applyFont="1" applyFill="1" applyBorder="1" applyAlignment="1">
      <alignment vertical="center" wrapText="1"/>
    </xf>
    <xf numFmtId="165" fontId="110" fillId="50" borderId="30" xfId="231" applyNumberFormat="1" applyFont="1" applyFill="1" applyBorder="1" applyAlignment="1">
      <alignment horizontal="center" vertical="center"/>
    </xf>
    <xf numFmtId="165" fontId="110" fillId="50" borderId="26" xfId="231" applyNumberFormat="1" applyFont="1" applyFill="1" applyBorder="1" applyAlignment="1">
      <alignment horizontal="center" vertical="center"/>
    </xf>
    <xf numFmtId="165" fontId="110" fillId="44" borderId="88" xfId="231" applyNumberFormat="1" applyFont="1" applyFill="1" applyBorder="1" applyAlignment="1">
      <alignment vertical="center"/>
    </xf>
    <xf numFmtId="165" fontId="115" fillId="0" borderId="89" xfId="231" applyNumberFormat="1" applyFont="1" applyBorder="1" applyAlignment="1" applyProtection="1">
      <alignment vertical="center" wrapText="1"/>
      <protection locked="0"/>
    </xf>
    <xf numFmtId="165" fontId="115" fillId="0" borderId="86" xfId="231" applyNumberFormat="1" applyFont="1" applyBorder="1" applyAlignment="1" applyProtection="1">
      <alignment vertical="center" wrapText="1"/>
      <protection locked="0"/>
    </xf>
    <xf numFmtId="165" fontId="115" fillId="0" borderId="90" xfId="231" applyNumberFormat="1" applyFont="1" applyBorder="1" applyAlignment="1">
      <alignment vertical="center" wrapText="1"/>
    </xf>
    <xf numFmtId="165" fontId="110" fillId="46" borderId="88" xfId="231" applyNumberFormat="1" applyFont="1" applyFill="1" applyBorder="1" applyAlignment="1">
      <alignment vertical="center" wrapText="1"/>
    </xf>
    <xf numFmtId="165" fontId="115" fillId="46" borderId="89" xfId="231" applyNumberFormat="1" applyFont="1" applyFill="1" applyBorder="1" applyAlignment="1">
      <alignment vertical="center" wrapText="1"/>
    </xf>
    <xf numFmtId="165" fontId="115" fillId="46" borderId="90" xfId="231" applyNumberFormat="1" applyFont="1" applyFill="1" applyBorder="1" applyAlignment="1">
      <alignment vertical="center" wrapText="1"/>
    </xf>
    <xf numFmtId="165" fontId="110" fillId="0" borderId="88" xfId="231" applyNumberFormat="1" applyFont="1" applyBorder="1" applyAlignment="1" applyProtection="1">
      <alignment vertical="center" wrapText="1"/>
      <protection locked="0"/>
    </xf>
    <xf numFmtId="165" fontId="115" fillId="45" borderId="90" xfId="388" applyNumberFormat="1" applyFont="1" applyFill="1" applyBorder="1" applyAlignment="1">
      <alignment vertical="center"/>
    </xf>
    <xf numFmtId="165" fontId="110" fillId="36" borderId="88" xfId="231" applyNumberFormat="1" applyFont="1" applyFill="1" applyBorder="1" applyAlignment="1">
      <alignment vertical="center" wrapText="1"/>
    </xf>
    <xf numFmtId="165" fontId="115" fillId="45" borderId="86" xfId="388" applyNumberFormat="1" applyFont="1" applyFill="1" applyBorder="1" applyAlignment="1">
      <alignment vertical="center"/>
    </xf>
    <xf numFmtId="165" fontId="115" fillId="0" borderId="90" xfId="231" applyNumberFormat="1" applyFont="1" applyBorder="1" applyAlignment="1" applyProtection="1">
      <alignment vertical="center" wrapText="1"/>
      <protection locked="0"/>
    </xf>
    <xf numFmtId="165" fontId="110" fillId="46" borderId="91" xfId="231" applyNumberFormat="1" applyFont="1" applyFill="1" applyBorder="1" applyAlignment="1">
      <alignment vertical="center" wrapText="1"/>
    </xf>
    <xf numFmtId="165" fontId="115" fillId="45" borderId="89" xfId="388" applyNumberFormat="1" applyFont="1" applyFill="1" applyBorder="1" applyAlignment="1">
      <alignment vertical="center"/>
    </xf>
    <xf numFmtId="165" fontId="115" fillId="0" borderId="89" xfId="231" applyNumberFormat="1" applyFont="1" applyBorder="1" applyAlignment="1">
      <alignment vertical="center" wrapText="1"/>
    </xf>
    <xf numFmtId="165" fontId="110" fillId="0" borderId="90" xfId="231" applyNumberFormat="1" applyFont="1" applyBorder="1" applyAlignment="1" applyProtection="1">
      <alignment vertical="center" wrapText="1"/>
      <protection locked="0"/>
    </xf>
    <xf numFmtId="165" fontId="110" fillId="36" borderId="88" xfId="231" applyNumberFormat="1" applyFont="1" applyFill="1" applyBorder="1" applyAlignment="1">
      <alignment horizontal="center" vertical="center"/>
    </xf>
    <xf numFmtId="0" fontId="115" fillId="36" borderId="64" xfId="0" applyFont="1" applyFill="1" applyBorder="1" applyAlignment="1">
      <alignment horizontal="center" vertical="top" textRotation="90" wrapText="1"/>
    </xf>
    <xf numFmtId="165" fontId="115" fillId="0" borderId="35" xfId="231" applyNumberFormat="1" applyFont="1" applyBorder="1" applyAlignment="1">
      <alignment vertical="center" wrapText="1"/>
    </xf>
    <xf numFmtId="0" fontId="113" fillId="48" borderId="86" xfId="0" applyFont="1" applyFill="1" applyBorder="1" applyAlignment="1">
      <alignment horizontal="center" vertical="center" wrapText="1"/>
    </xf>
    <xf numFmtId="0" fontId="110" fillId="48" borderId="87" xfId="0" applyFont="1" applyFill="1" applyBorder="1" applyAlignment="1">
      <alignment horizontal="center" vertical="top" textRotation="90" wrapText="1"/>
    </xf>
    <xf numFmtId="165" fontId="115" fillId="0" borderId="12" xfId="231" applyNumberFormat="1" applyFont="1" applyBorder="1" applyAlignment="1" applyProtection="1">
      <alignment vertical="center" wrapText="1"/>
      <protection locked="0"/>
    </xf>
    <xf numFmtId="165" fontId="110" fillId="44" borderId="38" xfId="231" applyNumberFormat="1" applyFont="1" applyFill="1" applyBorder="1" applyAlignment="1">
      <alignment vertical="center"/>
    </xf>
    <xf numFmtId="165" fontId="115" fillId="0" borderId="41" xfId="231" applyNumberFormat="1" applyFont="1" applyBorder="1" applyAlignment="1" applyProtection="1">
      <alignment vertical="center" wrapText="1"/>
      <protection locked="0"/>
    </xf>
    <xf numFmtId="165" fontId="115" fillId="0" borderId="39" xfId="231" applyNumberFormat="1" applyFont="1" applyBorder="1" applyAlignment="1">
      <alignment vertical="center" wrapText="1"/>
    </xf>
    <xf numFmtId="165" fontId="110" fillId="46" borderId="38" xfId="231" applyNumberFormat="1" applyFont="1" applyFill="1" applyBorder="1" applyAlignment="1">
      <alignment vertical="center" wrapText="1"/>
    </xf>
    <xf numFmtId="165" fontId="115" fillId="46" borderId="40" xfId="231" applyNumberFormat="1" applyFont="1" applyFill="1" applyBorder="1" applyAlignment="1">
      <alignment vertical="center" wrapText="1"/>
    </xf>
    <xf numFmtId="165" fontId="115" fillId="46" borderId="39" xfId="231" applyNumberFormat="1" applyFont="1" applyFill="1" applyBorder="1" applyAlignment="1">
      <alignment vertical="center" wrapText="1"/>
    </xf>
    <xf numFmtId="165" fontId="110" fillId="0" borderId="38" xfId="231" applyNumberFormat="1" applyFont="1" applyBorder="1" applyAlignment="1" applyProtection="1">
      <alignment vertical="center" wrapText="1"/>
      <protection locked="0"/>
    </xf>
    <xf numFmtId="165" fontId="115" fillId="45" borderId="39" xfId="388" applyNumberFormat="1" applyFont="1" applyFill="1" applyBorder="1" applyAlignment="1">
      <alignment vertical="center"/>
    </xf>
    <xf numFmtId="165" fontId="110" fillId="36" borderId="38" xfId="231" applyNumberFormat="1" applyFont="1" applyFill="1" applyBorder="1" applyAlignment="1">
      <alignment vertical="center" wrapText="1"/>
    </xf>
    <xf numFmtId="165" fontId="115" fillId="45" borderId="41" xfId="388" applyNumberFormat="1" applyFont="1" applyFill="1" applyBorder="1" applyAlignment="1">
      <alignment vertical="center"/>
    </xf>
    <xf numFmtId="165" fontId="115" fillId="0" borderId="39" xfId="231" applyNumberFormat="1" applyFont="1" applyBorder="1" applyAlignment="1" applyProtection="1">
      <alignment vertical="center" wrapText="1"/>
      <protection locked="0"/>
    </xf>
    <xf numFmtId="165" fontId="110" fillId="46" borderId="42" xfId="231" applyNumberFormat="1" applyFont="1" applyFill="1" applyBorder="1" applyAlignment="1">
      <alignment vertical="center" wrapText="1"/>
    </xf>
    <xf numFmtId="165" fontId="115" fillId="45" borderId="40" xfId="388" applyNumberFormat="1" applyFont="1" applyFill="1" applyBorder="1" applyAlignment="1">
      <alignment vertical="center"/>
    </xf>
    <xf numFmtId="165" fontId="115" fillId="0" borderId="40" xfId="231" applyNumberFormat="1" applyFont="1" applyBorder="1" applyAlignment="1">
      <alignment vertical="center" wrapText="1"/>
    </xf>
    <xf numFmtId="165" fontId="110" fillId="0" borderId="39" xfId="231" applyNumberFormat="1" applyFont="1" applyBorder="1" applyAlignment="1" applyProtection="1">
      <alignment vertical="center" wrapText="1"/>
      <protection locked="0"/>
    </xf>
    <xf numFmtId="165" fontId="110" fillId="36" borderId="38" xfId="231" applyNumberFormat="1" applyFont="1" applyFill="1" applyBorder="1" applyAlignment="1">
      <alignment horizontal="center" vertical="center"/>
    </xf>
    <xf numFmtId="165" fontId="110" fillId="47" borderId="69" xfId="231" applyNumberFormat="1" applyFont="1" applyFill="1" applyBorder="1" applyAlignment="1" applyProtection="1">
      <alignment vertical="center" wrapText="1"/>
      <protection locked="0"/>
    </xf>
    <xf numFmtId="165" fontId="110" fillId="47" borderId="80" xfId="231" applyNumberFormat="1" applyFont="1" applyFill="1" applyBorder="1" applyAlignment="1" applyProtection="1">
      <alignment vertical="center" wrapText="1"/>
      <protection locked="0"/>
    </xf>
    <xf numFmtId="165" fontId="110" fillId="47" borderId="81" xfId="231" applyNumberFormat="1" applyFont="1" applyFill="1" applyBorder="1" applyAlignment="1" applyProtection="1">
      <alignment vertical="center" wrapText="1"/>
      <protection locked="0"/>
    </xf>
    <xf numFmtId="165" fontId="110" fillId="47" borderId="82" xfId="231" applyNumberFormat="1" applyFont="1" applyFill="1" applyBorder="1" applyAlignment="1" applyProtection="1">
      <alignment vertical="center" wrapText="1"/>
      <protection locked="0"/>
    </xf>
    <xf numFmtId="165" fontId="110" fillId="47" borderId="78" xfId="231" applyNumberFormat="1" applyFont="1" applyFill="1" applyBorder="1" applyAlignment="1" applyProtection="1">
      <alignment vertical="center" wrapText="1"/>
      <protection locked="0"/>
    </xf>
    <xf numFmtId="165" fontId="110" fillId="47" borderId="94" xfId="231" applyNumberFormat="1" applyFont="1" applyFill="1" applyBorder="1" applyAlignment="1" applyProtection="1">
      <alignment vertical="center" wrapText="1"/>
      <protection locked="0"/>
    </xf>
    <xf numFmtId="165" fontId="110" fillId="44" borderId="69" xfId="231" applyNumberFormat="1" applyFont="1" applyFill="1" applyBorder="1" applyAlignment="1">
      <alignment vertical="center"/>
    </xf>
    <xf numFmtId="165" fontId="115" fillId="0" borderId="80" xfId="231" applyNumberFormat="1" applyFont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vertical="center" wrapText="1"/>
    </xf>
    <xf numFmtId="165" fontId="110" fillId="47" borderId="95" xfId="231" applyNumberFormat="1" applyFont="1" applyFill="1" applyBorder="1" applyAlignment="1" applyProtection="1">
      <alignment vertical="center" wrapText="1"/>
      <protection locked="0"/>
    </xf>
    <xf numFmtId="165" fontId="110" fillId="47" borderId="77" xfId="231" applyNumberFormat="1" applyFont="1" applyFill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horizontal="center" vertical="center"/>
    </xf>
    <xf numFmtId="165" fontId="115" fillId="0" borderId="63" xfId="231" applyNumberFormat="1" applyFont="1" applyBorder="1" applyAlignment="1" applyProtection="1">
      <alignment vertical="center" wrapText="1"/>
      <protection locked="0"/>
    </xf>
    <xf numFmtId="165" fontId="115" fillId="46" borderId="43" xfId="231" applyNumberFormat="1" applyFont="1" applyFill="1" applyBorder="1" applyAlignment="1">
      <alignment vertical="center" wrapText="1"/>
    </xf>
    <xf numFmtId="165" fontId="115" fillId="46" borderId="68" xfId="231" applyNumberFormat="1" applyFont="1" applyFill="1" applyBorder="1" applyAlignment="1">
      <alignment vertical="center" wrapText="1"/>
    </xf>
    <xf numFmtId="165" fontId="111" fillId="44" borderId="69" xfId="231" applyNumberFormat="1" applyFont="1" applyFill="1" applyBorder="1" applyAlignment="1">
      <alignment vertical="center" wrapText="1"/>
    </xf>
    <xf numFmtId="165" fontId="115" fillId="0" borderId="69" xfId="231" applyNumberFormat="1" applyFont="1" applyBorder="1" applyAlignment="1" applyProtection="1">
      <alignment vertical="center" wrapText="1"/>
      <protection locked="0"/>
    </xf>
    <xf numFmtId="0" fontId="4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 applyAlignment="1">
      <alignment horizontal="center" vertical="center"/>
    </xf>
    <xf numFmtId="0" fontId="1" fillId="0" borderId="0" xfId="319" applyAlignment="1">
      <alignment vertical="center"/>
    </xf>
    <xf numFmtId="0" fontId="108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 vertical="center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4" fillId="0" borderId="0" xfId="319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107" fillId="0" borderId="0" xfId="319" applyFont="1" applyAlignment="1">
      <alignment horizontal="center" vertical="center"/>
    </xf>
    <xf numFmtId="0" fontId="108" fillId="0" borderId="0" xfId="386" applyFont="1" applyAlignment="1">
      <alignment horizontal="center" vertical="center"/>
    </xf>
    <xf numFmtId="0" fontId="3" fillId="0" borderId="0" xfId="319" applyFont="1" applyAlignment="1" applyProtection="1">
      <alignment horizontal="left"/>
      <protection locked="0"/>
    </xf>
    <xf numFmtId="0" fontId="108" fillId="0" borderId="0" xfId="319" applyFont="1" applyAlignment="1">
      <alignment horizontal="center" vertical="center"/>
    </xf>
    <xf numFmtId="0" fontId="112" fillId="50" borderId="34" xfId="0" applyFont="1" applyFill="1" applyBorder="1" applyAlignment="1">
      <alignment horizontal="center" vertical="center" wrapText="1"/>
    </xf>
    <xf numFmtId="0" fontId="112" fillId="50" borderId="13" xfId="0" applyFont="1" applyFill="1" applyBorder="1" applyAlignment="1">
      <alignment horizontal="center" vertical="center" wrapText="1"/>
    </xf>
    <xf numFmtId="0" fontId="112" fillId="50" borderId="28" xfId="0" applyFont="1" applyFill="1" applyBorder="1" applyAlignment="1">
      <alignment horizontal="center" vertical="center" wrapText="1"/>
    </xf>
    <xf numFmtId="0" fontId="116" fillId="50" borderId="83" xfId="0" applyFont="1" applyFill="1" applyBorder="1" applyAlignment="1">
      <alignment horizontal="center" vertical="center" wrapText="1"/>
    </xf>
    <xf numFmtId="0" fontId="116" fillId="50" borderId="84" xfId="0" applyFont="1" applyFill="1" applyBorder="1" applyAlignment="1">
      <alignment horizontal="center" vertical="center" wrapText="1"/>
    </xf>
    <xf numFmtId="0" fontId="116" fillId="50" borderId="71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6" fillId="36" borderId="43" xfId="0" applyFont="1" applyFill="1" applyBorder="1" applyAlignment="1">
      <alignment horizontal="center" vertical="center" wrapText="1"/>
    </xf>
    <xf numFmtId="0" fontId="116" fillId="36" borderId="63" xfId="0" applyFont="1" applyFill="1" applyBorder="1" applyAlignment="1">
      <alignment horizontal="center" vertical="center" wrapText="1"/>
    </xf>
    <xf numFmtId="0" fontId="115" fillId="36" borderId="34" xfId="0" applyFont="1" applyFill="1" applyBorder="1" applyAlignment="1">
      <alignment horizontal="center" vertical="top" textRotation="90" wrapText="1"/>
    </xf>
    <xf numFmtId="0" fontId="115" fillId="36" borderId="64" xfId="0" applyFont="1" applyFill="1" applyBorder="1" applyAlignment="1">
      <alignment horizontal="center" vertical="top" textRotation="90" wrapText="1"/>
    </xf>
    <xf numFmtId="0" fontId="115" fillId="36" borderId="13" xfId="0" applyFont="1" applyFill="1" applyBorder="1" applyAlignment="1">
      <alignment horizontal="center" vertical="top" textRotation="90" wrapText="1"/>
    </xf>
    <xf numFmtId="0" fontId="115" fillId="36" borderId="25" xfId="0" applyFont="1" applyFill="1" applyBorder="1" applyAlignment="1">
      <alignment horizontal="center" vertical="top" textRotation="90" wrapText="1"/>
    </xf>
    <xf numFmtId="0" fontId="115" fillId="36" borderId="28" xfId="0" applyFont="1" applyFill="1" applyBorder="1" applyAlignment="1">
      <alignment horizontal="center" vertical="top" textRotation="90" wrapText="1"/>
    </xf>
    <xf numFmtId="0" fontId="115" fillId="36" borderId="65" xfId="0" applyFont="1" applyFill="1" applyBorder="1" applyAlignment="1">
      <alignment horizontal="center" vertical="top" textRotation="90" wrapText="1"/>
    </xf>
    <xf numFmtId="0" fontId="110" fillId="0" borderId="0" xfId="0" applyFont="1" applyAlignment="1">
      <alignment horizontal="center" vertical="center" wrapText="1"/>
    </xf>
    <xf numFmtId="0" fontId="110" fillId="0" borderId="8" xfId="0" applyFont="1" applyBorder="1" applyAlignment="1">
      <alignment horizontal="center" vertical="center" wrapText="1"/>
    </xf>
    <xf numFmtId="0" fontId="116" fillId="49" borderId="68" xfId="0" applyFont="1" applyFill="1" applyBorder="1" applyAlignment="1">
      <alignment horizontal="center" vertical="center" wrapText="1"/>
    </xf>
    <xf numFmtId="0" fontId="115" fillId="48" borderId="94" xfId="0" applyFont="1" applyFill="1" applyBorder="1" applyAlignment="1">
      <alignment horizontal="center" vertical="top" textRotation="90" wrapText="1"/>
    </xf>
    <xf numFmtId="0" fontId="115" fillId="48" borderId="81" xfId="0" applyFont="1" applyFill="1" applyBorder="1" applyAlignment="1">
      <alignment horizontal="center" vertical="top" textRotation="90" wrapText="1"/>
    </xf>
    <xf numFmtId="0" fontId="115" fillId="48" borderId="95" xfId="0" applyFont="1" applyFill="1" applyBorder="1" applyAlignment="1">
      <alignment horizontal="center" vertical="top" textRotation="90" wrapText="1"/>
    </xf>
    <xf numFmtId="0" fontId="116" fillId="36" borderId="92" xfId="0" applyFont="1" applyFill="1" applyBorder="1" applyAlignment="1">
      <alignment horizontal="center" vertical="center" wrapText="1"/>
    </xf>
    <xf numFmtId="0" fontId="115" fillId="36" borderId="41" xfId="0" applyFont="1" applyFill="1" applyBorder="1" applyAlignment="1">
      <alignment horizontal="center" vertical="center" textRotation="90" wrapText="1"/>
    </xf>
    <xf numFmtId="0" fontId="115" fillId="36" borderId="93" xfId="0" applyFont="1" applyFill="1" applyBorder="1" applyAlignment="1">
      <alignment horizontal="center" vertical="center" textRotation="90" wrapText="1"/>
    </xf>
    <xf numFmtId="0" fontId="115" fillId="36" borderId="13" xfId="0" applyFont="1" applyFill="1" applyBorder="1" applyAlignment="1">
      <alignment horizontal="center" vertical="center" textRotation="90" wrapText="1"/>
    </xf>
    <xf numFmtId="0" fontId="115" fillId="36" borderId="25" xfId="0" applyFont="1" applyFill="1" applyBorder="1" applyAlignment="1">
      <alignment horizontal="center" vertical="center" textRotation="90" wrapText="1"/>
    </xf>
    <xf numFmtId="0" fontId="113" fillId="36" borderId="13" xfId="0" applyFont="1" applyFill="1" applyBorder="1" applyAlignment="1">
      <alignment horizontal="center" vertical="center" wrapText="1"/>
    </xf>
    <xf numFmtId="0" fontId="113" fillId="36" borderId="34" xfId="0" applyFont="1" applyFill="1" applyBorder="1" applyAlignment="1">
      <alignment horizontal="center" vertical="center" wrapText="1"/>
    </xf>
    <xf numFmtId="0" fontId="115" fillId="36" borderId="86" xfId="0" applyFont="1" applyFill="1" applyBorder="1" applyAlignment="1">
      <alignment horizontal="center" vertical="top" textRotation="90" wrapText="1"/>
    </xf>
    <xf numFmtId="0" fontId="115" fillId="36" borderId="87" xfId="0" applyFont="1" applyFill="1" applyBorder="1" applyAlignment="1">
      <alignment horizontal="center" vertical="top" textRotation="90" wrapText="1"/>
    </xf>
    <xf numFmtId="0" fontId="116" fillId="36" borderId="85" xfId="0" applyFont="1" applyFill="1" applyBorder="1" applyAlignment="1">
      <alignment horizontal="center" vertical="center" wrapText="1"/>
    </xf>
    <xf numFmtId="0" fontId="110" fillId="36" borderId="66" xfId="388" applyFont="1" applyFill="1" applyBorder="1" applyAlignment="1">
      <alignment horizontal="center" vertical="center" wrapText="1"/>
    </xf>
    <xf numFmtId="0" fontId="110" fillId="36" borderId="67" xfId="388" applyFont="1" applyFill="1" applyBorder="1" applyAlignment="1">
      <alignment horizontal="center" vertical="center" wrapText="1"/>
    </xf>
    <xf numFmtId="0" fontId="110" fillId="49" borderId="77" xfId="388" applyFont="1" applyFill="1" applyBorder="1" applyAlignment="1">
      <alignment horizontal="center" vertical="center" textRotation="90"/>
    </xf>
    <xf numFmtId="0" fontId="110" fillId="49" borderId="78" xfId="388" applyFont="1" applyFill="1" applyBorder="1" applyAlignment="1">
      <alignment horizontal="center" vertical="center" textRotation="90"/>
    </xf>
    <xf numFmtId="0" fontId="110" fillId="49" borderId="79" xfId="388" applyFont="1" applyFill="1" applyBorder="1" applyAlignment="1">
      <alignment horizontal="center" vertical="center" textRotation="90"/>
    </xf>
    <xf numFmtId="0" fontId="110" fillId="49" borderId="71" xfId="0" applyFont="1" applyFill="1" applyBorder="1" applyAlignment="1">
      <alignment horizontal="center" vertical="center" wrapText="1"/>
    </xf>
    <xf numFmtId="0" fontId="110" fillId="49" borderId="72" xfId="0" applyFont="1" applyFill="1" applyBorder="1" applyAlignment="1">
      <alignment horizontal="center" vertical="center" wrapText="1"/>
    </xf>
    <xf numFmtId="0" fontId="110" fillId="49" borderId="73" xfId="0" applyFont="1" applyFill="1" applyBorder="1" applyAlignment="1">
      <alignment horizontal="center" vertical="center" wrapText="1"/>
    </xf>
    <xf numFmtId="0" fontId="113" fillId="48" borderId="34" xfId="0" applyFont="1" applyFill="1" applyBorder="1" applyAlignment="1">
      <alignment horizontal="center" vertical="center" wrapText="1"/>
    </xf>
    <xf numFmtId="0" fontId="113" fillId="48" borderId="13" xfId="0" applyFont="1" applyFill="1" applyBorder="1" applyAlignment="1">
      <alignment horizontal="center" vertical="center" wrapText="1"/>
    </xf>
    <xf numFmtId="0" fontId="116" fillId="48" borderId="63" xfId="0" applyFont="1" applyFill="1" applyBorder="1" applyAlignment="1">
      <alignment horizontal="center" vertical="center" wrapText="1"/>
    </xf>
    <xf numFmtId="0" fontId="116" fillId="48" borderId="43" xfId="0" applyFont="1" applyFill="1" applyBorder="1" applyAlignment="1">
      <alignment horizontal="center" vertical="center" wrapText="1"/>
    </xf>
    <xf numFmtId="0" fontId="116" fillId="48" borderId="85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2010000}"/>
    <cellStyle name="Currency [0] _טאלדן מוטורס" xfId="259" xr:uid="{00000000-0005-0000-0000-000001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52020000}"/>
    <cellStyle name="Percent % Long Underline" xfId="586" xr:uid="{00000000-0005-0000-0000-000053020000}"/>
    <cellStyle name="Percent %_Worksheet in  US Financial Statements Ref. Workbook - Single Co" xfId="587" xr:uid="{00000000-0005-0000-0000-000054020000}"/>
    <cellStyle name="Percent (0)" xfId="588" xr:uid="{00000000-0005-0000-0000-000049020000}"/>
    <cellStyle name="Percent [2]" xfId="589" xr:uid="{00000000-0005-0000-0000-00004A020000}"/>
    <cellStyle name="Percent [2] 2" xfId="590" xr:uid="{00000000-0005-0000-0000-00004B020000}"/>
    <cellStyle name="Percent [2] 3" xfId="591" xr:uid="{00000000-0005-0000-0000-00004C020000}"/>
    <cellStyle name="Percent [2] 4" xfId="592" xr:uid="{00000000-0005-0000-0000-00004D020000}"/>
    <cellStyle name="Percent [2] 5" xfId="593" xr:uid="{00000000-0005-0000-0000-00004E020000}"/>
    <cellStyle name="Percent [2] 6" xfId="594" xr:uid="{00000000-0005-0000-0000-00004F020000}"/>
    <cellStyle name="Percent [2] 7" xfId="595" xr:uid="{00000000-0005-0000-0000-000050020000}"/>
    <cellStyle name="Percent [2] 8" xfId="596" xr:uid="{00000000-0005-0000-0000-000051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127001</xdr:rowOff>
    </xdr:from>
    <xdr:to>
      <xdr:col>3</xdr:col>
      <xdr:colOff>650876</xdr:colOff>
      <xdr:row>3</xdr:row>
      <xdr:rowOff>28015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6" y="127001"/>
          <a:ext cx="2381250" cy="377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95250</xdr:rowOff>
    </xdr:from>
    <xdr:to>
      <xdr:col>3</xdr:col>
      <xdr:colOff>571500</xdr:colOff>
      <xdr:row>2</xdr:row>
      <xdr:rowOff>155014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95250"/>
          <a:ext cx="2381250" cy="377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158750</xdr:rowOff>
    </xdr:from>
    <xdr:to>
      <xdr:col>1</xdr:col>
      <xdr:colOff>2079625</xdr:colOff>
      <xdr:row>3</xdr:row>
      <xdr:rowOff>12139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0"/>
          <a:ext cx="2381250" cy="3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5:F62"/>
  <sheetViews>
    <sheetView showGridLines="0" tabSelected="1" zoomScale="80" zoomScaleNormal="80" zoomScalePageLayoutView="80" workbookViewId="0">
      <pane ySplit="10" topLeftCell="A11" activePane="bottomLeft" state="frozen"/>
      <selection pane="bottomLeft" activeCell="A11" sqref="A11"/>
    </sheetView>
  </sheetViews>
  <sheetFormatPr defaultColWidth="8.81640625" defaultRowHeight="13.5"/>
  <cols>
    <col min="1" max="1" width="2" style="4" customWidth="1"/>
    <col min="2" max="2" width="15.6328125" style="4" customWidth="1"/>
    <col min="3" max="3" width="7.6328125" style="4" customWidth="1"/>
    <col min="4" max="4" width="80.6328125" style="4" customWidth="1"/>
    <col min="5" max="5" width="16.6328125" style="4" customWidth="1"/>
    <col min="6" max="6" width="12.81640625" style="4" customWidth="1"/>
    <col min="7" max="16384" width="8.81640625" style="4"/>
  </cols>
  <sheetData>
    <row r="5" spans="2:6" s="8" customFormat="1" ht="15" customHeight="1">
      <c r="B5" s="315" t="s">
        <v>82</v>
      </c>
      <c r="C5" s="315"/>
      <c r="D5" s="65" t="s">
        <v>243</v>
      </c>
      <c r="E5" s="192" t="s">
        <v>235</v>
      </c>
    </row>
    <row r="6" spans="2:6" s="8" customFormat="1" ht="15" customHeight="1">
      <c r="B6" s="316" t="s">
        <v>244</v>
      </c>
      <c r="C6" s="316"/>
      <c r="D6" s="316"/>
      <c r="E6" s="316"/>
      <c r="F6" s="66"/>
    </row>
    <row r="7" spans="2:6" ht="5" customHeight="1">
      <c r="B7" s="8"/>
      <c r="C7" s="8"/>
    </row>
    <row r="8" spans="2:6" ht="15" customHeight="1">
      <c r="B8" s="49"/>
      <c r="C8" s="317" t="s">
        <v>83</v>
      </c>
      <c r="D8" s="318"/>
      <c r="E8" s="318"/>
    </row>
    <row r="9" spans="2:6" ht="15" customHeight="1" thickBot="1">
      <c r="E9" s="69" t="s">
        <v>84</v>
      </c>
    </row>
    <row r="10" spans="2:6" ht="30" customHeight="1" thickBot="1">
      <c r="B10" s="59" t="s">
        <v>85</v>
      </c>
      <c r="C10" s="1" t="s">
        <v>86</v>
      </c>
      <c r="D10" s="2"/>
      <c r="E10" s="3" t="s">
        <v>87</v>
      </c>
    </row>
    <row r="11" spans="2:6" ht="5" customHeight="1">
      <c r="C11" s="14"/>
      <c r="E11" s="67"/>
    </row>
    <row r="12" spans="2:6" ht="14" thickBot="1">
      <c r="C12" s="319" t="s">
        <v>88</v>
      </c>
      <c r="D12" s="319"/>
      <c r="E12" s="319"/>
    </row>
    <row r="13" spans="2:6" s="8" customFormat="1" ht="15" customHeight="1">
      <c r="B13" s="5" t="s">
        <v>89</v>
      </c>
      <c r="C13" s="6">
        <v>1</v>
      </c>
      <c r="D13" s="26" t="s">
        <v>238</v>
      </c>
      <c r="E13" s="51">
        <v>7245990.1299999999</v>
      </c>
    </row>
    <row r="14" spans="2:6" s="8" customFormat="1" ht="15" customHeight="1">
      <c r="B14" s="9" t="s">
        <v>90</v>
      </c>
      <c r="C14" s="10">
        <v>2</v>
      </c>
      <c r="D14" s="30" t="s">
        <v>91</v>
      </c>
      <c r="E14" s="52">
        <v>29851723.490000002</v>
      </c>
    </row>
    <row r="15" spans="2:6" s="8" customFormat="1" ht="15" customHeight="1">
      <c r="B15" s="9" t="s">
        <v>92</v>
      </c>
      <c r="C15" s="10">
        <v>3</v>
      </c>
      <c r="D15" s="30" t="s">
        <v>93</v>
      </c>
      <c r="E15" s="52">
        <v>0</v>
      </c>
    </row>
    <row r="16" spans="2:6" s="8" customFormat="1" ht="15" customHeight="1">
      <c r="B16" s="9" t="s">
        <v>94</v>
      </c>
      <c r="C16" s="10">
        <v>4</v>
      </c>
      <c r="D16" s="31" t="s">
        <v>95</v>
      </c>
      <c r="E16" s="52">
        <v>1116410.3900000001</v>
      </c>
    </row>
    <row r="17" spans="2:6" s="8" customFormat="1" ht="27">
      <c r="B17" s="9" t="s">
        <v>96</v>
      </c>
      <c r="C17" s="10">
        <v>5</v>
      </c>
      <c r="D17" s="55" t="s">
        <v>97</v>
      </c>
      <c r="E17" s="52">
        <v>0</v>
      </c>
    </row>
    <row r="18" spans="2:6" s="8" customFormat="1" ht="15" customHeight="1">
      <c r="B18" s="9" t="s">
        <v>98</v>
      </c>
      <c r="C18" s="10">
        <v>6</v>
      </c>
      <c r="D18" s="31" t="s">
        <v>99</v>
      </c>
      <c r="E18" s="52">
        <v>20116073.16</v>
      </c>
    </row>
    <row r="19" spans="2:6" s="8" customFormat="1" ht="15" customHeight="1">
      <c r="B19" s="9" t="s">
        <v>100</v>
      </c>
      <c r="C19" s="10">
        <v>7</v>
      </c>
      <c r="D19" s="30" t="s">
        <v>101</v>
      </c>
      <c r="E19" s="52">
        <v>8665421.7300000004</v>
      </c>
    </row>
    <row r="20" spans="2:6" s="8" customFormat="1" ht="15" customHeight="1">
      <c r="B20" s="9" t="s">
        <v>102</v>
      </c>
      <c r="C20" s="10">
        <v>8</v>
      </c>
      <c r="D20" s="31" t="s">
        <v>103</v>
      </c>
      <c r="E20" s="52">
        <v>0</v>
      </c>
    </row>
    <row r="21" spans="2:6" s="8" customFormat="1" ht="15" customHeight="1">
      <c r="B21" s="9" t="s">
        <v>104</v>
      </c>
      <c r="C21" s="10">
        <v>9</v>
      </c>
      <c r="D21" s="30" t="s">
        <v>105</v>
      </c>
      <c r="E21" s="52">
        <v>0</v>
      </c>
    </row>
    <row r="22" spans="2:6" s="8" customFormat="1" ht="15" customHeight="1">
      <c r="B22" s="9" t="s">
        <v>106</v>
      </c>
      <c r="C22" s="10">
        <v>10</v>
      </c>
      <c r="D22" s="30" t="s">
        <v>107</v>
      </c>
      <c r="E22" s="52">
        <v>0</v>
      </c>
    </row>
    <row r="23" spans="2:6" s="8" customFormat="1" ht="15" customHeight="1">
      <c r="B23" s="9" t="s">
        <v>108</v>
      </c>
      <c r="C23" s="10">
        <v>11</v>
      </c>
      <c r="D23" s="30" t="s">
        <v>109</v>
      </c>
      <c r="E23" s="52">
        <v>324556.02</v>
      </c>
    </row>
    <row r="24" spans="2:6" s="8" customFormat="1" ht="15" customHeight="1">
      <c r="B24" s="9" t="s">
        <v>110</v>
      </c>
      <c r="C24" s="10">
        <v>12</v>
      </c>
      <c r="D24" s="30" t="s">
        <v>111</v>
      </c>
      <c r="E24" s="52">
        <v>7206308.1199999992</v>
      </c>
    </row>
    <row r="25" spans="2:6" s="8" customFormat="1" ht="15" customHeight="1">
      <c r="B25" s="9" t="s">
        <v>112</v>
      </c>
      <c r="C25" s="10">
        <v>13</v>
      </c>
      <c r="D25" s="30" t="s">
        <v>113</v>
      </c>
      <c r="E25" s="52">
        <v>1120521.7</v>
      </c>
    </row>
    <row r="26" spans="2:6" s="8" customFormat="1" ht="15" customHeight="1">
      <c r="B26" s="9" t="s">
        <v>114</v>
      </c>
      <c r="C26" s="10">
        <v>14</v>
      </c>
      <c r="D26" s="30" t="s">
        <v>115</v>
      </c>
      <c r="E26" s="52">
        <v>1541196.3</v>
      </c>
    </row>
    <row r="27" spans="2:6" s="8" customFormat="1" ht="15" customHeight="1">
      <c r="B27" s="9" t="s">
        <v>116</v>
      </c>
      <c r="C27" s="10">
        <v>15</v>
      </c>
      <c r="D27" s="30" t="s">
        <v>117</v>
      </c>
      <c r="E27" s="52">
        <v>0</v>
      </c>
    </row>
    <row r="28" spans="2:6" s="8" customFormat="1" ht="15" customHeight="1">
      <c r="B28" s="9" t="s">
        <v>118</v>
      </c>
      <c r="C28" s="10">
        <v>16</v>
      </c>
      <c r="D28" s="30" t="s">
        <v>119</v>
      </c>
      <c r="E28" s="52">
        <v>3211409.4799999995</v>
      </c>
    </row>
    <row r="29" spans="2:6" s="8" customFormat="1" ht="15" customHeight="1">
      <c r="B29" s="9" t="s">
        <v>120</v>
      </c>
      <c r="C29" s="10">
        <v>17</v>
      </c>
      <c r="D29" s="30" t="s">
        <v>121</v>
      </c>
      <c r="E29" s="52">
        <v>0</v>
      </c>
    </row>
    <row r="30" spans="2:6" s="8" customFormat="1" ht="15" customHeight="1">
      <c r="B30" s="9" t="s">
        <v>122</v>
      </c>
      <c r="C30" s="10">
        <v>18</v>
      </c>
      <c r="D30" s="56" t="s">
        <v>123</v>
      </c>
      <c r="E30" s="52">
        <v>1153332.4500000002</v>
      </c>
    </row>
    <row r="31" spans="2:6" s="8" customFormat="1" ht="15" customHeight="1" thickBot="1">
      <c r="B31" s="12" t="s">
        <v>124</v>
      </c>
      <c r="C31" s="43">
        <v>19</v>
      </c>
      <c r="D31" s="68" t="s">
        <v>125</v>
      </c>
      <c r="E31" s="53">
        <f>SUM(E13:E30)</f>
        <v>81552942.970000014</v>
      </c>
    </row>
    <row r="32" spans="2:6" ht="5" customHeight="1">
      <c r="B32" s="13"/>
      <c r="C32" s="14"/>
      <c r="D32" s="15"/>
      <c r="E32" s="16"/>
      <c r="F32" s="8"/>
    </row>
    <row r="33" spans="2:5" ht="14" thickBot="1">
      <c r="B33" s="13"/>
      <c r="C33" s="319" t="s">
        <v>126</v>
      </c>
      <c r="D33" s="319"/>
      <c r="E33" s="319"/>
    </row>
    <row r="34" spans="2:5" s="8" customFormat="1" ht="15" customHeight="1">
      <c r="B34" s="5" t="s">
        <v>127</v>
      </c>
      <c r="C34" s="6">
        <v>20</v>
      </c>
      <c r="D34" s="57" t="s">
        <v>128</v>
      </c>
      <c r="E34" s="51">
        <v>35045969.760000005</v>
      </c>
    </row>
    <row r="35" spans="2:5" s="8" customFormat="1" ht="15" customHeight="1">
      <c r="B35" s="9" t="s">
        <v>129</v>
      </c>
      <c r="C35" s="10">
        <v>21</v>
      </c>
      <c r="D35" s="58" t="s">
        <v>130</v>
      </c>
      <c r="E35" s="52">
        <v>17375182.77</v>
      </c>
    </row>
    <row r="36" spans="2:5" s="8" customFormat="1" ht="15" customHeight="1">
      <c r="B36" s="9" t="s">
        <v>131</v>
      </c>
      <c r="C36" s="10">
        <v>22</v>
      </c>
      <c r="D36" s="31" t="s">
        <v>132</v>
      </c>
      <c r="E36" s="52">
        <v>2294547.41</v>
      </c>
    </row>
    <row r="37" spans="2:5" s="8" customFormat="1" ht="15" customHeight="1">
      <c r="B37" s="9" t="s">
        <v>133</v>
      </c>
      <c r="C37" s="10">
        <v>23</v>
      </c>
      <c r="D37" s="58" t="s">
        <v>134</v>
      </c>
      <c r="E37" s="52">
        <v>0</v>
      </c>
    </row>
    <row r="38" spans="2:5" s="8" customFormat="1" ht="15" customHeight="1">
      <c r="B38" s="9" t="s">
        <v>135</v>
      </c>
      <c r="C38" s="10">
        <v>24</v>
      </c>
      <c r="D38" s="58" t="s">
        <v>136</v>
      </c>
      <c r="E38" s="52">
        <v>0</v>
      </c>
    </row>
    <row r="39" spans="2:5" s="8" customFormat="1" ht="15" customHeight="1">
      <c r="B39" s="9" t="s">
        <v>137</v>
      </c>
      <c r="C39" s="10">
        <v>25</v>
      </c>
      <c r="D39" s="58" t="s">
        <v>138</v>
      </c>
      <c r="E39" s="52">
        <v>0</v>
      </c>
    </row>
    <row r="40" spans="2:5" s="8" customFormat="1" ht="15" customHeight="1">
      <c r="B40" s="9" t="s">
        <v>139</v>
      </c>
      <c r="C40" s="10">
        <v>26</v>
      </c>
      <c r="D40" s="58" t="s">
        <v>140</v>
      </c>
      <c r="E40" s="52">
        <v>0</v>
      </c>
    </row>
    <row r="41" spans="2:5" s="8" customFormat="1" ht="15" customHeight="1">
      <c r="B41" s="9" t="s">
        <v>141</v>
      </c>
      <c r="C41" s="10">
        <v>27</v>
      </c>
      <c r="D41" s="58" t="s">
        <v>142</v>
      </c>
      <c r="E41" s="52">
        <v>944798.27</v>
      </c>
    </row>
    <row r="42" spans="2:5" s="8" customFormat="1" ht="15" customHeight="1">
      <c r="B42" s="9" t="s">
        <v>143</v>
      </c>
      <c r="C42" s="10">
        <v>28</v>
      </c>
      <c r="D42" s="58" t="s">
        <v>144</v>
      </c>
      <c r="E42" s="52">
        <v>5221.1052497769997</v>
      </c>
    </row>
    <row r="43" spans="2:5" s="8" customFormat="1" ht="15" customHeight="1">
      <c r="B43" s="9" t="s">
        <v>145</v>
      </c>
      <c r="C43" s="10">
        <v>29</v>
      </c>
      <c r="D43" s="58" t="s">
        <v>146</v>
      </c>
      <c r="E43" s="52">
        <v>6661867.1619174723</v>
      </c>
    </row>
    <row r="44" spans="2:5" s="8" customFormat="1" ht="15" customHeight="1" thickBot="1">
      <c r="B44" s="12" t="s">
        <v>147</v>
      </c>
      <c r="C44" s="43">
        <v>30</v>
      </c>
      <c r="D44" s="60" t="s">
        <v>148</v>
      </c>
      <c r="E44" s="53">
        <f>SUM(E34:E43)</f>
        <v>62327586.477167249</v>
      </c>
    </row>
    <row r="45" spans="2:5" ht="5" customHeight="1">
      <c r="B45" s="17"/>
      <c r="C45" s="18"/>
      <c r="D45" s="15"/>
      <c r="E45" s="16"/>
    </row>
    <row r="46" spans="2:5" ht="14" thickBot="1">
      <c r="B46" s="17"/>
      <c r="C46" s="319" t="s">
        <v>149</v>
      </c>
      <c r="D46" s="319"/>
      <c r="E46" s="319"/>
    </row>
    <row r="47" spans="2:5" s="8" customFormat="1" ht="15" customHeight="1">
      <c r="B47" s="5" t="s">
        <v>150</v>
      </c>
      <c r="C47" s="6">
        <v>31</v>
      </c>
      <c r="D47" s="57" t="s">
        <v>151</v>
      </c>
      <c r="E47" s="51">
        <v>7481870</v>
      </c>
    </row>
    <row r="48" spans="2:5" s="8" customFormat="1" ht="15" customHeight="1">
      <c r="B48" s="9" t="s">
        <v>152</v>
      </c>
      <c r="C48" s="10">
        <v>32</v>
      </c>
      <c r="D48" s="58" t="s">
        <v>153</v>
      </c>
      <c r="E48" s="52">
        <v>0</v>
      </c>
    </row>
    <row r="49" spans="2:5" s="8" customFormat="1" ht="15" customHeight="1">
      <c r="B49" s="9" t="s">
        <v>154</v>
      </c>
      <c r="C49" s="10">
        <v>33</v>
      </c>
      <c r="D49" s="58" t="s">
        <v>155</v>
      </c>
      <c r="E49" s="52">
        <v>0</v>
      </c>
    </row>
    <row r="50" spans="2:5" s="8" customFormat="1" ht="15" customHeight="1">
      <c r="B50" s="9" t="s">
        <v>156</v>
      </c>
      <c r="C50" s="10">
        <v>34</v>
      </c>
      <c r="D50" s="58" t="s">
        <v>157</v>
      </c>
      <c r="E50" s="52">
        <v>5456714.6207381068</v>
      </c>
    </row>
    <row r="51" spans="2:5" s="8" customFormat="1" ht="15" customHeight="1">
      <c r="B51" s="9" t="s">
        <v>158</v>
      </c>
      <c r="C51" s="10">
        <v>35</v>
      </c>
      <c r="D51" s="58" t="s">
        <v>159</v>
      </c>
      <c r="E51" s="52">
        <v>6286771.7451734031</v>
      </c>
    </row>
    <row r="52" spans="2:5" s="8" customFormat="1" ht="15" customHeight="1">
      <c r="B52" s="9" t="s">
        <v>160</v>
      </c>
      <c r="C52" s="10">
        <v>36</v>
      </c>
      <c r="D52" s="58" t="s">
        <v>161</v>
      </c>
      <c r="E52" s="52">
        <v>0</v>
      </c>
    </row>
    <row r="53" spans="2:5" s="8" customFormat="1" ht="15" customHeight="1">
      <c r="B53" s="9" t="s">
        <v>162</v>
      </c>
      <c r="C53" s="61">
        <v>37</v>
      </c>
      <c r="D53" s="62" t="s">
        <v>163</v>
      </c>
      <c r="E53" s="52">
        <f>SUM(E47:E52)</f>
        <v>19225356.36591151</v>
      </c>
    </row>
    <row r="54" spans="2:5" s="8" customFormat="1" ht="15" customHeight="1" thickBot="1">
      <c r="B54" s="12" t="s">
        <v>164</v>
      </c>
      <c r="C54" s="63">
        <v>38</v>
      </c>
      <c r="D54" s="64" t="s">
        <v>165</v>
      </c>
      <c r="E54" s="54">
        <f>E53+E44</f>
        <v>81552942.843078762</v>
      </c>
    </row>
    <row r="56" spans="2:5">
      <c r="E56" s="246"/>
    </row>
    <row r="57" spans="2:5">
      <c r="C57" s="320"/>
      <c r="D57" s="320"/>
      <c r="E57" s="320"/>
    </row>
    <row r="58" spans="2:5">
      <c r="C58" s="321"/>
      <c r="D58" s="321"/>
      <c r="E58" s="321"/>
    </row>
    <row r="59" spans="2:5">
      <c r="C59" s="320"/>
      <c r="D59" s="320"/>
      <c r="E59" s="320"/>
    </row>
    <row r="60" spans="2:5">
      <c r="C60" s="321"/>
      <c r="D60" s="321"/>
      <c r="E60" s="321"/>
    </row>
    <row r="61" spans="2:5" ht="15" customHeight="1">
      <c r="C61" s="320"/>
      <c r="D61" s="320"/>
      <c r="E61" s="320"/>
    </row>
    <row r="62" spans="2:5">
      <c r="C62" s="321"/>
      <c r="D62" s="321"/>
      <c r="E62" s="321"/>
    </row>
  </sheetData>
  <mergeCells count="12">
    <mergeCell ref="C62:E62"/>
    <mergeCell ref="C33:E33"/>
    <mergeCell ref="C46:E46"/>
    <mergeCell ref="C57:E57"/>
    <mergeCell ref="C58:E58"/>
    <mergeCell ref="C59:E59"/>
    <mergeCell ref="C60:E60"/>
    <mergeCell ref="B5:C5"/>
    <mergeCell ref="B6:E6"/>
    <mergeCell ref="C8:E8"/>
    <mergeCell ref="C12:E12"/>
    <mergeCell ref="C61:E61"/>
  </mergeCells>
  <printOptions horizontalCentered="1"/>
  <pageMargins left="0.2" right="0.2" top="0.26" bottom="0.2" header="0.17" footer="0.16"/>
  <pageSetup scale="80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5:G85"/>
  <sheetViews>
    <sheetView showGridLines="0" zoomScale="80" zoomScaleNormal="80" zoomScalePageLayoutView="80" workbookViewId="0">
      <pane ySplit="10" topLeftCell="A65" activePane="bottomLeft" state="frozen"/>
      <selection activeCell="C120" sqref="C120"/>
      <selection pane="bottomLeft" activeCell="A11" sqref="A11"/>
    </sheetView>
  </sheetViews>
  <sheetFormatPr defaultColWidth="8.81640625" defaultRowHeight="13.5"/>
  <cols>
    <col min="1" max="1" width="2" style="4" customWidth="1"/>
    <col min="2" max="2" width="15.6328125" style="4" customWidth="1"/>
    <col min="3" max="3" width="7.6328125" style="4" customWidth="1"/>
    <col min="4" max="4" width="80.6328125" style="4" customWidth="1"/>
    <col min="5" max="5" width="16.6328125" style="4" customWidth="1"/>
    <col min="6" max="16384" width="8.81640625" style="4"/>
  </cols>
  <sheetData>
    <row r="5" spans="2:6" ht="15" customHeight="1">
      <c r="B5" s="322" t="s">
        <v>82</v>
      </c>
      <c r="C5" s="322"/>
      <c r="D5" s="49" t="str">
        <f>BS!D5</f>
        <v>სს "თიბისი დაზღვევა"</v>
      </c>
      <c r="E5" s="192" t="s">
        <v>236</v>
      </c>
    </row>
    <row r="6" spans="2:6" ht="15" customHeight="1">
      <c r="B6" s="323" t="s">
        <v>245</v>
      </c>
      <c r="C6" s="316"/>
      <c r="D6" s="316"/>
      <c r="E6" s="316"/>
      <c r="F6" s="66"/>
    </row>
    <row r="7" spans="2:6" ht="5" customHeight="1"/>
    <row r="8" spans="2:6" s="19" customFormat="1" ht="15" customHeight="1">
      <c r="D8" s="324" t="s">
        <v>166</v>
      </c>
      <c r="E8" s="324"/>
    </row>
    <row r="9" spans="2:6" ht="15" customHeight="1" thickBot="1">
      <c r="E9" s="75" t="s">
        <v>84</v>
      </c>
    </row>
    <row r="10" spans="2:6" s="22" customFormat="1" ht="30" customHeight="1" thickBot="1">
      <c r="B10" s="59" t="s">
        <v>85</v>
      </c>
      <c r="C10" s="20" t="s">
        <v>86</v>
      </c>
      <c r="D10" s="21"/>
      <c r="E10" s="3" t="s">
        <v>87</v>
      </c>
    </row>
    <row r="11" spans="2:6" ht="5" customHeight="1">
      <c r="C11" s="8"/>
      <c r="D11" s="8"/>
      <c r="E11" s="23"/>
    </row>
    <row r="12" spans="2:6" ht="15" customHeight="1" thickBot="1">
      <c r="C12" s="325" t="s">
        <v>167</v>
      </c>
      <c r="D12" s="325"/>
      <c r="E12" s="325"/>
    </row>
    <row r="13" spans="2:6" ht="15" customHeight="1">
      <c r="B13" s="24" t="s">
        <v>89</v>
      </c>
      <c r="C13" s="25">
        <v>1</v>
      </c>
      <c r="D13" s="26" t="s">
        <v>168</v>
      </c>
      <c r="E13" s="70">
        <v>56898488.563201241</v>
      </c>
    </row>
    <row r="14" spans="2:6" ht="15" customHeight="1">
      <c r="B14" s="27" t="s">
        <v>90</v>
      </c>
      <c r="C14" s="28">
        <v>2</v>
      </c>
      <c r="D14" s="29" t="s">
        <v>169</v>
      </c>
      <c r="E14" s="71">
        <v>14454900.573123699</v>
      </c>
    </row>
    <row r="15" spans="2:6" ht="15" customHeight="1">
      <c r="B15" s="27" t="s">
        <v>92</v>
      </c>
      <c r="C15" s="28">
        <v>3</v>
      </c>
      <c r="D15" s="30" t="s">
        <v>170</v>
      </c>
      <c r="E15" s="71">
        <v>6463441.3899999997</v>
      </c>
    </row>
    <row r="16" spans="2:6" ht="15" customHeight="1">
      <c r="B16" s="27" t="s">
        <v>94</v>
      </c>
      <c r="C16" s="28">
        <v>4</v>
      </c>
      <c r="D16" s="31" t="s">
        <v>171</v>
      </c>
      <c r="E16" s="71">
        <v>-7709381.6800000006</v>
      </c>
    </row>
    <row r="17" spans="2:7" s="8" customFormat="1" ht="15" customHeight="1">
      <c r="B17" s="27" t="s">
        <v>96</v>
      </c>
      <c r="C17" s="10">
        <v>5</v>
      </c>
      <c r="D17" s="11" t="s">
        <v>172</v>
      </c>
      <c r="E17" s="52">
        <f>E13-E14-E15+E16</f>
        <v>28270764.92007754</v>
      </c>
    </row>
    <row r="18" spans="2:7" ht="15" customHeight="1">
      <c r="B18" s="27" t="s">
        <v>98</v>
      </c>
      <c r="C18" s="28">
        <v>6</v>
      </c>
      <c r="D18" s="29" t="s">
        <v>173</v>
      </c>
      <c r="E18" s="71">
        <v>25756565.346896298</v>
      </c>
    </row>
    <row r="19" spans="2:7" ht="15" customHeight="1">
      <c r="B19" s="27" t="s">
        <v>100</v>
      </c>
      <c r="C19" s="28">
        <v>7</v>
      </c>
      <c r="D19" s="29" t="s">
        <v>174</v>
      </c>
      <c r="E19" s="71">
        <v>14058245.336095002</v>
      </c>
    </row>
    <row r="20" spans="2:7" ht="15" customHeight="1">
      <c r="B20" s="27" t="s">
        <v>102</v>
      </c>
      <c r="C20" s="28">
        <v>8</v>
      </c>
      <c r="D20" s="30" t="s">
        <v>175</v>
      </c>
      <c r="E20" s="71">
        <v>-24773785.740000002</v>
      </c>
    </row>
    <row r="21" spans="2:7" ht="15" customHeight="1">
      <c r="B21" s="27" t="s">
        <v>104</v>
      </c>
      <c r="C21" s="28">
        <v>9</v>
      </c>
      <c r="D21" s="30" t="s">
        <v>176</v>
      </c>
      <c r="E21" s="71">
        <v>-27700689.640000001</v>
      </c>
    </row>
    <row r="22" spans="2:7" ht="15" customHeight="1">
      <c r="B22" s="27" t="s">
        <v>106</v>
      </c>
      <c r="C22" s="28">
        <v>10</v>
      </c>
      <c r="D22" s="30" t="s">
        <v>177</v>
      </c>
      <c r="E22" s="71">
        <v>741280.10999999987</v>
      </c>
    </row>
    <row r="23" spans="2:7" s="8" customFormat="1" ht="15" customHeight="1">
      <c r="B23" s="27" t="s">
        <v>108</v>
      </c>
      <c r="C23" s="10">
        <v>11</v>
      </c>
      <c r="D23" s="11" t="s">
        <v>178</v>
      </c>
      <c r="E23" s="52">
        <f>E18-E19+E20-E21-E22</f>
        <v>13883943.800801296</v>
      </c>
    </row>
    <row r="24" spans="2:7" s="8" customFormat="1" ht="15" customHeight="1">
      <c r="B24" s="27" t="s">
        <v>110</v>
      </c>
      <c r="C24" s="10">
        <v>12</v>
      </c>
      <c r="D24" s="11" t="s">
        <v>179</v>
      </c>
      <c r="E24" s="52">
        <v>0</v>
      </c>
    </row>
    <row r="25" spans="2:7" s="8" customFormat="1" ht="15" customHeight="1">
      <c r="B25" s="27" t="s">
        <v>112</v>
      </c>
      <c r="C25" s="10">
        <v>13</v>
      </c>
      <c r="D25" s="11" t="s">
        <v>180</v>
      </c>
      <c r="E25" s="52">
        <v>1760847.58</v>
      </c>
    </row>
    <row r="26" spans="2:7" s="8" customFormat="1" ht="15" customHeight="1" thickBot="1">
      <c r="B26" s="32" t="s">
        <v>114</v>
      </c>
      <c r="C26" s="33">
        <v>14</v>
      </c>
      <c r="D26" s="34" t="s">
        <v>181</v>
      </c>
      <c r="E26" s="53">
        <f>E17-E23-E24+E25</f>
        <v>16147668.699276244</v>
      </c>
    </row>
    <row r="27" spans="2:7" ht="5" customHeight="1">
      <c r="C27" s="14"/>
      <c r="D27" s="35"/>
      <c r="E27" s="16"/>
    </row>
    <row r="28" spans="2:7" ht="15" customHeight="1" thickBot="1">
      <c r="C28" s="325" t="s">
        <v>182</v>
      </c>
      <c r="D28" s="325"/>
      <c r="E28" s="325"/>
    </row>
    <row r="29" spans="2:7" ht="15" customHeight="1">
      <c r="B29" s="24" t="s">
        <v>116</v>
      </c>
      <c r="C29" s="25">
        <v>15</v>
      </c>
      <c r="D29" s="26" t="s">
        <v>168</v>
      </c>
      <c r="E29" s="70">
        <v>22190475.005078904</v>
      </c>
    </row>
    <row r="30" spans="2:7" ht="15" customHeight="1">
      <c r="B30" s="27" t="s">
        <v>118</v>
      </c>
      <c r="C30" s="28">
        <v>16</v>
      </c>
      <c r="D30" s="29" t="s">
        <v>169</v>
      </c>
      <c r="E30" s="71">
        <v>4772206.808776387</v>
      </c>
      <c r="G30" s="36"/>
    </row>
    <row r="31" spans="2:7" ht="15" customHeight="1">
      <c r="B31" s="27" t="s">
        <v>120</v>
      </c>
      <c r="C31" s="28">
        <v>17</v>
      </c>
      <c r="D31" s="30" t="s">
        <v>170</v>
      </c>
      <c r="E31" s="71">
        <v>59562.490000000005</v>
      </c>
      <c r="G31" s="36"/>
    </row>
    <row r="32" spans="2:7" ht="15" customHeight="1">
      <c r="B32" s="27" t="s">
        <v>122</v>
      </c>
      <c r="C32" s="28">
        <v>18</v>
      </c>
      <c r="D32" s="30" t="s">
        <v>171</v>
      </c>
      <c r="E32" s="71">
        <v>30065.499999999996</v>
      </c>
    </row>
    <row r="33" spans="2:7" s="8" customFormat="1" ht="15" customHeight="1">
      <c r="B33" s="27" t="s">
        <v>124</v>
      </c>
      <c r="C33" s="10">
        <v>19</v>
      </c>
      <c r="D33" s="11" t="s">
        <v>183</v>
      </c>
      <c r="E33" s="52">
        <f>E29-E30-E31+E32</f>
        <v>17388771.20630252</v>
      </c>
    </row>
    <row r="34" spans="2:7" ht="15" customHeight="1">
      <c r="B34" s="27" t="s">
        <v>127</v>
      </c>
      <c r="C34" s="28">
        <v>20</v>
      </c>
      <c r="D34" s="29" t="s">
        <v>173</v>
      </c>
      <c r="E34" s="71">
        <v>4653960.5000000009</v>
      </c>
      <c r="G34" s="36"/>
    </row>
    <row r="35" spans="2:7" ht="15" customHeight="1">
      <c r="B35" s="27" t="s">
        <v>129</v>
      </c>
      <c r="C35" s="28">
        <v>21</v>
      </c>
      <c r="D35" s="29" t="s">
        <v>184</v>
      </c>
      <c r="E35" s="71">
        <v>3457906.9475000007</v>
      </c>
    </row>
    <row r="36" spans="2:7" ht="15" customHeight="1">
      <c r="B36" s="27" t="s">
        <v>131</v>
      </c>
      <c r="C36" s="28">
        <v>22</v>
      </c>
      <c r="D36" s="30" t="s">
        <v>175</v>
      </c>
      <c r="E36" s="71">
        <v>-3844.5100000000093</v>
      </c>
    </row>
    <row r="37" spans="2:7" ht="15" customHeight="1">
      <c r="B37" s="27" t="s">
        <v>133</v>
      </c>
      <c r="C37" s="28">
        <v>23</v>
      </c>
      <c r="D37" s="30" t="s">
        <v>176</v>
      </c>
      <c r="E37" s="71">
        <v>-365753.15000000014</v>
      </c>
    </row>
    <row r="38" spans="2:7" ht="15" customHeight="1">
      <c r="B38" s="27" t="s">
        <v>135</v>
      </c>
      <c r="C38" s="28">
        <v>24</v>
      </c>
      <c r="D38" s="30" t="s">
        <v>185</v>
      </c>
      <c r="E38" s="71">
        <v>0</v>
      </c>
    </row>
    <row r="39" spans="2:7" s="8" customFormat="1" ht="15" customHeight="1">
      <c r="B39" s="27" t="s">
        <v>137</v>
      </c>
      <c r="C39" s="10">
        <v>25</v>
      </c>
      <c r="D39" s="11" t="s">
        <v>186</v>
      </c>
      <c r="E39" s="52">
        <f>E34-E35+E36-E37-E38</f>
        <v>1557962.1925000004</v>
      </c>
    </row>
    <row r="40" spans="2:7" ht="15" customHeight="1">
      <c r="B40" s="27" t="s">
        <v>139</v>
      </c>
      <c r="C40" s="28">
        <v>26</v>
      </c>
      <c r="D40" s="29" t="s">
        <v>187</v>
      </c>
      <c r="E40" s="71">
        <v>0</v>
      </c>
    </row>
    <row r="41" spans="2:7" ht="15" customHeight="1">
      <c r="B41" s="27" t="s">
        <v>141</v>
      </c>
      <c r="C41" s="28">
        <v>27</v>
      </c>
      <c r="D41" s="30" t="s">
        <v>188</v>
      </c>
      <c r="E41" s="71">
        <v>0</v>
      </c>
    </row>
    <row r="42" spans="2:7" s="8" customFormat="1" ht="15" customHeight="1">
      <c r="B42" s="27" t="s">
        <v>143</v>
      </c>
      <c r="C42" s="10">
        <v>28</v>
      </c>
      <c r="D42" s="11" t="s">
        <v>189</v>
      </c>
      <c r="E42" s="52">
        <v>0</v>
      </c>
    </row>
    <row r="43" spans="2:7" s="8" customFormat="1" ht="15" customHeight="1">
      <c r="B43" s="27" t="s">
        <v>145</v>
      </c>
      <c r="C43" s="10">
        <v>29</v>
      </c>
      <c r="D43" s="11" t="s">
        <v>190</v>
      </c>
      <c r="E43" s="71">
        <v>0</v>
      </c>
    </row>
    <row r="44" spans="2:7" s="8" customFormat="1" ht="15" customHeight="1">
      <c r="B44" s="27" t="s">
        <v>147</v>
      </c>
      <c r="C44" s="10">
        <v>30</v>
      </c>
      <c r="D44" s="11" t="s">
        <v>180</v>
      </c>
      <c r="E44" s="52">
        <v>-8513559.6099999994</v>
      </c>
    </row>
    <row r="45" spans="2:7" s="8" customFormat="1" ht="15" customHeight="1" thickBot="1">
      <c r="B45" s="32" t="s">
        <v>150</v>
      </c>
      <c r="C45" s="33">
        <v>31</v>
      </c>
      <c r="D45" s="34" t="s">
        <v>191</v>
      </c>
      <c r="E45" s="53">
        <f>E33-E39+E42-E43+E44</f>
        <v>7317249.4038025197</v>
      </c>
    </row>
    <row r="46" spans="2:7" s="8" customFormat="1" ht="5" customHeight="1" thickBot="1">
      <c r="C46" s="14"/>
      <c r="D46" s="37"/>
      <c r="E46" s="72"/>
    </row>
    <row r="47" spans="2:7" s="8" customFormat="1" ht="15" customHeight="1" thickBot="1">
      <c r="B47" s="39" t="s">
        <v>152</v>
      </c>
      <c r="C47" s="40">
        <v>32</v>
      </c>
      <c r="D47" s="41" t="s">
        <v>192</v>
      </c>
      <c r="E47" s="73">
        <f>E26+E45</f>
        <v>23464918.103078764</v>
      </c>
    </row>
    <row r="48" spans="2:7" ht="5" customHeight="1">
      <c r="C48" s="14"/>
      <c r="D48" s="37"/>
      <c r="E48" s="16"/>
    </row>
    <row r="49" spans="2:5" ht="15" customHeight="1" thickBot="1">
      <c r="C49" s="14"/>
      <c r="D49" s="325" t="s">
        <v>193</v>
      </c>
      <c r="E49" s="325"/>
    </row>
    <row r="50" spans="2:5" ht="15" customHeight="1">
      <c r="B50" s="24" t="s">
        <v>154</v>
      </c>
      <c r="C50" s="25">
        <v>33</v>
      </c>
      <c r="D50" s="42" t="s">
        <v>194</v>
      </c>
      <c r="E50" s="70">
        <v>0</v>
      </c>
    </row>
    <row r="51" spans="2:5" ht="15" customHeight="1">
      <c r="B51" s="27" t="s">
        <v>156</v>
      </c>
      <c r="C51" s="28">
        <v>34</v>
      </c>
      <c r="D51" s="29" t="s">
        <v>195</v>
      </c>
      <c r="E51" s="71">
        <v>0</v>
      </c>
    </row>
    <row r="52" spans="2:5" ht="15" customHeight="1">
      <c r="B52" s="27" t="s">
        <v>158</v>
      </c>
      <c r="C52" s="28">
        <v>35</v>
      </c>
      <c r="D52" s="29" t="s">
        <v>196</v>
      </c>
      <c r="E52" s="71">
        <v>0</v>
      </c>
    </row>
    <row r="53" spans="2:5" s="8" customFormat="1" ht="15" customHeight="1" thickBot="1">
      <c r="B53" s="32" t="s">
        <v>160</v>
      </c>
      <c r="C53" s="33">
        <v>36</v>
      </c>
      <c r="D53" s="34" t="s">
        <v>197</v>
      </c>
      <c r="E53" s="53">
        <f>E50-E51-E52</f>
        <v>0</v>
      </c>
    </row>
    <row r="54" spans="2:5" ht="5" customHeight="1">
      <c r="C54" s="14"/>
      <c r="D54" s="35"/>
      <c r="E54" s="16"/>
    </row>
    <row r="55" spans="2:5" ht="15" customHeight="1" thickBot="1">
      <c r="C55" s="325" t="s">
        <v>198</v>
      </c>
      <c r="D55" s="325"/>
      <c r="E55" s="325"/>
    </row>
    <row r="56" spans="2:5" ht="15" customHeight="1">
      <c r="B56" s="24" t="s">
        <v>162</v>
      </c>
      <c r="C56" s="25">
        <v>37</v>
      </c>
      <c r="D56" s="26" t="s">
        <v>199</v>
      </c>
      <c r="E56" s="70">
        <v>2694068.53</v>
      </c>
    </row>
    <row r="57" spans="2:5" ht="15" customHeight="1">
      <c r="B57" s="27" t="s">
        <v>164</v>
      </c>
      <c r="C57" s="28">
        <v>38</v>
      </c>
      <c r="D57" s="30" t="s">
        <v>200</v>
      </c>
      <c r="E57" s="71">
        <v>0</v>
      </c>
    </row>
    <row r="58" spans="2:5" ht="15" customHeight="1">
      <c r="B58" s="27" t="s">
        <v>201</v>
      </c>
      <c r="C58" s="28">
        <v>39</v>
      </c>
      <c r="D58" s="30" t="s">
        <v>202</v>
      </c>
      <c r="E58" s="71">
        <v>84538.28</v>
      </c>
    </row>
    <row r="59" spans="2:5" ht="15" customHeight="1">
      <c r="B59" s="27" t="s">
        <v>203</v>
      </c>
      <c r="C59" s="28">
        <v>40</v>
      </c>
      <c r="D59" s="30" t="s">
        <v>204</v>
      </c>
      <c r="E59" s="71">
        <v>0</v>
      </c>
    </row>
    <row r="60" spans="2:5" ht="15" customHeight="1">
      <c r="B60" s="27" t="s">
        <v>205</v>
      </c>
      <c r="C60" s="28">
        <v>41</v>
      </c>
      <c r="D60" s="30" t="s">
        <v>107</v>
      </c>
      <c r="E60" s="71">
        <v>0</v>
      </c>
    </row>
    <row r="61" spans="2:5" ht="15" customHeight="1">
      <c r="B61" s="27" t="s">
        <v>206</v>
      </c>
      <c r="C61" s="28">
        <v>42</v>
      </c>
      <c r="D61" s="30" t="s">
        <v>109</v>
      </c>
      <c r="E61" s="71">
        <v>486685.31999999983</v>
      </c>
    </row>
    <row r="62" spans="2:5" ht="15" customHeight="1">
      <c r="B62" s="27" t="s">
        <v>207</v>
      </c>
      <c r="C62" s="28">
        <v>43</v>
      </c>
      <c r="D62" s="30" t="s">
        <v>117</v>
      </c>
      <c r="E62" s="71">
        <v>0</v>
      </c>
    </row>
    <row r="63" spans="2:5" ht="15" customHeight="1">
      <c r="B63" s="27" t="s">
        <v>208</v>
      </c>
      <c r="C63" s="28">
        <v>44</v>
      </c>
      <c r="D63" s="30" t="s">
        <v>209</v>
      </c>
      <c r="E63" s="71">
        <v>0</v>
      </c>
    </row>
    <row r="64" spans="2:5" ht="15" customHeight="1">
      <c r="B64" s="27" t="s">
        <v>210</v>
      </c>
      <c r="C64" s="28">
        <v>45</v>
      </c>
      <c r="D64" s="30" t="s">
        <v>211</v>
      </c>
      <c r="E64" s="71"/>
    </row>
    <row r="65" spans="2:5" s="35" customFormat="1" ht="15" customHeight="1" thickBot="1">
      <c r="B65" s="32" t="s">
        <v>212</v>
      </c>
      <c r="C65" s="43">
        <v>46</v>
      </c>
      <c r="D65" s="44" t="s">
        <v>213</v>
      </c>
      <c r="E65" s="53">
        <f>SUM(E56:E64)</f>
        <v>3265292.1299999994</v>
      </c>
    </row>
    <row r="66" spans="2:5" s="35" customFormat="1" ht="5" customHeight="1">
      <c r="C66" s="14"/>
      <c r="E66" s="38"/>
    </row>
    <row r="67" spans="2:5" s="35" customFormat="1" ht="15" customHeight="1" thickBot="1">
      <c r="C67" s="327" t="s">
        <v>214</v>
      </c>
      <c r="D67" s="327"/>
      <c r="E67" s="327"/>
    </row>
    <row r="68" spans="2:5" ht="15" customHeight="1">
      <c r="B68" s="24" t="s">
        <v>215</v>
      </c>
      <c r="C68" s="25">
        <v>47</v>
      </c>
      <c r="D68" s="26" t="s">
        <v>216</v>
      </c>
      <c r="E68" s="70">
        <v>9557854.5826555826</v>
      </c>
    </row>
    <row r="69" spans="2:5" ht="15" customHeight="1">
      <c r="B69" s="27" t="s">
        <v>217</v>
      </c>
      <c r="C69" s="28">
        <v>48</v>
      </c>
      <c r="D69" s="30" t="s">
        <v>218</v>
      </c>
      <c r="E69" s="71">
        <v>7645256.6099999994</v>
      </c>
    </row>
    <row r="70" spans="2:5" ht="15" customHeight="1">
      <c r="B70" s="27" t="s">
        <v>219</v>
      </c>
      <c r="C70" s="28">
        <v>49</v>
      </c>
      <c r="D70" s="30" t="s">
        <v>220</v>
      </c>
      <c r="E70" s="71">
        <v>131893.62</v>
      </c>
    </row>
    <row r="71" spans="2:5" ht="15" customHeight="1">
      <c r="B71" s="27" t="s">
        <v>221</v>
      </c>
      <c r="C71" s="28">
        <v>50</v>
      </c>
      <c r="D71" s="30" t="s">
        <v>222</v>
      </c>
      <c r="E71" s="71">
        <v>1444179.2599999998</v>
      </c>
    </row>
    <row r="72" spans="2:5" ht="15" customHeight="1">
      <c r="B72" s="27" t="s">
        <v>223</v>
      </c>
      <c r="C72" s="28">
        <v>51</v>
      </c>
      <c r="D72" s="30" t="s">
        <v>224</v>
      </c>
      <c r="E72" s="71">
        <v>0</v>
      </c>
    </row>
    <row r="73" spans="2:5" ht="15" customHeight="1">
      <c r="B73" s="27" t="s">
        <v>225</v>
      </c>
      <c r="C73" s="28">
        <v>52</v>
      </c>
      <c r="D73" s="30" t="s">
        <v>226</v>
      </c>
      <c r="E73" s="71">
        <v>0</v>
      </c>
    </row>
    <row r="74" spans="2:5" ht="15" customHeight="1" thickBot="1">
      <c r="B74" s="45" t="s">
        <v>227</v>
      </c>
      <c r="C74" s="46">
        <v>53</v>
      </c>
      <c r="D74" s="47" t="s">
        <v>228</v>
      </c>
      <c r="E74" s="74">
        <v>-292033.31000000145</v>
      </c>
    </row>
    <row r="75" spans="2:5" ht="5" customHeight="1" thickBot="1">
      <c r="C75" s="18"/>
      <c r="D75" s="36"/>
      <c r="E75" s="48"/>
    </row>
    <row r="76" spans="2:5" s="8" customFormat="1" ht="15" customHeight="1">
      <c r="B76" s="24" t="s">
        <v>229</v>
      </c>
      <c r="C76" s="6">
        <v>54</v>
      </c>
      <c r="D76" s="7" t="s">
        <v>230</v>
      </c>
      <c r="E76" s="51">
        <f>E47+E53+E65-E68-E69-E70-E71-E72-E73+E74</f>
        <v>7658992.8504231805</v>
      </c>
    </row>
    <row r="77" spans="2:5" s="8" customFormat="1" ht="15" customHeight="1">
      <c r="B77" s="27" t="s">
        <v>231</v>
      </c>
      <c r="C77" s="10">
        <v>55</v>
      </c>
      <c r="D77" s="11" t="s">
        <v>232</v>
      </c>
      <c r="E77" s="52">
        <v>1372221.1052497772</v>
      </c>
    </row>
    <row r="78" spans="2:5" s="8" customFormat="1" ht="15" customHeight="1" thickBot="1">
      <c r="B78" s="32" t="s">
        <v>233</v>
      </c>
      <c r="C78" s="33">
        <v>56</v>
      </c>
      <c r="D78" s="34" t="s">
        <v>234</v>
      </c>
      <c r="E78" s="53">
        <f>E76-E77</f>
        <v>6286771.7451734031</v>
      </c>
    </row>
    <row r="79" spans="2:5">
      <c r="D79" s="35"/>
    </row>
    <row r="80" spans="2:5">
      <c r="C80" s="326"/>
      <c r="D80" s="326"/>
      <c r="E80" s="326"/>
    </row>
    <row r="81" spans="3:5">
      <c r="C81" s="321"/>
      <c r="D81" s="321"/>
      <c r="E81" s="321"/>
    </row>
    <row r="82" spans="3:5">
      <c r="C82" s="326"/>
      <c r="D82" s="326"/>
      <c r="E82" s="326"/>
    </row>
    <row r="83" spans="3:5">
      <c r="C83" s="321"/>
      <c r="D83" s="321"/>
      <c r="E83" s="321"/>
    </row>
    <row r="84" spans="3:5">
      <c r="C84" s="326"/>
      <c r="D84" s="326"/>
      <c r="E84" s="326"/>
    </row>
    <row r="85" spans="3:5">
      <c r="C85" s="321"/>
      <c r="D85" s="321"/>
      <c r="E85" s="321"/>
    </row>
  </sheetData>
  <mergeCells count="14">
    <mergeCell ref="C83:E83"/>
    <mergeCell ref="C84:E84"/>
    <mergeCell ref="C85:E85"/>
    <mergeCell ref="C28:E28"/>
    <mergeCell ref="D49:E49"/>
    <mergeCell ref="C55:E55"/>
    <mergeCell ref="C67:E67"/>
    <mergeCell ref="C80:E80"/>
    <mergeCell ref="C81:E81"/>
    <mergeCell ref="B5:C5"/>
    <mergeCell ref="B6:E6"/>
    <mergeCell ref="D8:E8"/>
    <mergeCell ref="C12:E12"/>
    <mergeCell ref="C82:E82"/>
  </mergeCells>
  <printOptions horizontalCentered="1"/>
  <pageMargins left="0.2" right="0.2" top="0.26" bottom="0.2" header="0.17" footer="0.17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5:AP54"/>
  <sheetViews>
    <sheetView showGridLines="0" zoomScale="55" zoomScaleNormal="55" zoomScaleSheetLayoutView="50" zoomScalePageLayoutView="80" workbookViewId="0">
      <pane xSplit="2" ySplit="14" topLeftCell="C15" activePane="bottomRight" state="frozen"/>
      <selection pane="topRight" activeCell="C1" sqref="C1"/>
      <selection pane="bottomLeft" activeCell="A6" sqref="A6"/>
      <selection pane="bottomRight" activeCell="U30" sqref="U30"/>
    </sheetView>
  </sheetViews>
  <sheetFormatPr defaultColWidth="8.81640625" defaultRowHeight="13" outlineLevelRow="1" outlineLevelCol="1"/>
  <cols>
    <col min="1" max="1" width="5.81640625" style="145" customWidth="1"/>
    <col min="2" max="2" width="80.6328125" style="145" customWidth="1"/>
    <col min="3" max="3" width="8.6328125" style="145" customWidth="1"/>
    <col min="4" max="4" width="10.1796875" style="145" customWidth="1"/>
    <col min="5" max="5" width="8.6328125" style="145" customWidth="1"/>
    <col min="6" max="6" width="10.36328125" style="145" customWidth="1"/>
    <col min="7" max="7" width="12.6328125" style="145" customWidth="1"/>
    <col min="8" max="8" width="10.6328125" style="145" customWidth="1"/>
    <col min="9" max="10" width="12.6328125" style="145" customWidth="1"/>
    <col min="11" max="16" width="12.6328125" style="145" customWidth="1" outlineLevel="1"/>
    <col min="17" max="17" width="12.6328125" style="145" customWidth="1"/>
    <col min="18" max="27" width="12.6328125" style="145" customWidth="1" outlineLevel="1"/>
    <col min="28" max="28" width="3" style="145" customWidth="1"/>
    <col min="29" max="36" width="10.6328125" style="145" hidden="1" customWidth="1" outlineLevel="1"/>
    <col min="37" max="38" width="12.6328125" style="145" hidden="1" customWidth="1" outlineLevel="1"/>
    <col min="39" max="39" width="2.6328125" style="145" customWidth="1" collapsed="1"/>
    <col min="40" max="41" width="8.81640625" style="145"/>
    <col min="42" max="42" width="10.453125" style="145" bestFit="1" customWidth="1"/>
    <col min="43" max="16384" width="8.81640625" style="145"/>
  </cols>
  <sheetData>
    <row r="5" spans="1:42" ht="15" customHeight="1" outlineLevel="1">
      <c r="A5" s="143" t="s">
        <v>240</v>
      </c>
      <c r="B5" s="144"/>
    </row>
    <row r="6" spans="1:42" ht="15" customHeight="1" outlineLevel="1">
      <c r="A6" s="146" t="s">
        <v>239</v>
      </c>
    </row>
    <row r="7" spans="1:42" ht="15" customHeight="1" outlineLevel="1">
      <c r="A7" s="146" t="str">
        <f>BS!B5&amp;BS!D5</f>
        <v>მზღვეველი: სს "თიბისი დაზღვევა"</v>
      </c>
    </row>
    <row r="8" spans="1:42" ht="15" customHeight="1" outlineLevel="1">
      <c r="A8" s="147" t="s">
        <v>246</v>
      </c>
    </row>
    <row r="9" spans="1:42" ht="5" customHeight="1" outlineLevel="1"/>
    <row r="10" spans="1:42" ht="15" customHeight="1" outlineLevel="1">
      <c r="C10" s="334" t="s">
        <v>80</v>
      </c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C10" s="344" t="s">
        <v>81</v>
      </c>
      <c r="AD10" s="344"/>
      <c r="AE10" s="344"/>
      <c r="AF10" s="344"/>
      <c r="AG10" s="344"/>
      <c r="AH10" s="344"/>
      <c r="AI10" s="344"/>
      <c r="AJ10" s="344"/>
      <c r="AK10" s="344"/>
      <c r="AL10" s="344"/>
    </row>
    <row r="11" spans="1:42" ht="15" customHeight="1" outlineLevel="1" thickBot="1">
      <c r="C11" s="335"/>
      <c r="D11" s="335"/>
      <c r="E11" s="335"/>
      <c r="F11" s="335"/>
      <c r="G11" s="335"/>
      <c r="H11" s="334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</row>
    <row r="12" spans="1:42" ht="37.5" customHeight="1">
      <c r="A12" s="362" t="s">
        <v>23</v>
      </c>
      <c r="B12" s="365" t="s">
        <v>68</v>
      </c>
      <c r="C12" s="370" t="s">
        <v>22</v>
      </c>
      <c r="D12" s="371"/>
      <c r="E12" s="371"/>
      <c r="F12" s="371"/>
      <c r="G12" s="372"/>
      <c r="H12" s="347" t="s">
        <v>237</v>
      </c>
      <c r="I12" s="350" t="s">
        <v>69</v>
      </c>
      <c r="J12" s="336"/>
      <c r="K12" s="336" t="s">
        <v>70</v>
      </c>
      <c r="L12" s="336"/>
      <c r="M12" s="336"/>
      <c r="N12" s="336"/>
      <c r="O12" s="336"/>
      <c r="P12" s="336" t="s">
        <v>71</v>
      </c>
      <c r="Q12" s="359"/>
      <c r="R12" s="337" t="s">
        <v>72</v>
      </c>
      <c r="S12" s="336"/>
      <c r="T12" s="336"/>
      <c r="U12" s="336"/>
      <c r="V12" s="336"/>
      <c r="W12" s="336"/>
      <c r="X12" s="336"/>
      <c r="Y12" s="336"/>
      <c r="Z12" s="336" t="s">
        <v>75</v>
      </c>
      <c r="AA12" s="346"/>
      <c r="AC12" s="337" t="s">
        <v>69</v>
      </c>
      <c r="AD12" s="336"/>
      <c r="AE12" s="336" t="s">
        <v>70</v>
      </c>
      <c r="AF12" s="336"/>
      <c r="AG12" s="336" t="s">
        <v>76</v>
      </c>
      <c r="AH12" s="336"/>
      <c r="AI12" s="336" t="s">
        <v>77</v>
      </c>
      <c r="AJ12" s="336"/>
      <c r="AK12" s="336" t="s">
        <v>75</v>
      </c>
      <c r="AL12" s="346"/>
      <c r="AN12" s="331" t="s">
        <v>22</v>
      </c>
      <c r="AO12" s="332"/>
      <c r="AP12" s="333"/>
    </row>
    <row r="13" spans="1:42" ht="45.75" customHeight="1">
      <c r="A13" s="363"/>
      <c r="B13" s="366"/>
      <c r="C13" s="368" t="s">
        <v>15</v>
      </c>
      <c r="D13" s="369"/>
      <c r="E13" s="369"/>
      <c r="F13" s="369"/>
      <c r="G13" s="279" t="s">
        <v>16</v>
      </c>
      <c r="H13" s="348"/>
      <c r="I13" s="351" t="s">
        <v>0</v>
      </c>
      <c r="J13" s="353" t="s">
        <v>1</v>
      </c>
      <c r="K13" s="355" t="s">
        <v>0</v>
      </c>
      <c r="L13" s="355"/>
      <c r="M13" s="355"/>
      <c r="N13" s="355"/>
      <c r="O13" s="107" t="s">
        <v>1</v>
      </c>
      <c r="P13" s="340" t="s">
        <v>78</v>
      </c>
      <c r="Q13" s="357" t="s">
        <v>79</v>
      </c>
      <c r="R13" s="356" t="s">
        <v>73</v>
      </c>
      <c r="S13" s="355"/>
      <c r="T13" s="355"/>
      <c r="U13" s="355"/>
      <c r="V13" s="355" t="s">
        <v>74</v>
      </c>
      <c r="W13" s="355"/>
      <c r="X13" s="355"/>
      <c r="Y13" s="355"/>
      <c r="Z13" s="340" t="s">
        <v>17</v>
      </c>
      <c r="AA13" s="342" t="s">
        <v>18</v>
      </c>
      <c r="AC13" s="338" t="s">
        <v>0</v>
      </c>
      <c r="AD13" s="340" t="s">
        <v>1</v>
      </c>
      <c r="AE13" s="340" t="s">
        <v>0</v>
      </c>
      <c r="AF13" s="340" t="s">
        <v>1</v>
      </c>
      <c r="AG13" s="340" t="s">
        <v>78</v>
      </c>
      <c r="AH13" s="340" t="s">
        <v>79</v>
      </c>
      <c r="AI13" s="340" t="s">
        <v>73</v>
      </c>
      <c r="AJ13" s="340" t="s">
        <v>74</v>
      </c>
      <c r="AK13" s="340" t="s">
        <v>17</v>
      </c>
      <c r="AL13" s="342" t="s">
        <v>18</v>
      </c>
      <c r="AN13" s="328" t="s">
        <v>16</v>
      </c>
      <c r="AO13" s="329"/>
      <c r="AP13" s="330"/>
    </row>
    <row r="14" spans="1:42" ht="102.75" customHeight="1" thickBot="1">
      <c r="A14" s="364"/>
      <c r="B14" s="367"/>
      <c r="C14" s="193" t="s">
        <v>19</v>
      </c>
      <c r="D14" s="108" t="s">
        <v>20</v>
      </c>
      <c r="E14" s="108" t="s">
        <v>21</v>
      </c>
      <c r="F14" s="109" t="s">
        <v>10</v>
      </c>
      <c r="G14" s="280" t="s">
        <v>10</v>
      </c>
      <c r="H14" s="349"/>
      <c r="I14" s="352"/>
      <c r="J14" s="354"/>
      <c r="K14" s="94" t="s">
        <v>19</v>
      </c>
      <c r="L14" s="94" t="s">
        <v>20</v>
      </c>
      <c r="M14" s="94" t="s">
        <v>21</v>
      </c>
      <c r="N14" s="50" t="s">
        <v>10</v>
      </c>
      <c r="O14" s="50" t="s">
        <v>10</v>
      </c>
      <c r="P14" s="341"/>
      <c r="Q14" s="358"/>
      <c r="R14" s="277" t="s">
        <v>19</v>
      </c>
      <c r="S14" s="94" t="s">
        <v>20</v>
      </c>
      <c r="T14" s="94" t="s">
        <v>21</v>
      </c>
      <c r="U14" s="50" t="s">
        <v>10</v>
      </c>
      <c r="V14" s="94" t="s">
        <v>19</v>
      </c>
      <c r="W14" s="94" t="s">
        <v>20</v>
      </c>
      <c r="X14" s="94" t="s">
        <v>21</v>
      </c>
      <c r="Y14" s="50" t="s">
        <v>10</v>
      </c>
      <c r="Z14" s="341"/>
      <c r="AA14" s="343"/>
      <c r="AC14" s="339"/>
      <c r="AD14" s="341"/>
      <c r="AE14" s="341"/>
      <c r="AF14" s="341"/>
      <c r="AG14" s="341"/>
      <c r="AH14" s="341"/>
      <c r="AI14" s="341"/>
      <c r="AJ14" s="341"/>
      <c r="AK14" s="341"/>
      <c r="AL14" s="343"/>
      <c r="AN14" s="251" t="s">
        <v>19</v>
      </c>
      <c r="AO14" s="247" t="s">
        <v>21</v>
      </c>
      <c r="AP14" s="252" t="s">
        <v>20</v>
      </c>
    </row>
    <row r="15" spans="1:42" s="146" customFormat="1" ht="20" customHeight="1" outlineLevel="1" thickBot="1">
      <c r="A15" s="239" t="s">
        <v>24</v>
      </c>
      <c r="B15" s="225" t="s">
        <v>25</v>
      </c>
      <c r="C15" s="149">
        <f t="shared" ref="C15:AL15" si="0">SUM(C16:C19)</f>
        <v>131</v>
      </c>
      <c r="D15" s="95">
        <f t="shared" si="0"/>
        <v>877</v>
      </c>
      <c r="E15" s="95">
        <f t="shared" si="0"/>
        <v>0</v>
      </c>
      <c r="F15" s="95">
        <f t="shared" si="0"/>
        <v>1008</v>
      </c>
      <c r="G15" s="260">
        <f t="shared" ref="G15" si="1">SUM(G16:G19)</f>
        <v>691</v>
      </c>
      <c r="H15" s="298"/>
      <c r="I15" s="282">
        <f t="shared" ref="I15:J15" si="2">SUM(I16:I19)</f>
        <v>22192793.543112382</v>
      </c>
      <c r="J15" s="95">
        <f t="shared" si="2"/>
        <v>4854336.178302642</v>
      </c>
      <c r="K15" s="95">
        <f t="shared" ref="K15:M15" si="3">SUM(K16:K19)</f>
        <v>22047463.081208125</v>
      </c>
      <c r="L15" s="95">
        <f t="shared" si="3"/>
        <v>143011.92387078065</v>
      </c>
      <c r="M15" s="95">
        <f t="shared" si="3"/>
        <v>0</v>
      </c>
      <c r="N15" s="120">
        <f>SUM(N16:N19)</f>
        <v>22190475.005078904</v>
      </c>
      <c r="O15" s="95">
        <f t="shared" ref="O15:P15" si="4">SUM(O16:O19)</f>
        <v>4772206.808776387</v>
      </c>
      <c r="P15" s="95">
        <f t="shared" si="4"/>
        <v>22130912.515078906</v>
      </c>
      <c r="Q15" s="260">
        <f t="shared" ref="Q15" si="5">SUM(Q16:Q19)</f>
        <v>17388771.206302516</v>
      </c>
      <c r="R15" s="149">
        <f t="shared" si="0"/>
        <v>4653960.5000000009</v>
      </c>
      <c r="S15" s="95">
        <f t="shared" si="0"/>
        <v>0</v>
      </c>
      <c r="T15" s="95">
        <f t="shared" si="0"/>
        <v>0</v>
      </c>
      <c r="U15" s="120">
        <f t="shared" si="0"/>
        <v>4653960.5000000009</v>
      </c>
      <c r="V15" s="95">
        <f t="shared" ref="V15:Y15" si="6">SUM(V16:V19)</f>
        <v>1196053.5525000002</v>
      </c>
      <c r="W15" s="95">
        <f t="shared" si="6"/>
        <v>0</v>
      </c>
      <c r="X15" s="95">
        <f t="shared" si="6"/>
        <v>0</v>
      </c>
      <c r="Y15" s="120">
        <f t="shared" si="6"/>
        <v>1196053.5525000002</v>
      </c>
      <c r="Z15" s="95">
        <f t="shared" ref="Z15:AA15" si="7">SUM(Z16:Z19)</f>
        <v>4650115.9900000012</v>
      </c>
      <c r="AA15" s="148">
        <f t="shared" si="7"/>
        <v>1557962.1925000008</v>
      </c>
      <c r="AC15" s="149">
        <f t="shared" si="0"/>
        <v>0</v>
      </c>
      <c r="AD15" s="95">
        <f t="shared" si="0"/>
        <v>0</v>
      </c>
      <c r="AE15" s="95">
        <f t="shared" si="0"/>
        <v>0</v>
      </c>
      <c r="AF15" s="95">
        <f t="shared" si="0"/>
        <v>0</v>
      </c>
      <c r="AG15" s="95">
        <f t="shared" si="0"/>
        <v>0</v>
      </c>
      <c r="AH15" s="95">
        <f t="shared" si="0"/>
        <v>0</v>
      </c>
      <c r="AI15" s="95">
        <f t="shared" si="0"/>
        <v>0</v>
      </c>
      <c r="AJ15" s="95">
        <f t="shared" si="0"/>
        <v>0</v>
      </c>
      <c r="AK15" s="95">
        <f t="shared" si="0"/>
        <v>0</v>
      </c>
      <c r="AL15" s="148">
        <f t="shared" si="0"/>
        <v>0</v>
      </c>
      <c r="AN15" s="253">
        <f t="shared" ref="AN15" si="8">SUM(AN16:AN19)</f>
        <v>4</v>
      </c>
      <c r="AO15" s="248">
        <f t="shared" ref="AO15:AP15" si="9">SUM(AO16:AO19)</f>
        <v>0</v>
      </c>
      <c r="AP15" s="254">
        <f t="shared" si="9"/>
        <v>687</v>
      </c>
    </row>
    <row r="16" spans="1:42" s="151" customFormat="1" ht="20" customHeight="1" outlineLevel="1">
      <c r="A16" s="240"/>
      <c r="B16" s="226" t="s">
        <v>26</v>
      </c>
      <c r="C16" s="200">
        <v>131</v>
      </c>
      <c r="D16" s="83">
        <v>0</v>
      </c>
      <c r="E16" s="83">
        <v>0</v>
      </c>
      <c r="F16" s="84">
        <v>131</v>
      </c>
      <c r="G16" s="265">
        <v>4</v>
      </c>
      <c r="H16" s="299"/>
      <c r="I16" s="76">
        <v>22047467.570831481</v>
      </c>
      <c r="J16" s="77">
        <v>4781651.0642705318</v>
      </c>
      <c r="K16" s="77">
        <v>22047463.081208125</v>
      </c>
      <c r="L16" s="77">
        <v>0</v>
      </c>
      <c r="M16" s="77">
        <v>0</v>
      </c>
      <c r="N16" s="125">
        <f t="shared" ref="N16" si="10">SUM(K16:M16)</f>
        <v>22047463.081208125</v>
      </c>
      <c r="O16" s="126">
        <v>4700680.4117674073</v>
      </c>
      <c r="P16" s="77">
        <v>22046548.111208126</v>
      </c>
      <c r="Q16" s="261">
        <v>17346600.049440715</v>
      </c>
      <c r="R16" s="220">
        <v>4653960.5000000009</v>
      </c>
      <c r="S16" s="77">
        <v>0</v>
      </c>
      <c r="T16" s="77">
        <v>0</v>
      </c>
      <c r="U16" s="125">
        <f>SUM(R16:T16)</f>
        <v>4653960.5000000009</v>
      </c>
      <c r="V16" s="77">
        <v>1196053.5525000002</v>
      </c>
      <c r="W16" s="77">
        <v>0</v>
      </c>
      <c r="X16" s="77">
        <v>0</v>
      </c>
      <c r="Y16" s="125">
        <f>SUM(V16:X16)</f>
        <v>1196053.5525000002</v>
      </c>
      <c r="Z16" s="77">
        <v>4646818.1600000011</v>
      </c>
      <c r="AA16" s="195">
        <v>1554664.3625000007</v>
      </c>
      <c r="AC16" s="152"/>
      <c r="AD16" s="111"/>
      <c r="AE16" s="111"/>
      <c r="AF16" s="111"/>
      <c r="AG16" s="111"/>
      <c r="AH16" s="111"/>
      <c r="AI16" s="111"/>
      <c r="AJ16" s="111"/>
      <c r="AK16" s="111"/>
      <c r="AL16" s="150"/>
      <c r="AN16" s="310">
        <v>4</v>
      </c>
      <c r="AO16" s="311">
        <v>0</v>
      </c>
      <c r="AP16" s="312">
        <v>0</v>
      </c>
    </row>
    <row r="17" spans="1:42" ht="20" customHeight="1" outlineLevel="1">
      <c r="A17" s="241"/>
      <c r="B17" s="227" t="s">
        <v>27</v>
      </c>
      <c r="C17" s="194">
        <v>0</v>
      </c>
      <c r="D17" s="76">
        <v>0</v>
      </c>
      <c r="E17" s="76">
        <v>0</v>
      </c>
      <c r="F17" s="80">
        <v>0</v>
      </c>
      <c r="G17" s="281">
        <v>0</v>
      </c>
      <c r="H17" s="300"/>
      <c r="I17" s="283">
        <v>0</v>
      </c>
      <c r="J17" s="79">
        <v>0</v>
      </c>
      <c r="K17" s="79">
        <v>0</v>
      </c>
      <c r="L17" s="79">
        <v>0</v>
      </c>
      <c r="M17" s="79">
        <v>0</v>
      </c>
      <c r="N17" s="127">
        <f t="shared" ref="N17:N20" si="11">SUM(K17:M17)</f>
        <v>0</v>
      </c>
      <c r="O17" s="128">
        <v>0</v>
      </c>
      <c r="P17" s="79">
        <v>0</v>
      </c>
      <c r="Q17" s="262">
        <v>0</v>
      </c>
      <c r="R17" s="220">
        <v>0</v>
      </c>
      <c r="S17" s="79">
        <v>0</v>
      </c>
      <c r="T17" s="79">
        <v>0</v>
      </c>
      <c r="U17" s="127">
        <f t="shared" ref="U17:U20" si="12">SUM(R17:T17)</f>
        <v>0</v>
      </c>
      <c r="V17" s="79">
        <v>0</v>
      </c>
      <c r="W17" s="79">
        <v>0</v>
      </c>
      <c r="X17" s="79">
        <v>0</v>
      </c>
      <c r="Y17" s="127">
        <f t="shared" ref="Y17:Y20" si="13">SUM(V17:X17)</f>
        <v>0</v>
      </c>
      <c r="Z17" s="79">
        <v>0</v>
      </c>
      <c r="AA17" s="196">
        <v>0</v>
      </c>
      <c r="AC17" s="154"/>
      <c r="AD17" s="113"/>
      <c r="AE17" s="113"/>
      <c r="AF17" s="113"/>
      <c r="AG17" s="113"/>
      <c r="AH17" s="113"/>
      <c r="AI17" s="113"/>
      <c r="AJ17" s="113"/>
      <c r="AK17" s="113"/>
      <c r="AL17" s="153"/>
      <c r="AN17" s="194">
        <v>0</v>
      </c>
      <c r="AO17" s="76">
        <v>0</v>
      </c>
      <c r="AP17" s="255">
        <v>0</v>
      </c>
    </row>
    <row r="18" spans="1:42" ht="20" customHeight="1" outlineLevel="1">
      <c r="A18" s="241"/>
      <c r="B18" s="227" t="s">
        <v>28</v>
      </c>
      <c r="C18" s="194">
        <v>0</v>
      </c>
      <c r="D18" s="76">
        <v>0</v>
      </c>
      <c r="E18" s="76">
        <v>0</v>
      </c>
      <c r="F18" s="80">
        <v>0</v>
      </c>
      <c r="G18" s="281">
        <v>0</v>
      </c>
      <c r="H18" s="300"/>
      <c r="I18" s="283">
        <v>0</v>
      </c>
      <c r="J18" s="79">
        <v>0</v>
      </c>
      <c r="K18" s="79">
        <v>0</v>
      </c>
      <c r="L18" s="79">
        <v>0</v>
      </c>
      <c r="M18" s="79">
        <v>0</v>
      </c>
      <c r="N18" s="127">
        <f t="shared" si="11"/>
        <v>0</v>
      </c>
      <c r="O18" s="128">
        <v>0</v>
      </c>
      <c r="P18" s="79">
        <v>0</v>
      </c>
      <c r="Q18" s="262">
        <v>0</v>
      </c>
      <c r="R18" s="220">
        <v>0</v>
      </c>
      <c r="S18" s="79">
        <v>0</v>
      </c>
      <c r="T18" s="79">
        <v>0</v>
      </c>
      <c r="U18" s="127">
        <f t="shared" si="12"/>
        <v>0</v>
      </c>
      <c r="V18" s="79">
        <v>0</v>
      </c>
      <c r="W18" s="79">
        <v>0</v>
      </c>
      <c r="X18" s="79">
        <v>0</v>
      </c>
      <c r="Y18" s="127">
        <f t="shared" si="13"/>
        <v>0</v>
      </c>
      <c r="Z18" s="79">
        <v>0</v>
      </c>
      <c r="AA18" s="196">
        <v>0</v>
      </c>
      <c r="AC18" s="154"/>
      <c r="AD18" s="113"/>
      <c r="AE18" s="113"/>
      <c r="AF18" s="113"/>
      <c r="AG18" s="113"/>
      <c r="AH18" s="113"/>
      <c r="AI18" s="113"/>
      <c r="AJ18" s="113"/>
      <c r="AK18" s="113"/>
      <c r="AL18" s="153"/>
      <c r="AN18" s="194">
        <v>0</v>
      </c>
      <c r="AO18" s="76">
        <v>0</v>
      </c>
      <c r="AP18" s="255">
        <v>0</v>
      </c>
    </row>
    <row r="19" spans="1:42" ht="20" customHeight="1" outlineLevel="1" thickBot="1">
      <c r="A19" s="242"/>
      <c r="B19" s="228" t="s">
        <v>29</v>
      </c>
      <c r="C19" s="194">
        <v>0</v>
      </c>
      <c r="D19" s="76">
        <v>877</v>
      </c>
      <c r="E19" s="76">
        <v>0</v>
      </c>
      <c r="F19" s="82">
        <v>877</v>
      </c>
      <c r="G19" s="281">
        <v>687</v>
      </c>
      <c r="H19" s="301"/>
      <c r="I19" s="284">
        <v>145325.97228090055</v>
      </c>
      <c r="J19" s="81">
        <v>72685.11403210985</v>
      </c>
      <c r="K19" s="81">
        <v>0</v>
      </c>
      <c r="L19" s="81">
        <v>143011.92387078065</v>
      </c>
      <c r="M19" s="81">
        <v>0</v>
      </c>
      <c r="N19" s="129">
        <f t="shared" si="11"/>
        <v>143011.92387078065</v>
      </c>
      <c r="O19" s="130">
        <v>71526.397008979897</v>
      </c>
      <c r="P19" s="81">
        <v>84364.403870780647</v>
      </c>
      <c r="Q19" s="263">
        <v>42171.156861800744</v>
      </c>
      <c r="R19" s="278">
        <v>0</v>
      </c>
      <c r="S19" s="81">
        <v>0</v>
      </c>
      <c r="T19" s="81">
        <v>0</v>
      </c>
      <c r="U19" s="129">
        <f t="shared" si="12"/>
        <v>0</v>
      </c>
      <c r="V19" s="81">
        <v>0</v>
      </c>
      <c r="W19" s="81">
        <v>0</v>
      </c>
      <c r="X19" s="81">
        <v>0</v>
      </c>
      <c r="Y19" s="129">
        <f t="shared" si="13"/>
        <v>0</v>
      </c>
      <c r="Z19" s="81">
        <v>3297.8300000000004</v>
      </c>
      <c r="AA19" s="197">
        <v>3297.8300000000004</v>
      </c>
      <c r="AC19" s="156"/>
      <c r="AD19" s="114"/>
      <c r="AE19" s="114"/>
      <c r="AF19" s="114"/>
      <c r="AG19" s="114"/>
      <c r="AH19" s="114"/>
      <c r="AI19" s="114"/>
      <c r="AJ19" s="114"/>
      <c r="AK19" s="114"/>
      <c r="AL19" s="155"/>
      <c r="AN19" s="194">
        <v>0</v>
      </c>
      <c r="AO19" s="76">
        <v>0</v>
      </c>
      <c r="AP19" s="255">
        <v>687</v>
      </c>
    </row>
    <row r="20" spans="1:42" ht="20" customHeight="1" outlineLevel="1" thickBot="1">
      <c r="A20" s="239" t="s">
        <v>30</v>
      </c>
      <c r="B20" s="229" t="s">
        <v>11</v>
      </c>
      <c r="C20" s="198">
        <v>1112</v>
      </c>
      <c r="D20" s="96">
        <v>55052</v>
      </c>
      <c r="E20" s="96">
        <v>0</v>
      </c>
      <c r="F20" s="97">
        <v>56164</v>
      </c>
      <c r="G20" s="264">
        <v>16252</v>
      </c>
      <c r="H20" s="298"/>
      <c r="I20" s="285">
        <v>860674.072000972</v>
      </c>
      <c r="J20" s="96">
        <v>0</v>
      </c>
      <c r="K20" s="96">
        <v>11008</v>
      </c>
      <c r="L20" s="96">
        <v>849666.072000972</v>
      </c>
      <c r="M20" s="96">
        <v>0</v>
      </c>
      <c r="N20" s="123">
        <f t="shared" si="11"/>
        <v>860674.072000972</v>
      </c>
      <c r="O20" s="96">
        <v>0</v>
      </c>
      <c r="P20" s="96">
        <v>866689.49200097204</v>
      </c>
      <c r="Q20" s="264">
        <v>866689.49200097204</v>
      </c>
      <c r="R20" s="198">
        <v>1617.5961609999999</v>
      </c>
      <c r="S20" s="96">
        <v>98590.709999999992</v>
      </c>
      <c r="T20" s="96">
        <v>0</v>
      </c>
      <c r="U20" s="123">
        <f t="shared" si="12"/>
        <v>100208.30616099999</v>
      </c>
      <c r="V20" s="96">
        <v>1617.5961609999999</v>
      </c>
      <c r="W20" s="96">
        <v>98590.709999999992</v>
      </c>
      <c r="X20" s="96">
        <v>0</v>
      </c>
      <c r="Y20" s="123">
        <f t="shared" si="13"/>
        <v>100208.30616099999</v>
      </c>
      <c r="Z20" s="96">
        <v>116119.52616099999</v>
      </c>
      <c r="AA20" s="199">
        <v>116119.52616099999</v>
      </c>
      <c r="AC20" s="157"/>
      <c r="AD20" s="158"/>
      <c r="AE20" s="158"/>
      <c r="AF20" s="158"/>
      <c r="AG20" s="158"/>
      <c r="AH20" s="158"/>
      <c r="AI20" s="158"/>
      <c r="AJ20" s="158"/>
      <c r="AK20" s="158"/>
      <c r="AL20" s="159"/>
      <c r="AN20" s="198">
        <v>5</v>
      </c>
      <c r="AO20" s="96">
        <v>0</v>
      </c>
      <c r="AP20" s="199">
        <v>16247</v>
      </c>
    </row>
    <row r="21" spans="1:42" ht="20" customHeight="1" outlineLevel="1" thickBot="1">
      <c r="A21" s="239" t="s">
        <v>31</v>
      </c>
      <c r="B21" s="229" t="s">
        <v>32</v>
      </c>
      <c r="C21" s="149">
        <f>SUM(C22:C23)</f>
        <v>16009</v>
      </c>
      <c r="D21" s="95">
        <f>SUM(D22:D23)</f>
        <v>15885</v>
      </c>
      <c r="E21" s="95">
        <f>SUM(E22:E23)</f>
        <v>751</v>
      </c>
      <c r="F21" s="95">
        <f>SUM(F22:F23)</f>
        <v>32645</v>
      </c>
      <c r="G21" s="260">
        <f>SUM(G22:G23)</f>
        <v>23261</v>
      </c>
      <c r="H21" s="302"/>
      <c r="I21" s="282">
        <f>SUM(I22:I23)</f>
        <v>1911530.4315940216</v>
      </c>
      <c r="J21" s="95">
        <f>SUM(J22:J23)</f>
        <v>109418.92950844008</v>
      </c>
      <c r="K21" s="95">
        <f t="shared" ref="K21:Q21" si="14">SUM(K22:K23)</f>
        <v>957373.39262796775</v>
      </c>
      <c r="L21" s="95">
        <f t="shared" si="14"/>
        <v>873590.48185535509</v>
      </c>
      <c r="M21" s="95">
        <f t="shared" si="14"/>
        <v>9046.4765473499865</v>
      </c>
      <c r="N21" s="120">
        <f t="shared" ref="N21:U21" si="15">SUM(N22:N23)</f>
        <v>1840010.3510306729</v>
      </c>
      <c r="O21" s="95">
        <f t="shared" si="14"/>
        <v>108251.1840364401</v>
      </c>
      <c r="P21" s="95">
        <f t="shared" si="14"/>
        <v>1726748.4510306728</v>
      </c>
      <c r="Q21" s="260">
        <f t="shared" si="14"/>
        <v>1618497.2569942325</v>
      </c>
      <c r="R21" s="149">
        <f t="shared" si="15"/>
        <v>2545.9499999999998</v>
      </c>
      <c r="S21" s="95">
        <f t="shared" si="15"/>
        <v>34116.42</v>
      </c>
      <c r="T21" s="95">
        <f t="shared" si="15"/>
        <v>0</v>
      </c>
      <c r="U21" s="120">
        <f t="shared" si="15"/>
        <v>36662.369999999995</v>
      </c>
      <c r="V21" s="95">
        <f t="shared" ref="V21:X21" si="16">SUM(V22:V23)</f>
        <v>2005.9874999999997</v>
      </c>
      <c r="W21" s="95">
        <f t="shared" si="16"/>
        <v>34116.42</v>
      </c>
      <c r="X21" s="95">
        <f t="shared" si="16"/>
        <v>0</v>
      </c>
      <c r="Y21" s="120">
        <f t="shared" ref="Y21:AA21" si="17">SUM(Y22:Y23)</f>
        <v>36122.407500000001</v>
      </c>
      <c r="Z21" s="95">
        <f t="shared" si="17"/>
        <v>52078.64</v>
      </c>
      <c r="AA21" s="148">
        <f t="shared" si="17"/>
        <v>55479.4375</v>
      </c>
      <c r="AC21" s="160">
        <f t="shared" ref="AC21:AL21" si="18">SUM(AC22:AC23)</f>
        <v>0</v>
      </c>
      <c r="AD21" s="161">
        <f t="shared" si="18"/>
        <v>0</v>
      </c>
      <c r="AE21" s="161">
        <f t="shared" si="18"/>
        <v>0</v>
      </c>
      <c r="AF21" s="161">
        <f t="shared" si="18"/>
        <v>0</v>
      </c>
      <c r="AG21" s="161">
        <f t="shared" si="18"/>
        <v>0</v>
      </c>
      <c r="AH21" s="161">
        <f t="shared" si="18"/>
        <v>0</v>
      </c>
      <c r="AI21" s="161">
        <f t="shared" si="18"/>
        <v>0</v>
      </c>
      <c r="AJ21" s="161">
        <f t="shared" si="18"/>
        <v>0</v>
      </c>
      <c r="AK21" s="161">
        <f t="shared" si="18"/>
        <v>0</v>
      </c>
      <c r="AL21" s="162">
        <f t="shared" si="18"/>
        <v>0</v>
      </c>
      <c r="AN21" s="253">
        <f>SUM(AN22:AN23)</f>
        <v>9979</v>
      </c>
      <c r="AO21" s="248">
        <f>SUM(AO22:AO23)</f>
        <v>6</v>
      </c>
      <c r="AP21" s="254">
        <f>SUM(AP22:AP23)</f>
        <v>13276</v>
      </c>
    </row>
    <row r="22" spans="1:42" ht="20" customHeight="1" outlineLevel="1">
      <c r="A22" s="240"/>
      <c r="B22" s="230" t="s">
        <v>33</v>
      </c>
      <c r="C22" s="200">
        <v>9479</v>
      </c>
      <c r="D22" s="83">
        <v>30</v>
      </c>
      <c r="E22" s="83">
        <v>6</v>
      </c>
      <c r="F22" s="84">
        <v>9515</v>
      </c>
      <c r="G22" s="265">
        <v>7108</v>
      </c>
      <c r="H22" s="303"/>
      <c r="I22" s="286">
        <v>705809.28510962543</v>
      </c>
      <c r="J22" s="83">
        <v>109418.92950844008</v>
      </c>
      <c r="K22" s="83">
        <v>700189.77177725697</v>
      </c>
      <c r="L22" s="83">
        <v>633.00000000000045</v>
      </c>
      <c r="M22" s="83">
        <v>168</v>
      </c>
      <c r="N22" s="131">
        <f t="shared" ref="N22:N24" si="19">SUM(K22:M22)</f>
        <v>700990.77177725697</v>
      </c>
      <c r="O22" s="132">
        <v>108251.1840364401</v>
      </c>
      <c r="P22" s="83">
        <v>680219.90177725698</v>
      </c>
      <c r="Q22" s="265">
        <v>571968.70774081687</v>
      </c>
      <c r="R22" s="200">
        <v>2359.9499999999998</v>
      </c>
      <c r="S22" s="83">
        <v>0</v>
      </c>
      <c r="T22" s="83">
        <v>0</v>
      </c>
      <c r="U22" s="131">
        <f t="shared" ref="U22:U24" si="20">SUM(R22:T22)</f>
        <v>2359.9499999999998</v>
      </c>
      <c r="V22" s="83">
        <v>1819.9874999999997</v>
      </c>
      <c r="W22" s="83">
        <v>0</v>
      </c>
      <c r="X22" s="83">
        <v>0</v>
      </c>
      <c r="Y22" s="131">
        <f t="shared" ref="Y22:Y24" si="21">SUM(V22:X22)</f>
        <v>1819.9874999999997</v>
      </c>
      <c r="Z22" s="83">
        <v>8996.4599999999991</v>
      </c>
      <c r="AA22" s="201">
        <v>12397.2575</v>
      </c>
      <c r="AC22" s="164"/>
      <c r="AD22" s="115"/>
      <c r="AE22" s="115"/>
      <c r="AF22" s="115"/>
      <c r="AG22" s="115"/>
      <c r="AH22" s="115"/>
      <c r="AI22" s="115"/>
      <c r="AJ22" s="115"/>
      <c r="AK22" s="115"/>
      <c r="AL22" s="163"/>
      <c r="AN22" s="200">
        <v>7072</v>
      </c>
      <c r="AO22" s="83">
        <v>6</v>
      </c>
      <c r="AP22" s="201">
        <v>30</v>
      </c>
    </row>
    <row r="23" spans="1:42" ht="20" customHeight="1" outlineLevel="1" thickBot="1">
      <c r="A23" s="242"/>
      <c r="B23" s="231" t="s">
        <v>34</v>
      </c>
      <c r="C23" s="202">
        <v>6530</v>
      </c>
      <c r="D23" s="85">
        <v>15855</v>
      </c>
      <c r="E23" s="85">
        <v>745</v>
      </c>
      <c r="F23" s="86">
        <v>23130</v>
      </c>
      <c r="G23" s="266">
        <v>16153</v>
      </c>
      <c r="H23" s="301"/>
      <c r="I23" s="287">
        <v>1205721.1464843962</v>
      </c>
      <c r="J23" s="85">
        <v>0</v>
      </c>
      <c r="K23" s="85">
        <v>257183.62085071081</v>
      </c>
      <c r="L23" s="85">
        <v>872957.48185535509</v>
      </c>
      <c r="M23" s="85">
        <v>8878.4765473499865</v>
      </c>
      <c r="N23" s="133">
        <f t="shared" si="19"/>
        <v>1139019.5792534158</v>
      </c>
      <c r="O23" s="134">
        <v>0</v>
      </c>
      <c r="P23" s="85">
        <v>1046528.5492534158</v>
      </c>
      <c r="Q23" s="266">
        <v>1046528.5492534158</v>
      </c>
      <c r="R23" s="202">
        <v>186</v>
      </c>
      <c r="S23" s="85">
        <v>34116.42</v>
      </c>
      <c r="T23" s="85">
        <v>0</v>
      </c>
      <c r="U23" s="133">
        <f t="shared" si="20"/>
        <v>34302.42</v>
      </c>
      <c r="V23" s="85">
        <v>186</v>
      </c>
      <c r="W23" s="85">
        <v>34116.42</v>
      </c>
      <c r="X23" s="85">
        <v>0</v>
      </c>
      <c r="Y23" s="133">
        <f t="shared" si="21"/>
        <v>34302.42</v>
      </c>
      <c r="Z23" s="85">
        <v>43082.18</v>
      </c>
      <c r="AA23" s="203">
        <v>43082.18</v>
      </c>
      <c r="AC23" s="166"/>
      <c r="AD23" s="116"/>
      <c r="AE23" s="116"/>
      <c r="AF23" s="116"/>
      <c r="AG23" s="116"/>
      <c r="AH23" s="116"/>
      <c r="AI23" s="116"/>
      <c r="AJ23" s="116"/>
      <c r="AK23" s="116"/>
      <c r="AL23" s="165"/>
      <c r="AN23" s="202">
        <v>2907</v>
      </c>
      <c r="AO23" s="85">
        <v>0</v>
      </c>
      <c r="AP23" s="203">
        <v>13246</v>
      </c>
    </row>
    <row r="24" spans="1:42" ht="20" customHeight="1" outlineLevel="1" thickBot="1">
      <c r="A24" s="239" t="s">
        <v>35</v>
      </c>
      <c r="B24" s="229" t="s">
        <v>2</v>
      </c>
      <c r="C24" s="204">
        <v>5714</v>
      </c>
      <c r="D24" s="98">
        <v>0</v>
      </c>
      <c r="E24" s="98">
        <v>0</v>
      </c>
      <c r="F24" s="99">
        <v>5714</v>
      </c>
      <c r="G24" s="267">
        <v>5357</v>
      </c>
      <c r="H24" s="298"/>
      <c r="I24" s="288">
        <v>3585575.1899999869</v>
      </c>
      <c r="J24" s="98">
        <v>0</v>
      </c>
      <c r="K24" s="98">
        <v>3585575.1899999869</v>
      </c>
      <c r="L24" s="98">
        <v>0</v>
      </c>
      <c r="M24" s="98">
        <v>0</v>
      </c>
      <c r="N24" s="121">
        <f t="shared" si="19"/>
        <v>3585575.1899999869</v>
      </c>
      <c r="O24" s="98">
        <v>0</v>
      </c>
      <c r="P24" s="98">
        <v>973315.57999998704</v>
      </c>
      <c r="Q24" s="267">
        <v>973315.57999998704</v>
      </c>
      <c r="R24" s="204">
        <v>646842.85999999789</v>
      </c>
      <c r="S24" s="98">
        <v>0</v>
      </c>
      <c r="T24" s="98">
        <v>0</v>
      </c>
      <c r="U24" s="121">
        <f t="shared" si="20"/>
        <v>646842.85999999789</v>
      </c>
      <c r="V24" s="98">
        <v>646842.85999999789</v>
      </c>
      <c r="W24" s="98">
        <v>0</v>
      </c>
      <c r="X24" s="98">
        <v>0</v>
      </c>
      <c r="Y24" s="121">
        <f t="shared" si="21"/>
        <v>646842.85999999789</v>
      </c>
      <c r="Z24" s="98">
        <v>1045867.559999998</v>
      </c>
      <c r="AA24" s="205">
        <v>1045867.559999998</v>
      </c>
      <c r="AC24" s="167"/>
      <c r="AD24" s="168"/>
      <c r="AE24" s="168"/>
      <c r="AF24" s="168"/>
      <c r="AG24" s="168"/>
      <c r="AH24" s="168"/>
      <c r="AI24" s="168"/>
      <c r="AJ24" s="168"/>
      <c r="AK24" s="168"/>
      <c r="AL24" s="169"/>
      <c r="AN24" s="204">
        <v>5357</v>
      </c>
      <c r="AO24" s="98">
        <v>0</v>
      </c>
      <c r="AP24" s="205">
        <v>0</v>
      </c>
    </row>
    <row r="25" spans="1:42" ht="30" customHeight="1" outlineLevel="1" thickBot="1">
      <c r="A25" s="239" t="s">
        <v>36</v>
      </c>
      <c r="B25" s="229" t="s">
        <v>37</v>
      </c>
      <c r="C25" s="149">
        <f t="shared" ref="C25:U25" si="22">SUM(C26:C27)</f>
        <v>6982</v>
      </c>
      <c r="D25" s="95">
        <f t="shared" si="22"/>
        <v>18124</v>
      </c>
      <c r="E25" s="95">
        <f t="shared" si="22"/>
        <v>1712</v>
      </c>
      <c r="F25" s="95">
        <f t="shared" si="22"/>
        <v>26818</v>
      </c>
      <c r="G25" s="260">
        <f t="shared" ref="G25" si="23">SUM(G26:G27)</f>
        <v>20504</v>
      </c>
      <c r="H25" s="304">
        <f t="shared" si="22"/>
        <v>26818</v>
      </c>
      <c r="I25" s="282">
        <f t="shared" ref="I25:J25" si="24">SUM(I26:I27)</f>
        <v>29047441.945389945</v>
      </c>
      <c r="J25" s="95">
        <f t="shared" si="24"/>
        <v>9037690.4244016334</v>
      </c>
      <c r="K25" s="95">
        <f t="shared" ref="K25:M25" si="25">SUM(K26:K27)</f>
        <v>8522114.8378634471</v>
      </c>
      <c r="L25" s="95">
        <f t="shared" si="25"/>
        <v>17657442.966993652</v>
      </c>
      <c r="M25" s="95">
        <f t="shared" si="25"/>
        <v>1276849.0619628341</v>
      </c>
      <c r="N25" s="120">
        <f t="shared" si="22"/>
        <v>27456406.866819933</v>
      </c>
      <c r="O25" s="95">
        <f t="shared" si="22"/>
        <v>7974706.1754428949</v>
      </c>
      <c r="P25" s="95">
        <f t="shared" ref="P25:Q25" si="26">SUM(P26:P27)</f>
        <v>25158716.686819933</v>
      </c>
      <c r="Q25" s="260">
        <f t="shared" si="26"/>
        <v>10297080.261377038</v>
      </c>
      <c r="R25" s="149">
        <f t="shared" si="22"/>
        <v>4254688.1000000006</v>
      </c>
      <c r="S25" s="95">
        <f t="shared" si="22"/>
        <v>13151187.520000003</v>
      </c>
      <c r="T25" s="95">
        <f t="shared" si="22"/>
        <v>1360797.8399999999</v>
      </c>
      <c r="U25" s="120">
        <f t="shared" si="22"/>
        <v>18766673.460000005</v>
      </c>
      <c r="V25" s="95">
        <f t="shared" ref="V25:X25" si="27">SUM(V26:V27)</f>
        <v>1649745.7810000004</v>
      </c>
      <c r="W25" s="95">
        <f t="shared" si="27"/>
        <v>5307999.6770000039</v>
      </c>
      <c r="X25" s="95">
        <f t="shared" si="27"/>
        <v>408925.35199999961</v>
      </c>
      <c r="Y25" s="120">
        <f t="shared" ref="Y25" si="28">SUM(Y26:Y27)</f>
        <v>7366670.8100000042</v>
      </c>
      <c r="Z25" s="95">
        <f t="shared" ref="Z25:AA25" si="29">SUM(Z26:Z27)</f>
        <v>18329724.540000003</v>
      </c>
      <c r="AA25" s="148">
        <f t="shared" si="29"/>
        <v>8138800.4400000032</v>
      </c>
      <c r="AC25" s="160">
        <f t="shared" ref="AC25:AL25" si="30">SUM(AC26:AC27)</f>
        <v>0</v>
      </c>
      <c r="AD25" s="161">
        <f t="shared" si="30"/>
        <v>0</v>
      </c>
      <c r="AE25" s="161">
        <f t="shared" si="30"/>
        <v>0</v>
      </c>
      <c r="AF25" s="161">
        <f t="shared" si="30"/>
        <v>0</v>
      </c>
      <c r="AG25" s="161">
        <f t="shared" si="30"/>
        <v>0</v>
      </c>
      <c r="AH25" s="161">
        <f t="shared" si="30"/>
        <v>0</v>
      </c>
      <c r="AI25" s="161">
        <f t="shared" si="30"/>
        <v>0</v>
      </c>
      <c r="AJ25" s="161">
        <f t="shared" si="30"/>
        <v>0</v>
      </c>
      <c r="AK25" s="161">
        <f t="shared" si="30"/>
        <v>0</v>
      </c>
      <c r="AL25" s="162">
        <f t="shared" si="30"/>
        <v>0</v>
      </c>
      <c r="AN25" s="253">
        <f t="shared" ref="AN25" si="31">SUM(AN26:AN27)</f>
        <v>5590</v>
      </c>
      <c r="AO25" s="248">
        <f t="shared" ref="AO25:AP25" si="32">SUM(AO26:AO27)</f>
        <v>0</v>
      </c>
      <c r="AP25" s="254">
        <f t="shared" si="32"/>
        <v>14914</v>
      </c>
    </row>
    <row r="26" spans="1:42" ht="20" customHeight="1" outlineLevel="1">
      <c r="A26" s="240"/>
      <c r="B26" s="230" t="s">
        <v>38</v>
      </c>
      <c r="C26" s="194">
        <v>6982</v>
      </c>
      <c r="D26" s="77">
        <v>18124</v>
      </c>
      <c r="E26" s="77">
        <v>1712</v>
      </c>
      <c r="F26" s="78">
        <v>26818</v>
      </c>
      <c r="G26" s="261">
        <v>20504</v>
      </c>
      <c r="H26" s="305">
        <v>26818</v>
      </c>
      <c r="I26" s="76">
        <v>29047441.945389945</v>
      </c>
      <c r="J26" s="77">
        <v>9037690.4244016334</v>
      </c>
      <c r="K26" s="77">
        <v>8522114.8378634471</v>
      </c>
      <c r="L26" s="77">
        <v>17657442.966993652</v>
      </c>
      <c r="M26" s="77">
        <v>1276849.0619628341</v>
      </c>
      <c r="N26" s="125">
        <f t="shared" ref="N26:N27" si="33">SUM(K26:M26)</f>
        <v>27456406.866819933</v>
      </c>
      <c r="O26" s="126">
        <v>7974706.1754428949</v>
      </c>
      <c r="P26" s="77">
        <v>25158716.686819933</v>
      </c>
      <c r="Q26" s="261">
        <v>10297080.261377038</v>
      </c>
      <c r="R26" s="194">
        <v>4254688.1000000006</v>
      </c>
      <c r="S26" s="77">
        <v>13151187.520000003</v>
      </c>
      <c r="T26" s="77">
        <v>1360797.8399999999</v>
      </c>
      <c r="U26" s="125">
        <f t="shared" ref="U26:U27" si="34">SUM(R26:T26)</f>
        <v>18766673.460000005</v>
      </c>
      <c r="V26" s="77">
        <v>1649745.7810000004</v>
      </c>
      <c r="W26" s="77">
        <v>5307999.6770000039</v>
      </c>
      <c r="X26" s="77">
        <v>408925.35199999961</v>
      </c>
      <c r="Y26" s="125">
        <f t="shared" ref="Y26:Y27" si="35">SUM(V26:X26)</f>
        <v>7366670.8100000042</v>
      </c>
      <c r="Z26" s="77">
        <v>18329724.540000003</v>
      </c>
      <c r="AA26" s="195">
        <v>8138800.4400000032</v>
      </c>
      <c r="AC26" s="152"/>
      <c r="AD26" s="111"/>
      <c r="AE26" s="111"/>
      <c r="AF26" s="111"/>
      <c r="AG26" s="111"/>
      <c r="AH26" s="111"/>
      <c r="AI26" s="111"/>
      <c r="AJ26" s="111"/>
      <c r="AK26" s="111"/>
      <c r="AL26" s="150"/>
      <c r="AN26" s="194">
        <v>5590</v>
      </c>
      <c r="AO26" s="77">
        <v>0</v>
      </c>
      <c r="AP26" s="195">
        <v>14914</v>
      </c>
    </row>
    <row r="27" spans="1:42" ht="20" customHeight="1" outlineLevel="1" thickBot="1">
      <c r="A27" s="242"/>
      <c r="B27" s="232" t="s">
        <v>39</v>
      </c>
      <c r="C27" s="206">
        <v>0</v>
      </c>
      <c r="D27" s="87">
        <v>0</v>
      </c>
      <c r="E27" s="87">
        <v>0</v>
      </c>
      <c r="F27" s="87">
        <v>0</v>
      </c>
      <c r="G27" s="268">
        <v>0</v>
      </c>
      <c r="H27" s="305">
        <v>0</v>
      </c>
      <c r="I27" s="289">
        <v>0</v>
      </c>
      <c r="J27" s="87">
        <v>0</v>
      </c>
      <c r="K27" s="87">
        <v>0</v>
      </c>
      <c r="L27" s="87">
        <v>0</v>
      </c>
      <c r="M27" s="87">
        <v>0</v>
      </c>
      <c r="N27" s="135">
        <f t="shared" si="33"/>
        <v>0</v>
      </c>
      <c r="O27" s="136">
        <v>0</v>
      </c>
      <c r="P27" s="87">
        <v>0</v>
      </c>
      <c r="Q27" s="268">
        <v>0</v>
      </c>
      <c r="R27" s="206">
        <v>0</v>
      </c>
      <c r="S27" s="87">
        <v>0</v>
      </c>
      <c r="T27" s="87">
        <v>0</v>
      </c>
      <c r="U27" s="135">
        <f t="shared" si="34"/>
        <v>0</v>
      </c>
      <c r="V27" s="87">
        <v>0</v>
      </c>
      <c r="W27" s="87">
        <v>0</v>
      </c>
      <c r="X27" s="87">
        <v>0</v>
      </c>
      <c r="Y27" s="135">
        <f t="shared" si="35"/>
        <v>0</v>
      </c>
      <c r="Z27" s="87">
        <v>0</v>
      </c>
      <c r="AA27" s="207">
        <v>0</v>
      </c>
      <c r="AC27" s="171"/>
      <c r="AD27" s="110"/>
      <c r="AE27" s="110"/>
      <c r="AF27" s="110"/>
      <c r="AG27" s="110"/>
      <c r="AH27" s="110"/>
      <c r="AI27" s="110"/>
      <c r="AJ27" s="110"/>
      <c r="AK27" s="110"/>
      <c r="AL27" s="170"/>
      <c r="AN27" s="206">
        <v>0</v>
      </c>
      <c r="AO27" s="87">
        <v>0</v>
      </c>
      <c r="AP27" s="207">
        <v>0</v>
      </c>
    </row>
    <row r="28" spans="1:42" ht="30" customHeight="1" outlineLevel="1" thickBot="1">
      <c r="A28" s="239" t="s">
        <v>40</v>
      </c>
      <c r="B28" s="229" t="s">
        <v>41</v>
      </c>
      <c r="C28" s="208">
        <f t="shared" ref="C28:U28" si="36">SUM(C29:C31)</f>
        <v>16651</v>
      </c>
      <c r="D28" s="100">
        <f t="shared" si="36"/>
        <v>968426</v>
      </c>
      <c r="E28" s="100">
        <f t="shared" si="36"/>
        <v>1712</v>
      </c>
      <c r="F28" s="101">
        <f t="shared" si="36"/>
        <v>986789</v>
      </c>
      <c r="G28" s="269">
        <f t="shared" ref="G28" si="37">SUM(G29:G31)</f>
        <v>88801</v>
      </c>
      <c r="H28" s="306">
        <f t="shared" si="36"/>
        <v>986789</v>
      </c>
      <c r="I28" s="290">
        <f t="shared" ref="I28:J28" si="38">SUM(I29:I31)</f>
        <v>5501797.7010300867</v>
      </c>
      <c r="J28" s="100">
        <f t="shared" si="38"/>
        <v>1006870.8963356358</v>
      </c>
      <c r="K28" s="100">
        <f t="shared" ref="K28:M28" si="39">SUM(K29:K31)</f>
        <v>814282.65796433785</v>
      </c>
      <c r="L28" s="100">
        <f t="shared" si="39"/>
        <v>4434345.3467814457</v>
      </c>
      <c r="M28" s="100">
        <f t="shared" si="39"/>
        <v>77925.655408780032</v>
      </c>
      <c r="N28" s="106">
        <f t="shared" si="36"/>
        <v>5326553.6601545643</v>
      </c>
      <c r="O28" s="100">
        <f t="shared" si="36"/>
        <v>884134.85704919603</v>
      </c>
      <c r="P28" s="100">
        <f t="shared" ref="P28:Q28" si="40">SUM(P29:P31)</f>
        <v>5027415.365011815</v>
      </c>
      <c r="Q28" s="269">
        <f t="shared" si="40"/>
        <v>3389338.7679626183</v>
      </c>
      <c r="R28" s="208">
        <f t="shared" si="36"/>
        <v>440179.35720588244</v>
      </c>
      <c r="S28" s="100">
        <f t="shared" si="36"/>
        <v>1627960.9035294119</v>
      </c>
      <c r="T28" s="100">
        <f t="shared" si="36"/>
        <v>114701.08</v>
      </c>
      <c r="U28" s="106">
        <f t="shared" si="36"/>
        <v>2182841.3407352944</v>
      </c>
      <c r="V28" s="100">
        <f t="shared" ref="V28:X28" si="41">SUM(V29:V31)</f>
        <v>179976.58920588245</v>
      </c>
      <c r="W28" s="100">
        <f t="shared" si="41"/>
        <v>755227.39152941189</v>
      </c>
      <c r="X28" s="100">
        <f t="shared" si="41"/>
        <v>34410.324000000008</v>
      </c>
      <c r="Y28" s="106">
        <f t="shared" ref="Y28" si="42">SUM(Y29:Y31)</f>
        <v>969614.30473529431</v>
      </c>
      <c r="Z28" s="100">
        <f t="shared" ref="Z28:AA28" si="43">SUM(Z29:Z31)</f>
        <v>2341724.4128308822</v>
      </c>
      <c r="AA28" s="244">
        <f t="shared" si="43"/>
        <v>1149877.236830882</v>
      </c>
      <c r="AC28" s="173">
        <f t="shared" ref="AC28:AL28" si="44">SUM(AC29:AC31)</f>
        <v>0</v>
      </c>
      <c r="AD28" s="174">
        <f t="shared" si="44"/>
        <v>0</v>
      </c>
      <c r="AE28" s="174">
        <f t="shared" si="44"/>
        <v>0</v>
      </c>
      <c r="AF28" s="174">
        <f t="shared" si="44"/>
        <v>0</v>
      </c>
      <c r="AG28" s="174">
        <f t="shared" si="44"/>
        <v>0</v>
      </c>
      <c r="AH28" s="174">
        <f t="shared" si="44"/>
        <v>0</v>
      </c>
      <c r="AI28" s="174">
        <f t="shared" si="44"/>
        <v>0</v>
      </c>
      <c r="AJ28" s="174">
        <f t="shared" si="44"/>
        <v>0</v>
      </c>
      <c r="AK28" s="174">
        <f t="shared" si="44"/>
        <v>0</v>
      </c>
      <c r="AL28" s="172">
        <f t="shared" si="44"/>
        <v>0</v>
      </c>
      <c r="AN28" s="256">
        <f t="shared" ref="AN28" si="45">SUM(AN29:AN31)</f>
        <v>7055</v>
      </c>
      <c r="AO28" s="249">
        <f t="shared" ref="AO28:AP28" si="46">SUM(AO29:AO31)</f>
        <v>0</v>
      </c>
      <c r="AP28" s="257">
        <f t="shared" si="46"/>
        <v>81746</v>
      </c>
    </row>
    <row r="29" spans="1:42" ht="30" customHeight="1" outlineLevel="1">
      <c r="A29" s="240"/>
      <c r="B29" s="230" t="s">
        <v>42</v>
      </c>
      <c r="C29" s="194">
        <v>7849</v>
      </c>
      <c r="D29" s="77">
        <v>948501</v>
      </c>
      <c r="E29" s="77">
        <v>0</v>
      </c>
      <c r="F29" s="78">
        <v>956350</v>
      </c>
      <c r="G29" s="265">
        <v>67595</v>
      </c>
      <c r="H29" s="305">
        <v>956350</v>
      </c>
      <c r="I29" s="76">
        <v>2261522.8566176472</v>
      </c>
      <c r="J29" s="77">
        <v>0</v>
      </c>
      <c r="K29" s="77">
        <v>60070.294117646998</v>
      </c>
      <c r="L29" s="77">
        <v>2201452.5625</v>
      </c>
      <c r="M29" s="77">
        <v>0</v>
      </c>
      <c r="N29" s="125">
        <f t="shared" ref="N29:N33" si="47">SUM(K29:M29)</f>
        <v>2261522.8566176472</v>
      </c>
      <c r="O29" s="126">
        <v>0</v>
      </c>
      <c r="P29" s="77">
        <v>2238007.7914748979</v>
      </c>
      <c r="Q29" s="261">
        <v>2238007.7914748979</v>
      </c>
      <c r="R29" s="194">
        <v>8664.7272058823492</v>
      </c>
      <c r="S29" s="77">
        <v>114147.313529412</v>
      </c>
      <c r="T29" s="77">
        <v>0</v>
      </c>
      <c r="U29" s="125">
        <f t="shared" ref="U29:U33" si="48">SUM(R29:T29)</f>
        <v>122812.04073529434</v>
      </c>
      <c r="V29" s="77">
        <v>8664.7272058823492</v>
      </c>
      <c r="W29" s="77">
        <v>114147.313529412</v>
      </c>
      <c r="X29" s="77">
        <v>0</v>
      </c>
      <c r="Y29" s="125">
        <f t="shared" ref="Y29:Y33" si="49">SUM(V29:X29)</f>
        <v>122812.04073529434</v>
      </c>
      <c r="Z29" s="77">
        <v>130580.122830882</v>
      </c>
      <c r="AA29" s="195">
        <v>130580.122830882</v>
      </c>
      <c r="AC29" s="152"/>
      <c r="AD29" s="111"/>
      <c r="AE29" s="111"/>
      <c r="AF29" s="111"/>
      <c r="AG29" s="111"/>
      <c r="AH29" s="111"/>
      <c r="AI29" s="111"/>
      <c r="AJ29" s="111"/>
      <c r="AK29" s="111"/>
      <c r="AL29" s="150"/>
      <c r="AN29" s="194">
        <v>2295</v>
      </c>
      <c r="AO29" s="77">
        <v>0</v>
      </c>
      <c r="AP29" s="195">
        <v>65300</v>
      </c>
    </row>
    <row r="30" spans="1:42" ht="30" customHeight="1" outlineLevel="1">
      <c r="A30" s="241"/>
      <c r="B30" s="233" t="s">
        <v>3</v>
      </c>
      <c r="C30" s="210">
        <v>8802</v>
      </c>
      <c r="D30" s="88">
        <v>19925</v>
      </c>
      <c r="E30" s="88">
        <v>1712</v>
      </c>
      <c r="F30" s="88">
        <v>30439</v>
      </c>
      <c r="G30" s="270">
        <v>21206</v>
      </c>
      <c r="H30" s="305">
        <v>30439</v>
      </c>
      <c r="I30" s="291">
        <v>3240274.8444124395</v>
      </c>
      <c r="J30" s="88">
        <v>1006870.8963356358</v>
      </c>
      <c r="K30" s="88">
        <v>754212.36384669086</v>
      </c>
      <c r="L30" s="88">
        <v>2232892.7842814457</v>
      </c>
      <c r="M30" s="88">
        <v>77925.655408780032</v>
      </c>
      <c r="N30" s="137">
        <f t="shared" si="47"/>
        <v>3065030.8035369166</v>
      </c>
      <c r="O30" s="138">
        <v>884134.85704919603</v>
      </c>
      <c r="P30" s="88">
        <v>2789407.5735369166</v>
      </c>
      <c r="Q30" s="270">
        <v>1151330.9764877204</v>
      </c>
      <c r="R30" s="210">
        <v>431514.63000000006</v>
      </c>
      <c r="S30" s="88">
        <v>1513813.5899999999</v>
      </c>
      <c r="T30" s="88">
        <v>114701.08</v>
      </c>
      <c r="U30" s="137">
        <f t="shared" si="48"/>
        <v>2060029.3</v>
      </c>
      <c r="V30" s="88">
        <v>171311.86200000011</v>
      </c>
      <c r="W30" s="88">
        <v>641080.07799999986</v>
      </c>
      <c r="X30" s="88">
        <v>34410.324000000008</v>
      </c>
      <c r="Y30" s="137">
        <f t="shared" si="49"/>
        <v>846802.26399999997</v>
      </c>
      <c r="Z30" s="88">
        <v>2211144.29</v>
      </c>
      <c r="AA30" s="211">
        <v>1019297.1140000001</v>
      </c>
      <c r="AC30" s="176"/>
      <c r="AD30" s="112"/>
      <c r="AE30" s="112"/>
      <c r="AF30" s="112"/>
      <c r="AG30" s="112"/>
      <c r="AH30" s="112"/>
      <c r="AI30" s="112"/>
      <c r="AJ30" s="112"/>
      <c r="AK30" s="112"/>
      <c r="AL30" s="175"/>
      <c r="AN30" s="210">
        <v>4760</v>
      </c>
      <c r="AO30" s="88">
        <v>0</v>
      </c>
      <c r="AP30" s="211">
        <v>16446</v>
      </c>
    </row>
    <row r="31" spans="1:42" ht="20" customHeight="1" outlineLevel="1" thickBot="1">
      <c r="A31" s="242"/>
      <c r="B31" s="232" t="s">
        <v>43</v>
      </c>
      <c r="C31" s="212">
        <v>0</v>
      </c>
      <c r="D31" s="89">
        <v>0</v>
      </c>
      <c r="E31" s="89">
        <v>0</v>
      </c>
      <c r="F31" s="90">
        <v>0</v>
      </c>
      <c r="G31" s="271">
        <v>0</v>
      </c>
      <c r="H31" s="301"/>
      <c r="I31" s="292">
        <v>0</v>
      </c>
      <c r="J31" s="89">
        <v>0</v>
      </c>
      <c r="K31" s="89">
        <v>0</v>
      </c>
      <c r="L31" s="89">
        <v>0</v>
      </c>
      <c r="M31" s="89">
        <v>0</v>
      </c>
      <c r="N31" s="124">
        <f t="shared" si="47"/>
        <v>0</v>
      </c>
      <c r="O31" s="104">
        <v>0</v>
      </c>
      <c r="P31" s="89">
        <v>0</v>
      </c>
      <c r="Q31" s="271">
        <v>0</v>
      </c>
      <c r="R31" s="212">
        <v>0</v>
      </c>
      <c r="S31" s="89">
        <v>0</v>
      </c>
      <c r="T31" s="89">
        <v>0</v>
      </c>
      <c r="U31" s="124">
        <f t="shared" si="48"/>
        <v>0</v>
      </c>
      <c r="V31" s="89">
        <v>0</v>
      </c>
      <c r="W31" s="89">
        <v>0</v>
      </c>
      <c r="X31" s="89">
        <v>0</v>
      </c>
      <c r="Y31" s="124">
        <f t="shared" si="49"/>
        <v>0</v>
      </c>
      <c r="Z31" s="89">
        <v>0</v>
      </c>
      <c r="AA31" s="213">
        <v>0</v>
      </c>
      <c r="AC31" s="178"/>
      <c r="AD31" s="117"/>
      <c r="AE31" s="117"/>
      <c r="AF31" s="117"/>
      <c r="AG31" s="117"/>
      <c r="AH31" s="117"/>
      <c r="AI31" s="117"/>
      <c r="AJ31" s="117"/>
      <c r="AK31" s="117"/>
      <c r="AL31" s="177"/>
      <c r="AN31" s="212">
        <v>0</v>
      </c>
      <c r="AO31" s="89">
        <v>0</v>
      </c>
      <c r="AP31" s="213">
        <v>0</v>
      </c>
    </row>
    <row r="32" spans="1:42" ht="20" customHeight="1" outlineLevel="1" thickBot="1">
      <c r="A32" s="239" t="s">
        <v>44</v>
      </c>
      <c r="B32" s="313" t="s">
        <v>4</v>
      </c>
      <c r="C32" s="204">
        <v>0</v>
      </c>
      <c r="D32" s="98">
        <v>0</v>
      </c>
      <c r="E32" s="98">
        <v>0</v>
      </c>
      <c r="F32" s="99">
        <v>0</v>
      </c>
      <c r="G32" s="267">
        <v>0</v>
      </c>
      <c r="H32" s="298"/>
      <c r="I32" s="288">
        <v>0</v>
      </c>
      <c r="J32" s="98">
        <v>0</v>
      </c>
      <c r="K32" s="98">
        <v>0</v>
      </c>
      <c r="L32" s="98">
        <v>0</v>
      </c>
      <c r="M32" s="98">
        <v>0</v>
      </c>
      <c r="N32" s="121">
        <f t="shared" si="47"/>
        <v>0</v>
      </c>
      <c r="O32" s="98">
        <v>0</v>
      </c>
      <c r="P32" s="98">
        <v>0</v>
      </c>
      <c r="Q32" s="267">
        <v>0</v>
      </c>
      <c r="R32" s="204">
        <v>0</v>
      </c>
      <c r="S32" s="98">
        <v>0</v>
      </c>
      <c r="T32" s="98">
        <v>0</v>
      </c>
      <c r="U32" s="121">
        <f t="shared" si="48"/>
        <v>0</v>
      </c>
      <c r="V32" s="98">
        <v>0</v>
      </c>
      <c r="W32" s="98">
        <v>0</v>
      </c>
      <c r="X32" s="98">
        <v>0</v>
      </c>
      <c r="Y32" s="121">
        <f t="shared" si="49"/>
        <v>0</v>
      </c>
      <c r="Z32" s="98">
        <v>0</v>
      </c>
      <c r="AA32" s="205">
        <v>0</v>
      </c>
      <c r="AC32" s="167"/>
      <c r="AD32" s="168"/>
      <c r="AE32" s="168"/>
      <c r="AF32" s="168"/>
      <c r="AG32" s="168"/>
      <c r="AH32" s="168"/>
      <c r="AI32" s="168"/>
      <c r="AJ32" s="168"/>
      <c r="AK32" s="168"/>
      <c r="AL32" s="169"/>
      <c r="AN32" s="204">
        <v>0</v>
      </c>
      <c r="AO32" s="98">
        <v>0</v>
      </c>
      <c r="AP32" s="205">
        <v>0</v>
      </c>
    </row>
    <row r="33" spans="1:42" ht="20" customHeight="1" outlineLevel="1" thickBot="1">
      <c r="A33" s="243" t="s">
        <v>45</v>
      </c>
      <c r="B33" s="234" t="s">
        <v>12</v>
      </c>
      <c r="C33" s="214">
        <v>0</v>
      </c>
      <c r="D33" s="102">
        <v>0</v>
      </c>
      <c r="E33" s="102">
        <v>0</v>
      </c>
      <c r="F33" s="103">
        <v>0</v>
      </c>
      <c r="G33" s="272">
        <v>0</v>
      </c>
      <c r="H33" s="305">
        <v>0</v>
      </c>
      <c r="I33" s="293">
        <v>0</v>
      </c>
      <c r="J33" s="102">
        <v>0</v>
      </c>
      <c r="K33" s="102">
        <v>0</v>
      </c>
      <c r="L33" s="102">
        <v>0</v>
      </c>
      <c r="M33" s="102">
        <v>0</v>
      </c>
      <c r="N33" s="122">
        <f t="shared" si="47"/>
        <v>0</v>
      </c>
      <c r="O33" s="102">
        <v>0</v>
      </c>
      <c r="P33" s="102">
        <v>0</v>
      </c>
      <c r="Q33" s="272">
        <v>0</v>
      </c>
      <c r="R33" s="214">
        <v>0</v>
      </c>
      <c r="S33" s="102">
        <v>0</v>
      </c>
      <c r="T33" s="102">
        <v>0</v>
      </c>
      <c r="U33" s="122">
        <f t="shared" si="48"/>
        <v>0</v>
      </c>
      <c r="V33" s="102">
        <v>0</v>
      </c>
      <c r="W33" s="102">
        <v>0</v>
      </c>
      <c r="X33" s="102">
        <v>0</v>
      </c>
      <c r="Y33" s="122">
        <f t="shared" si="49"/>
        <v>0</v>
      </c>
      <c r="Z33" s="102">
        <v>0</v>
      </c>
      <c r="AA33" s="215">
        <v>0</v>
      </c>
      <c r="AC33" s="179"/>
      <c r="AD33" s="180"/>
      <c r="AE33" s="180"/>
      <c r="AF33" s="180"/>
      <c r="AG33" s="180"/>
      <c r="AH33" s="180"/>
      <c r="AI33" s="180"/>
      <c r="AJ33" s="180"/>
      <c r="AK33" s="180"/>
      <c r="AL33" s="181"/>
      <c r="AN33" s="214">
        <v>0</v>
      </c>
      <c r="AO33" s="102">
        <v>0</v>
      </c>
      <c r="AP33" s="215">
        <v>0</v>
      </c>
    </row>
    <row r="34" spans="1:42" ht="30" customHeight="1" outlineLevel="1" thickBot="1">
      <c r="A34" s="239" t="s">
        <v>46</v>
      </c>
      <c r="B34" s="229" t="s">
        <v>47</v>
      </c>
      <c r="C34" s="208">
        <f>SUM(C35:C36)</f>
        <v>0</v>
      </c>
      <c r="D34" s="100">
        <f>SUM(D35:D36)</f>
        <v>0</v>
      </c>
      <c r="E34" s="100">
        <f>SUM(E35:E36)</f>
        <v>0</v>
      </c>
      <c r="F34" s="101">
        <f>SUM(F35:F36)</f>
        <v>0</v>
      </c>
      <c r="G34" s="269">
        <f>SUM(G35:G36)</f>
        <v>0</v>
      </c>
      <c r="H34" s="298"/>
      <c r="I34" s="290">
        <f>SUM(I35:I36)</f>
        <v>0</v>
      </c>
      <c r="J34" s="100">
        <f>SUM(J35:J36)</f>
        <v>0</v>
      </c>
      <c r="K34" s="100">
        <f t="shared" ref="K34:Q34" si="50">SUM(K35:K36)</f>
        <v>0</v>
      </c>
      <c r="L34" s="100">
        <f t="shared" si="50"/>
        <v>0</v>
      </c>
      <c r="M34" s="100">
        <f t="shared" si="50"/>
        <v>0</v>
      </c>
      <c r="N34" s="106">
        <f t="shared" ref="N34:U34" si="51">SUM(N35:N36)</f>
        <v>0</v>
      </c>
      <c r="O34" s="100">
        <f t="shared" si="50"/>
        <v>0</v>
      </c>
      <c r="P34" s="100">
        <f t="shared" si="50"/>
        <v>0</v>
      </c>
      <c r="Q34" s="269">
        <f t="shared" si="50"/>
        <v>0</v>
      </c>
      <c r="R34" s="208">
        <f t="shared" si="51"/>
        <v>0</v>
      </c>
      <c r="S34" s="100">
        <f t="shared" si="51"/>
        <v>0</v>
      </c>
      <c r="T34" s="100">
        <f t="shared" si="51"/>
        <v>0</v>
      </c>
      <c r="U34" s="106">
        <f t="shared" si="51"/>
        <v>0</v>
      </c>
      <c r="V34" s="100">
        <f t="shared" ref="V34:X34" si="52">SUM(V35:V36)</f>
        <v>0</v>
      </c>
      <c r="W34" s="100">
        <f t="shared" si="52"/>
        <v>0</v>
      </c>
      <c r="X34" s="100">
        <f t="shared" si="52"/>
        <v>0</v>
      </c>
      <c r="Y34" s="106">
        <f t="shared" ref="Y34:AA34" si="53">SUM(Y35:Y36)</f>
        <v>0</v>
      </c>
      <c r="Z34" s="100">
        <f t="shared" si="53"/>
        <v>0</v>
      </c>
      <c r="AA34" s="209">
        <f t="shared" si="53"/>
        <v>0</v>
      </c>
      <c r="AC34" s="173">
        <f t="shared" ref="AC34:AL34" si="54">SUM(AC35:AC36)</f>
        <v>0</v>
      </c>
      <c r="AD34" s="174">
        <f t="shared" si="54"/>
        <v>0</v>
      </c>
      <c r="AE34" s="174">
        <f t="shared" si="54"/>
        <v>0</v>
      </c>
      <c r="AF34" s="174">
        <f t="shared" si="54"/>
        <v>0</v>
      </c>
      <c r="AG34" s="174">
        <f t="shared" si="54"/>
        <v>0</v>
      </c>
      <c r="AH34" s="174">
        <f t="shared" si="54"/>
        <v>0</v>
      </c>
      <c r="AI34" s="174">
        <f t="shared" si="54"/>
        <v>0</v>
      </c>
      <c r="AJ34" s="174">
        <f t="shared" si="54"/>
        <v>0</v>
      </c>
      <c r="AK34" s="174">
        <f t="shared" si="54"/>
        <v>0</v>
      </c>
      <c r="AL34" s="172">
        <f t="shared" si="54"/>
        <v>0</v>
      </c>
      <c r="AN34" s="256">
        <f>SUM(AN35:AN36)</f>
        <v>0</v>
      </c>
      <c r="AO34" s="249">
        <f>SUM(AO35:AO36)</f>
        <v>0</v>
      </c>
      <c r="AP34" s="257">
        <f>SUM(AP35:AP36)</f>
        <v>0</v>
      </c>
    </row>
    <row r="35" spans="1:42" ht="20" customHeight="1" outlineLevel="1">
      <c r="A35" s="240"/>
      <c r="B35" s="230" t="s">
        <v>48</v>
      </c>
      <c r="C35" s="216">
        <v>0</v>
      </c>
      <c r="D35" s="91">
        <v>0</v>
      </c>
      <c r="E35" s="91">
        <v>0</v>
      </c>
      <c r="F35" s="91">
        <v>0</v>
      </c>
      <c r="G35" s="273">
        <v>0</v>
      </c>
      <c r="H35" s="299"/>
      <c r="I35" s="294">
        <v>0</v>
      </c>
      <c r="J35" s="91">
        <v>0</v>
      </c>
      <c r="K35" s="91">
        <v>0</v>
      </c>
      <c r="L35" s="91">
        <v>0</v>
      </c>
      <c r="M35" s="91">
        <v>0</v>
      </c>
      <c r="N35" s="139">
        <f t="shared" ref="N35:N37" si="55">SUM(K35:M35)</f>
        <v>0</v>
      </c>
      <c r="O35" s="140">
        <v>0</v>
      </c>
      <c r="P35" s="91">
        <v>0</v>
      </c>
      <c r="Q35" s="273">
        <v>0</v>
      </c>
      <c r="R35" s="216">
        <v>0</v>
      </c>
      <c r="S35" s="91">
        <v>0</v>
      </c>
      <c r="T35" s="91">
        <v>0</v>
      </c>
      <c r="U35" s="139">
        <f t="shared" ref="U35:U37" si="56">SUM(R35:T35)</f>
        <v>0</v>
      </c>
      <c r="V35" s="91">
        <v>0</v>
      </c>
      <c r="W35" s="91">
        <v>0</v>
      </c>
      <c r="X35" s="91">
        <v>0</v>
      </c>
      <c r="Y35" s="139">
        <f t="shared" ref="Y35:Y37" si="57">SUM(V35:X35)</f>
        <v>0</v>
      </c>
      <c r="Z35" s="91">
        <v>0</v>
      </c>
      <c r="AA35" s="217">
        <v>0</v>
      </c>
      <c r="AC35" s="183"/>
      <c r="AD35" s="118"/>
      <c r="AE35" s="118"/>
      <c r="AF35" s="118"/>
      <c r="AG35" s="118"/>
      <c r="AH35" s="118"/>
      <c r="AI35" s="118"/>
      <c r="AJ35" s="118"/>
      <c r="AK35" s="118"/>
      <c r="AL35" s="182"/>
      <c r="AN35" s="216">
        <v>0</v>
      </c>
      <c r="AO35" s="91">
        <v>0</v>
      </c>
      <c r="AP35" s="217">
        <v>0</v>
      </c>
    </row>
    <row r="36" spans="1:42" ht="20" customHeight="1" outlineLevel="1" thickBot="1">
      <c r="A36" s="242"/>
      <c r="B36" s="232" t="s">
        <v>49</v>
      </c>
      <c r="C36" s="206">
        <v>0</v>
      </c>
      <c r="D36" s="87">
        <v>0</v>
      </c>
      <c r="E36" s="87">
        <v>0</v>
      </c>
      <c r="F36" s="87">
        <v>0</v>
      </c>
      <c r="G36" s="268">
        <v>0</v>
      </c>
      <c r="H36" s="301"/>
      <c r="I36" s="289">
        <v>0</v>
      </c>
      <c r="J36" s="87">
        <v>0</v>
      </c>
      <c r="K36" s="87">
        <v>0</v>
      </c>
      <c r="L36" s="87">
        <v>0</v>
      </c>
      <c r="M36" s="87">
        <v>0</v>
      </c>
      <c r="N36" s="135">
        <f t="shared" si="55"/>
        <v>0</v>
      </c>
      <c r="O36" s="136">
        <v>0</v>
      </c>
      <c r="P36" s="87">
        <v>0</v>
      </c>
      <c r="Q36" s="268">
        <v>0</v>
      </c>
      <c r="R36" s="206">
        <v>0</v>
      </c>
      <c r="S36" s="87">
        <v>0</v>
      </c>
      <c r="T36" s="87">
        <v>0</v>
      </c>
      <c r="U36" s="135">
        <f t="shared" si="56"/>
        <v>0</v>
      </c>
      <c r="V36" s="87">
        <v>0</v>
      </c>
      <c r="W36" s="87">
        <v>0</v>
      </c>
      <c r="X36" s="87">
        <v>0</v>
      </c>
      <c r="Y36" s="135">
        <f t="shared" si="57"/>
        <v>0</v>
      </c>
      <c r="Z36" s="87">
        <v>0</v>
      </c>
      <c r="AA36" s="207">
        <v>0</v>
      </c>
      <c r="AC36" s="171"/>
      <c r="AD36" s="110"/>
      <c r="AE36" s="110"/>
      <c r="AF36" s="110"/>
      <c r="AG36" s="110"/>
      <c r="AH36" s="110"/>
      <c r="AI36" s="110"/>
      <c r="AJ36" s="110"/>
      <c r="AK36" s="110"/>
      <c r="AL36" s="170"/>
      <c r="AN36" s="206">
        <v>0</v>
      </c>
      <c r="AO36" s="87">
        <v>0</v>
      </c>
      <c r="AP36" s="207">
        <v>0</v>
      </c>
    </row>
    <row r="37" spans="1:42" ht="20" customHeight="1" outlineLevel="1" thickBot="1">
      <c r="A37" s="239" t="s">
        <v>50</v>
      </c>
      <c r="B37" s="313" t="s">
        <v>13</v>
      </c>
      <c r="C37" s="204">
        <v>0</v>
      </c>
      <c r="D37" s="98">
        <v>0</v>
      </c>
      <c r="E37" s="98">
        <v>0</v>
      </c>
      <c r="F37" s="99">
        <v>0</v>
      </c>
      <c r="G37" s="267">
        <v>0</v>
      </c>
      <c r="H37" s="314">
        <v>0</v>
      </c>
      <c r="I37" s="288">
        <v>0</v>
      </c>
      <c r="J37" s="98">
        <v>0</v>
      </c>
      <c r="K37" s="98">
        <v>0</v>
      </c>
      <c r="L37" s="98">
        <v>0</v>
      </c>
      <c r="M37" s="98">
        <v>0</v>
      </c>
      <c r="N37" s="121">
        <f t="shared" si="55"/>
        <v>0</v>
      </c>
      <c r="O37" s="98">
        <v>0</v>
      </c>
      <c r="P37" s="98">
        <v>0</v>
      </c>
      <c r="Q37" s="267">
        <v>0</v>
      </c>
      <c r="R37" s="204">
        <v>0</v>
      </c>
      <c r="S37" s="98">
        <v>0</v>
      </c>
      <c r="T37" s="98">
        <v>0</v>
      </c>
      <c r="U37" s="121">
        <f t="shared" si="56"/>
        <v>0</v>
      </c>
      <c r="V37" s="98">
        <v>0</v>
      </c>
      <c r="W37" s="98">
        <v>0</v>
      </c>
      <c r="X37" s="98">
        <v>0</v>
      </c>
      <c r="Y37" s="121">
        <f t="shared" si="57"/>
        <v>0</v>
      </c>
      <c r="Z37" s="98">
        <v>0</v>
      </c>
      <c r="AA37" s="205">
        <v>0</v>
      </c>
      <c r="AC37" s="167"/>
      <c r="AD37" s="168"/>
      <c r="AE37" s="168"/>
      <c r="AF37" s="168"/>
      <c r="AG37" s="168"/>
      <c r="AH37" s="168"/>
      <c r="AI37" s="168"/>
      <c r="AJ37" s="168"/>
      <c r="AK37" s="168"/>
      <c r="AL37" s="169"/>
      <c r="AN37" s="204">
        <v>0</v>
      </c>
      <c r="AO37" s="98">
        <v>0</v>
      </c>
      <c r="AP37" s="205">
        <v>0</v>
      </c>
    </row>
    <row r="38" spans="1:42" ht="30" customHeight="1" outlineLevel="1" thickBot="1">
      <c r="A38" s="239" t="s">
        <v>51</v>
      </c>
      <c r="B38" s="313" t="s">
        <v>14</v>
      </c>
      <c r="C38" s="208">
        <f>SUM(C39:C40)</f>
        <v>0</v>
      </c>
      <c r="D38" s="100">
        <f>SUM(D39:D40)</f>
        <v>0</v>
      </c>
      <c r="E38" s="100">
        <f>SUM(E39:E40)</f>
        <v>0</v>
      </c>
      <c r="F38" s="101">
        <f>SUM(F39:F40)</f>
        <v>0</v>
      </c>
      <c r="G38" s="269">
        <f>SUM(G39:G40)</f>
        <v>0</v>
      </c>
      <c r="H38" s="298"/>
      <c r="I38" s="290">
        <f>SUM(I39:I40)</f>
        <v>0</v>
      </c>
      <c r="J38" s="100">
        <f>SUM(J39:J40)</f>
        <v>0</v>
      </c>
      <c r="K38" s="100">
        <f t="shared" ref="K38:Q38" si="58">SUM(K39:K40)</f>
        <v>0</v>
      </c>
      <c r="L38" s="100">
        <f t="shared" si="58"/>
        <v>0</v>
      </c>
      <c r="M38" s="100">
        <f t="shared" si="58"/>
        <v>0</v>
      </c>
      <c r="N38" s="106">
        <f t="shared" ref="N38:U38" si="59">SUM(N39:N40)</f>
        <v>0</v>
      </c>
      <c r="O38" s="100">
        <f t="shared" si="58"/>
        <v>0</v>
      </c>
      <c r="P38" s="100">
        <f t="shared" si="58"/>
        <v>0</v>
      </c>
      <c r="Q38" s="269">
        <f t="shared" si="58"/>
        <v>0</v>
      </c>
      <c r="R38" s="208">
        <f t="shared" si="59"/>
        <v>0</v>
      </c>
      <c r="S38" s="100">
        <f t="shared" si="59"/>
        <v>0</v>
      </c>
      <c r="T38" s="100">
        <f t="shared" si="59"/>
        <v>0</v>
      </c>
      <c r="U38" s="106">
        <f t="shared" si="59"/>
        <v>0</v>
      </c>
      <c r="V38" s="100">
        <f t="shared" ref="V38:X38" si="60">SUM(V39:V40)</f>
        <v>0</v>
      </c>
      <c r="W38" s="100">
        <f t="shared" si="60"/>
        <v>0</v>
      </c>
      <c r="X38" s="100">
        <f t="shared" si="60"/>
        <v>0</v>
      </c>
      <c r="Y38" s="106">
        <f t="shared" ref="Y38:AA38" si="61">SUM(Y39:Y40)</f>
        <v>0</v>
      </c>
      <c r="Z38" s="100">
        <f t="shared" si="61"/>
        <v>0</v>
      </c>
      <c r="AA38" s="209">
        <f t="shared" si="61"/>
        <v>0</v>
      </c>
      <c r="AC38" s="173">
        <f t="shared" ref="AC38:AL38" si="62">SUM(AC39:AC40)</f>
        <v>0</v>
      </c>
      <c r="AD38" s="174">
        <f t="shared" si="62"/>
        <v>0</v>
      </c>
      <c r="AE38" s="174">
        <f t="shared" si="62"/>
        <v>0</v>
      </c>
      <c r="AF38" s="174">
        <f t="shared" si="62"/>
        <v>0</v>
      </c>
      <c r="AG38" s="174">
        <f t="shared" si="62"/>
        <v>0</v>
      </c>
      <c r="AH38" s="174">
        <f t="shared" si="62"/>
        <v>0</v>
      </c>
      <c r="AI38" s="174">
        <f t="shared" si="62"/>
        <v>0</v>
      </c>
      <c r="AJ38" s="174">
        <f t="shared" si="62"/>
        <v>0</v>
      </c>
      <c r="AK38" s="174">
        <f t="shared" si="62"/>
        <v>0</v>
      </c>
      <c r="AL38" s="172">
        <f t="shared" si="62"/>
        <v>0</v>
      </c>
      <c r="AN38" s="256">
        <f>SUM(AN39:AN40)</f>
        <v>0</v>
      </c>
      <c r="AO38" s="249">
        <f>SUM(AO39:AO40)</f>
        <v>0</v>
      </c>
      <c r="AP38" s="257">
        <f>SUM(AP39:AP40)</f>
        <v>0</v>
      </c>
    </row>
    <row r="39" spans="1:42" ht="20" customHeight="1" outlineLevel="1">
      <c r="A39" s="240"/>
      <c r="B39" s="235" t="s">
        <v>52</v>
      </c>
      <c r="C39" s="200">
        <v>0</v>
      </c>
      <c r="D39" s="83">
        <v>0</v>
      </c>
      <c r="E39" s="83">
        <v>0</v>
      </c>
      <c r="F39" s="84">
        <v>0</v>
      </c>
      <c r="G39" s="265">
        <v>0</v>
      </c>
      <c r="H39" s="303"/>
      <c r="I39" s="286">
        <v>0</v>
      </c>
      <c r="J39" s="83">
        <v>0</v>
      </c>
      <c r="K39" s="83">
        <v>0</v>
      </c>
      <c r="L39" s="83">
        <v>0</v>
      </c>
      <c r="M39" s="83">
        <v>0</v>
      </c>
      <c r="N39" s="131">
        <f t="shared" ref="N39:N43" si="63">SUM(K39:M39)</f>
        <v>0</v>
      </c>
      <c r="O39" s="132">
        <v>0</v>
      </c>
      <c r="P39" s="83">
        <v>0</v>
      </c>
      <c r="Q39" s="265">
        <v>0</v>
      </c>
      <c r="R39" s="200">
        <v>0</v>
      </c>
      <c r="S39" s="83">
        <v>0</v>
      </c>
      <c r="T39" s="83">
        <v>0</v>
      </c>
      <c r="U39" s="131">
        <f t="shared" ref="U39:U43" si="64">SUM(R39:T39)</f>
        <v>0</v>
      </c>
      <c r="V39" s="83">
        <v>0</v>
      </c>
      <c r="W39" s="83">
        <v>0</v>
      </c>
      <c r="X39" s="83">
        <v>0</v>
      </c>
      <c r="Y39" s="131">
        <f t="shared" ref="Y39:Y43" si="65">SUM(V39:X39)</f>
        <v>0</v>
      </c>
      <c r="Z39" s="83">
        <v>0</v>
      </c>
      <c r="AA39" s="201">
        <v>0</v>
      </c>
      <c r="AC39" s="164"/>
      <c r="AD39" s="115"/>
      <c r="AE39" s="115"/>
      <c r="AF39" s="115"/>
      <c r="AG39" s="115"/>
      <c r="AH39" s="115"/>
      <c r="AI39" s="115"/>
      <c r="AJ39" s="115"/>
      <c r="AK39" s="115"/>
      <c r="AL39" s="163"/>
      <c r="AN39" s="200">
        <v>0</v>
      </c>
      <c r="AO39" s="83">
        <v>0</v>
      </c>
      <c r="AP39" s="201">
        <v>0</v>
      </c>
    </row>
    <row r="40" spans="1:42" ht="20" customHeight="1" outlineLevel="1" thickBot="1">
      <c r="A40" s="242"/>
      <c r="B40" s="232" t="s">
        <v>53</v>
      </c>
      <c r="C40" s="206">
        <v>0</v>
      </c>
      <c r="D40" s="87">
        <v>0</v>
      </c>
      <c r="E40" s="87">
        <v>0</v>
      </c>
      <c r="F40" s="87">
        <v>0</v>
      </c>
      <c r="G40" s="268">
        <v>0</v>
      </c>
      <c r="H40" s="307"/>
      <c r="I40" s="289">
        <v>0</v>
      </c>
      <c r="J40" s="87">
        <v>0</v>
      </c>
      <c r="K40" s="87">
        <v>0</v>
      </c>
      <c r="L40" s="87">
        <v>0</v>
      </c>
      <c r="M40" s="87">
        <v>0</v>
      </c>
      <c r="N40" s="135">
        <f t="shared" si="63"/>
        <v>0</v>
      </c>
      <c r="O40" s="136">
        <v>0</v>
      </c>
      <c r="P40" s="87">
        <v>0</v>
      </c>
      <c r="Q40" s="268">
        <v>0</v>
      </c>
      <c r="R40" s="206">
        <v>0</v>
      </c>
      <c r="S40" s="87">
        <v>0</v>
      </c>
      <c r="T40" s="87">
        <v>0</v>
      </c>
      <c r="U40" s="135">
        <f t="shared" si="64"/>
        <v>0</v>
      </c>
      <c r="V40" s="87">
        <v>0</v>
      </c>
      <c r="W40" s="87">
        <v>0</v>
      </c>
      <c r="X40" s="87">
        <v>0</v>
      </c>
      <c r="Y40" s="135">
        <f t="shared" si="65"/>
        <v>0</v>
      </c>
      <c r="Z40" s="87">
        <v>0</v>
      </c>
      <c r="AA40" s="207">
        <v>0</v>
      </c>
      <c r="AC40" s="171"/>
      <c r="AD40" s="110"/>
      <c r="AE40" s="110"/>
      <c r="AF40" s="110"/>
      <c r="AG40" s="110"/>
      <c r="AH40" s="110"/>
      <c r="AI40" s="110"/>
      <c r="AJ40" s="110"/>
      <c r="AK40" s="110"/>
      <c r="AL40" s="170"/>
      <c r="AN40" s="206">
        <v>0</v>
      </c>
      <c r="AO40" s="87">
        <v>0</v>
      </c>
      <c r="AP40" s="207">
        <v>0</v>
      </c>
    </row>
    <row r="41" spans="1:42" ht="20" customHeight="1" outlineLevel="1" thickBot="1">
      <c r="A41" s="239" t="s">
        <v>54</v>
      </c>
      <c r="B41" s="229" t="s">
        <v>5</v>
      </c>
      <c r="C41" s="198">
        <v>2566</v>
      </c>
      <c r="D41" s="96">
        <v>6</v>
      </c>
      <c r="E41" s="96">
        <v>0</v>
      </c>
      <c r="F41" s="97">
        <v>2572</v>
      </c>
      <c r="G41" s="264">
        <v>303</v>
      </c>
      <c r="H41" s="302"/>
      <c r="I41" s="285">
        <v>850141.20264225057</v>
      </c>
      <c r="J41" s="96">
        <v>90318.302644209703</v>
      </c>
      <c r="K41" s="96">
        <v>846222.17609429348</v>
      </c>
      <c r="L41" s="96">
        <v>1893.1459999999988</v>
      </c>
      <c r="M41" s="96">
        <v>0</v>
      </c>
      <c r="N41" s="123">
        <f t="shared" si="63"/>
        <v>848115.32209429343</v>
      </c>
      <c r="O41" s="96">
        <v>90090.06178762106</v>
      </c>
      <c r="P41" s="96">
        <v>873804.4220942934</v>
      </c>
      <c r="Q41" s="264">
        <v>779609.49030667241</v>
      </c>
      <c r="R41" s="198">
        <v>286923.53999999998</v>
      </c>
      <c r="S41" s="96">
        <v>1087.81</v>
      </c>
      <c r="T41" s="96">
        <v>0</v>
      </c>
      <c r="U41" s="123">
        <f t="shared" si="64"/>
        <v>288011.34999999998</v>
      </c>
      <c r="V41" s="96">
        <v>286923.53999999998</v>
      </c>
      <c r="W41" s="96">
        <v>1087.81</v>
      </c>
      <c r="X41" s="96">
        <v>0</v>
      </c>
      <c r="Y41" s="123">
        <f t="shared" si="65"/>
        <v>288011.34999999998</v>
      </c>
      <c r="Z41" s="96">
        <v>127102.27999999997</v>
      </c>
      <c r="AA41" s="199">
        <v>127102.27999999997</v>
      </c>
      <c r="AC41" s="184"/>
      <c r="AD41" s="185"/>
      <c r="AE41" s="185"/>
      <c r="AF41" s="185"/>
      <c r="AG41" s="185"/>
      <c r="AH41" s="185"/>
      <c r="AI41" s="185"/>
      <c r="AJ41" s="185"/>
      <c r="AK41" s="185"/>
      <c r="AL41" s="186"/>
      <c r="AN41" s="198">
        <v>302</v>
      </c>
      <c r="AO41" s="96">
        <v>0</v>
      </c>
      <c r="AP41" s="199">
        <v>1</v>
      </c>
    </row>
    <row r="42" spans="1:42" ht="30" customHeight="1" outlineLevel="1" thickBot="1">
      <c r="A42" s="239" t="s">
        <v>55</v>
      </c>
      <c r="B42" s="229" t="s">
        <v>241</v>
      </c>
      <c r="C42" s="204">
        <v>5974</v>
      </c>
      <c r="D42" s="98">
        <v>12064</v>
      </c>
      <c r="E42" s="98">
        <v>0</v>
      </c>
      <c r="F42" s="99">
        <v>18038</v>
      </c>
      <c r="G42" s="267">
        <v>10520</v>
      </c>
      <c r="H42" s="308"/>
      <c r="I42" s="288">
        <v>14635870.942382693</v>
      </c>
      <c r="J42" s="98">
        <v>5318825.1147040948</v>
      </c>
      <c r="K42" s="98">
        <v>12354746.468677921</v>
      </c>
      <c r="L42" s="98">
        <v>1981112.7163494607</v>
      </c>
      <c r="M42" s="98">
        <v>0</v>
      </c>
      <c r="N42" s="121">
        <f t="shared" si="63"/>
        <v>14335859.185027381</v>
      </c>
      <c r="O42" s="98">
        <v>3998855.9447064293</v>
      </c>
      <c r="P42" s="98">
        <v>13437573.545027381</v>
      </c>
      <c r="Q42" s="267">
        <v>9130774.4003209528</v>
      </c>
      <c r="R42" s="204">
        <v>1430710.93</v>
      </c>
      <c r="S42" s="98">
        <v>1770308.3000000003</v>
      </c>
      <c r="T42" s="98">
        <v>0</v>
      </c>
      <c r="U42" s="121">
        <f t="shared" si="64"/>
        <v>3201019.2300000004</v>
      </c>
      <c r="V42" s="98">
        <v>1163418.984405</v>
      </c>
      <c r="W42" s="98">
        <v>593124.55800000019</v>
      </c>
      <c r="X42" s="98">
        <v>0</v>
      </c>
      <c r="Y42" s="121">
        <f t="shared" si="65"/>
        <v>1756543.5424050002</v>
      </c>
      <c r="Z42" s="98">
        <v>4273424.7</v>
      </c>
      <c r="AA42" s="205">
        <v>2280173.9324050006</v>
      </c>
      <c r="AC42" s="167"/>
      <c r="AD42" s="168"/>
      <c r="AE42" s="168"/>
      <c r="AF42" s="168"/>
      <c r="AG42" s="168"/>
      <c r="AH42" s="168"/>
      <c r="AI42" s="168"/>
      <c r="AJ42" s="168"/>
      <c r="AK42" s="168"/>
      <c r="AL42" s="169"/>
      <c r="AN42" s="204">
        <v>5318</v>
      </c>
      <c r="AO42" s="98">
        <v>0</v>
      </c>
      <c r="AP42" s="205">
        <v>5202</v>
      </c>
    </row>
    <row r="43" spans="1:42" ht="20" customHeight="1" outlineLevel="1" thickBot="1">
      <c r="A43" s="239" t="s">
        <v>56</v>
      </c>
      <c r="B43" s="229" t="s">
        <v>6</v>
      </c>
      <c r="C43" s="204">
        <v>0</v>
      </c>
      <c r="D43" s="98">
        <v>0</v>
      </c>
      <c r="E43" s="98">
        <v>0</v>
      </c>
      <c r="F43" s="99">
        <v>0</v>
      </c>
      <c r="G43" s="267">
        <v>0</v>
      </c>
      <c r="H43" s="308"/>
      <c r="I43" s="288">
        <v>0</v>
      </c>
      <c r="J43" s="98">
        <v>0</v>
      </c>
      <c r="K43" s="98">
        <v>0</v>
      </c>
      <c r="L43" s="98">
        <v>0</v>
      </c>
      <c r="M43" s="98">
        <v>0</v>
      </c>
      <c r="N43" s="121">
        <f t="shared" si="63"/>
        <v>0</v>
      </c>
      <c r="O43" s="98">
        <v>0</v>
      </c>
      <c r="P43" s="98">
        <v>0</v>
      </c>
      <c r="Q43" s="267">
        <v>0</v>
      </c>
      <c r="R43" s="204">
        <v>0</v>
      </c>
      <c r="S43" s="98">
        <v>0</v>
      </c>
      <c r="T43" s="98">
        <v>0</v>
      </c>
      <c r="U43" s="121">
        <f t="shared" si="64"/>
        <v>0</v>
      </c>
      <c r="V43" s="98">
        <v>0</v>
      </c>
      <c r="W43" s="98">
        <v>0</v>
      </c>
      <c r="X43" s="98">
        <v>0</v>
      </c>
      <c r="Y43" s="121">
        <f t="shared" si="65"/>
        <v>0</v>
      </c>
      <c r="Z43" s="98">
        <v>0</v>
      </c>
      <c r="AA43" s="205">
        <v>0</v>
      </c>
      <c r="AC43" s="167"/>
      <c r="AD43" s="168"/>
      <c r="AE43" s="168"/>
      <c r="AF43" s="168"/>
      <c r="AG43" s="168"/>
      <c r="AH43" s="168"/>
      <c r="AI43" s="168"/>
      <c r="AJ43" s="168"/>
      <c r="AK43" s="168"/>
      <c r="AL43" s="169"/>
      <c r="AN43" s="204">
        <v>0</v>
      </c>
      <c r="AO43" s="98">
        <v>0</v>
      </c>
      <c r="AP43" s="205">
        <v>0</v>
      </c>
    </row>
    <row r="44" spans="1:42" ht="20" customHeight="1" outlineLevel="1" thickBot="1">
      <c r="A44" s="239" t="s">
        <v>57</v>
      </c>
      <c r="B44" s="229" t="s">
        <v>7</v>
      </c>
      <c r="C44" s="149">
        <f>SUM(C45:C47)</f>
        <v>1</v>
      </c>
      <c r="D44" s="95">
        <f>SUM(D45:D47)</f>
        <v>0</v>
      </c>
      <c r="E44" s="95">
        <f>SUM(E45:E47)</f>
        <v>0</v>
      </c>
      <c r="F44" s="95">
        <f>SUM(F45:F47)</f>
        <v>1</v>
      </c>
      <c r="G44" s="260">
        <f>SUM(G45:G47)</f>
        <v>3</v>
      </c>
      <c r="H44" s="308"/>
      <c r="I44" s="282">
        <f>SUM(I45:I47)</f>
        <v>4670</v>
      </c>
      <c r="J44" s="95">
        <f>SUM(J45:J47)</f>
        <v>0</v>
      </c>
      <c r="K44" s="95">
        <f t="shared" ref="K44:Q44" si="66">SUM(K45:K47)</f>
        <v>4670</v>
      </c>
      <c r="L44" s="95">
        <f t="shared" si="66"/>
        <v>0</v>
      </c>
      <c r="M44" s="95">
        <f t="shared" si="66"/>
        <v>0</v>
      </c>
      <c r="N44" s="120">
        <f t="shared" ref="N44:U44" si="67">SUM(N45:N47)</f>
        <v>4670</v>
      </c>
      <c r="O44" s="95">
        <f t="shared" si="66"/>
        <v>0</v>
      </c>
      <c r="P44" s="95">
        <f t="shared" si="66"/>
        <v>180064.8</v>
      </c>
      <c r="Q44" s="260">
        <f t="shared" si="66"/>
        <v>9771.24</v>
      </c>
      <c r="R44" s="149">
        <f t="shared" si="67"/>
        <v>0</v>
      </c>
      <c r="S44" s="95">
        <f t="shared" si="67"/>
        <v>0</v>
      </c>
      <c r="T44" s="95">
        <f t="shared" si="67"/>
        <v>0</v>
      </c>
      <c r="U44" s="120">
        <f t="shared" si="67"/>
        <v>0</v>
      </c>
      <c r="V44" s="95">
        <f t="shared" ref="V44:X44" si="68">SUM(V45:V47)</f>
        <v>0</v>
      </c>
      <c r="W44" s="95">
        <f t="shared" si="68"/>
        <v>0</v>
      </c>
      <c r="X44" s="95">
        <f t="shared" si="68"/>
        <v>0</v>
      </c>
      <c r="Y44" s="120">
        <f t="shared" ref="Y44:AA44" si="69">SUM(Y45:Y47)</f>
        <v>0</v>
      </c>
      <c r="Z44" s="95">
        <f t="shared" si="69"/>
        <v>-28301930.100000001</v>
      </c>
      <c r="AA44" s="148">
        <f t="shared" si="69"/>
        <v>-1176.5</v>
      </c>
      <c r="AC44" s="160">
        <f t="shared" ref="AC44:AL44" si="70">SUM(AC45:AC47)</f>
        <v>0</v>
      </c>
      <c r="AD44" s="161">
        <f t="shared" si="70"/>
        <v>0</v>
      </c>
      <c r="AE44" s="161">
        <f t="shared" si="70"/>
        <v>0</v>
      </c>
      <c r="AF44" s="161">
        <f t="shared" si="70"/>
        <v>0</v>
      </c>
      <c r="AG44" s="161">
        <f t="shared" si="70"/>
        <v>0</v>
      </c>
      <c r="AH44" s="161">
        <f t="shared" si="70"/>
        <v>0</v>
      </c>
      <c r="AI44" s="161">
        <f t="shared" si="70"/>
        <v>0</v>
      </c>
      <c r="AJ44" s="161">
        <f t="shared" si="70"/>
        <v>0</v>
      </c>
      <c r="AK44" s="161">
        <f t="shared" si="70"/>
        <v>0</v>
      </c>
      <c r="AL44" s="162">
        <f t="shared" si="70"/>
        <v>0</v>
      </c>
      <c r="AN44" s="253">
        <f>SUM(AN45:AN47)</f>
        <v>3</v>
      </c>
      <c r="AO44" s="248">
        <f>SUM(AO45:AO47)</f>
        <v>0</v>
      </c>
      <c r="AP44" s="254">
        <f>SUM(AP45:AP47)</f>
        <v>0</v>
      </c>
    </row>
    <row r="45" spans="1:42" ht="30" customHeight="1" outlineLevel="1">
      <c r="A45" s="240"/>
      <c r="B45" s="230" t="s">
        <v>58</v>
      </c>
      <c r="C45" s="218">
        <v>1</v>
      </c>
      <c r="D45" s="92">
        <v>0</v>
      </c>
      <c r="E45" s="92">
        <v>0</v>
      </c>
      <c r="F45" s="93">
        <v>1</v>
      </c>
      <c r="G45" s="274">
        <v>3</v>
      </c>
      <c r="H45" s="303"/>
      <c r="I45" s="295">
        <v>4670</v>
      </c>
      <c r="J45" s="92">
        <v>0</v>
      </c>
      <c r="K45" s="92">
        <v>4670</v>
      </c>
      <c r="L45" s="92">
        <v>0</v>
      </c>
      <c r="M45" s="92">
        <v>0</v>
      </c>
      <c r="N45" s="141">
        <f t="shared" ref="N45:N48" si="71">SUM(K45:M45)</f>
        <v>4670</v>
      </c>
      <c r="O45" s="142">
        <v>0</v>
      </c>
      <c r="P45" s="92">
        <v>180064.8</v>
      </c>
      <c r="Q45" s="274">
        <v>9771.24</v>
      </c>
      <c r="R45" s="218">
        <v>0</v>
      </c>
      <c r="S45" s="92">
        <v>0</v>
      </c>
      <c r="T45" s="92">
        <v>0</v>
      </c>
      <c r="U45" s="141">
        <f t="shared" ref="U45:U48" si="72">SUM(R45:T45)</f>
        <v>0</v>
      </c>
      <c r="V45" s="92">
        <v>0</v>
      </c>
      <c r="W45" s="92">
        <v>0</v>
      </c>
      <c r="X45" s="92">
        <v>0</v>
      </c>
      <c r="Y45" s="141">
        <f t="shared" ref="Y45:Y48" si="73">SUM(V45:X45)</f>
        <v>0</v>
      </c>
      <c r="Z45" s="92">
        <v>-28301930.100000001</v>
      </c>
      <c r="AA45" s="219">
        <v>-1176.5</v>
      </c>
      <c r="AC45" s="188"/>
      <c r="AD45" s="119"/>
      <c r="AE45" s="119"/>
      <c r="AF45" s="119"/>
      <c r="AG45" s="119"/>
      <c r="AH45" s="119"/>
      <c r="AI45" s="119"/>
      <c r="AJ45" s="119"/>
      <c r="AK45" s="119"/>
      <c r="AL45" s="187"/>
      <c r="AN45" s="218">
        <v>3</v>
      </c>
      <c r="AO45" s="92">
        <v>0</v>
      </c>
      <c r="AP45" s="219">
        <v>0</v>
      </c>
    </row>
    <row r="46" spans="1:42" ht="20" customHeight="1" outlineLevel="1">
      <c r="A46" s="241"/>
      <c r="B46" s="233" t="s">
        <v>59</v>
      </c>
      <c r="C46" s="210">
        <v>0</v>
      </c>
      <c r="D46" s="88">
        <v>0</v>
      </c>
      <c r="E46" s="88">
        <v>0</v>
      </c>
      <c r="F46" s="88">
        <v>0</v>
      </c>
      <c r="G46" s="270">
        <v>0</v>
      </c>
      <c r="H46" s="300"/>
      <c r="I46" s="291">
        <v>0</v>
      </c>
      <c r="J46" s="88">
        <v>0</v>
      </c>
      <c r="K46" s="88">
        <v>0</v>
      </c>
      <c r="L46" s="88">
        <v>0</v>
      </c>
      <c r="M46" s="88">
        <v>0</v>
      </c>
      <c r="N46" s="137">
        <f t="shared" si="71"/>
        <v>0</v>
      </c>
      <c r="O46" s="138">
        <v>0</v>
      </c>
      <c r="P46" s="88">
        <v>0</v>
      </c>
      <c r="Q46" s="270">
        <v>0</v>
      </c>
      <c r="R46" s="210">
        <v>0</v>
      </c>
      <c r="S46" s="88">
        <v>0</v>
      </c>
      <c r="T46" s="88">
        <v>0</v>
      </c>
      <c r="U46" s="137">
        <f t="shared" si="72"/>
        <v>0</v>
      </c>
      <c r="V46" s="88">
        <v>0</v>
      </c>
      <c r="W46" s="88">
        <v>0</v>
      </c>
      <c r="X46" s="88">
        <v>0</v>
      </c>
      <c r="Y46" s="137">
        <f t="shared" si="73"/>
        <v>0</v>
      </c>
      <c r="Z46" s="88">
        <v>0</v>
      </c>
      <c r="AA46" s="211">
        <v>0</v>
      </c>
      <c r="AC46" s="176"/>
      <c r="AD46" s="112"/>
      <c r="AE46" s="112"/>
      <c r="AF46" s="112"/>
      <c r="AG46" s="112"/>
      <c r="AH46" s="112"/>
      <c r="AI46" s="112"/>
      <c r="AJ46" s="112"/>
      <c r="AK46" s="112"/>
      <c r="AL46" s="175"/>
      <c r="AN46" s="210">
        <v>0</v>
      </c>
      <c r="AO46" s="88">
        <v>0</v>
      </c>
      <c r="AP46" s="211">
        <v>0</v>
      </c>
    </row>
    <row r="47" spans="1:42" ht="20" customHeight="1" outlineLevel="1" thickBot="1">
      <c r="A47" s="242"/>
      <c r="B47" s="232" t="s">
        <v>60</v>
      </c>
      <c r="C47" s="212">
        <v>0</v>
      </c>
      <c r="D47" s="89">
        <v>0</v>
      </c>
      <c r="E47" s="89">
        <v>0</v>
      </c>
      <c r="F47" s="90">
        <v>0</v>
      </c>
      <c r="G47" s="271">
        <v>0</v>
      </c>
      <c r="H47" s="301"/>
      <c r="I47" s="292">
        <v>0</v>
      </c>
      <c r="J47" s="89">
        <v>0</v>
      </c>
      <c r="K47" s="89">
        <v>0</v>
      </c>
      <c r="L47" s="89">
        <v>0</v>
      </c>
      <c r="M47" s="89">
        <v>0</v>
      </c>
      <c r="N47" s="124">
        <f t="shared" si="71"/>
        <v>0</v>
      </c>
      <c r="O47" s="104">
        <v>0</v>
      </c>
      <c r="P47" s="89">
        <v>0</v>
      </c>
      <c r="Q47" s="271">
        <v>0</v>
      </c>
      <c r="R47" s="212">
        <v>0</v>
      </c>
      <c r="S47" s="89">
        <v>0</v>
      </c>
      <c r="T47" s="89">
        <v>0</v>
      </c>
      <c r="U47" s="124">
        <f t="shared" si="72"/>
        <v>0</v>
      </c>
      <c r="V47" s="89">
        <v>0</v>
      </c>
      <c r="W47" s="89">
        <v>0</v>
      </c>
      <c r="X47" s="89">
        <v>0</v>
      </c>
      <c r="Y47" s="124">
        <f t="shared" si="73"/>
        <v>0</v>
      </c>
      <c r="Z47" s="89">
        <v>0</v>
      </c>
      <c r="AA47" s="213">
        <v>0</v>
      </c>
      <c r="AC47" s="178"/>
      <c r="AD47" s="117"/>
      <c r="AE47" s="117"/>
      <c r="AF47" s="117"/>
      <c r="AG47" s="117"/>
      <c r="AH47" s="117"/>
      <c r="AI47" s="117"/>
      <c r="AJ47" s="117"/>
      <c r="AK47" s="117"/>
      <c r="AL47" s="177"/>
      <c r="AN47" s="212">
        <v>0</v>
      </c>
      <c r="AO47" s="89">
        <v>0</v>
      </c>
      <c r="AP47" s="213">
        <v>0</v>
      </c>
    </row>
    <row r="48" spans="1:42" ht="20" customHeight="1" outlineLevel="1" thickBot="1">
      <c r="A48" s="239" t="s">
        <v>61</v>
      </c>
      <c r="B48" s="229" t="s">
        <v>8</v>
      </c>
      <c r="C48" s="204">
        <v>0</v>
      </c>
      <c r="D48" s="98">
        <v>10404</v>
      </c>
      <c r="E48" s="98">
        <v>0</v>
      </c>
      <c r="F48" s="99">
        <v>10404</v>
      </c>
      <c r="G48" s="267">
        <v>5752</v>
      </c>
      <c r="H48" s="308"/>
      <c r="I48" s="288">
        <v>591972.41340709047</v>
      </c>
      <c r="J48" s="98">
        <v>0</v>
      </c>
      <c r="K48" s="98">
        <v>0</v>
      </c>
      <c r="L48" s="98">
        <v>514156.82937350043</v>
      </c>
      <c r="M48" s="98">
        <v>0</v>
      </c>
      <c r="N48" s="121">
        <f t="shared" si="71"/>
        <v>514156.82937350043</v>
      </c>
      <c r="O48" s="98">
        <v>0</v>
      </c>
      <c r="P48" s="98">
        <v>571404.16937350039</v>
      </c>
      <c r="Q48" s="267">
        <v>571404.1793735004</v>
      </c>
      <c r="R48" s="204">
        <v>0</v>
      </c>
      <c r="S48" s="98">
        <v>391922.14</v>
      </c>
      <c r="T48" s="98">
        <v>0</v>
      </c>
      <c r="U48" s="121">
        <f t="shared" si="72"/>
        <v>391922.14</v>
      </c>
      <c r="V48" s="98">
        <v>0</v>
      </c>
      <c r="W48" s="98">
        <v>391922.14</v>
      </c>
      <c r="X48" s="98">
        <v>0</v>
      </c>
      <c r="Y48" s="121">
        <f t="shared" si="73"/>
        <v>391922.14</v>
      </c>
      <c r="Z48" s="98">
        <v>417868.96</v>
      </c>
      <c r="AA48" s="205">
        <v>417868.96</v>
      </c>
      <c r="AC48" s="167"/>
      <c r="AD48" s="168"/>
      <c r="AE48" s="168"/>
      <c r="AF48" s="168"/>
      <c r="AG48" s="168"/>
      <c r="AH48" s="168"/>
      <c r="AI48" s="168"/>
      <c r="AJ48" s="168"/>
      <c r="AK48" s="168"/>
      <c r="AL48" s="169"/>
      <c r="AN48" s="204">
        <v>0</v>
      </c>
      <c r="AO48" s="98">
        <v>0</v>
      </c>
      <c r="AP48" s="205">
        <v>5752</v>
      </c>
    </row>
    <row r="49" spans="1:42" ht="30" customHeight="1" outlineLevel="1" thickBot="1">
      <c r="A49" s="239" t="s">
        <v>62</v>
      </c>
      <c r="B49" s="229" t="s">
        <v>242</v>
      </c>
      <c r="C49" s="208">
        <f>SUM(C50:C52)</f>
        <v>213</v>
      </c>
      <c r="D49" s="100">
        <f>SUM(D50:D52)</f>
        <v>0</v>
      </c>
      <c r="E49" s="100">
        <f>SUM(E50:E52)</f>
        <v>1</v>
      </c>
      <c r="F49" s="101">
        <f>SUM(F50:F52)</f>
        <v>214</v>
      </c>
      <c r="G49" s="269">
        <f>SUM(G50:G52)</f>
        <v>190</v>
      </c>
      <c r="H49" s="308"/>
      <c r="I49" s="290">
        <f>SUM(I50:I52)</f>
        <v>2135668.0466320398</v>
      </c>
      <c r="J49" s="100">
        <f>SUM(J50:J52)</f>
        <v>1413492.3306370899</v>
      </c>
      <c r="K49" s="100">
        <f t="shared" ref="K49:Q49" si="74">SUM(K50:K52)</f>
        <v>2123734.5946999323</v>
      </c>
      <c r="L49" s="100">
        <f t="shared" si="74"/>
        <v>0</v>
      </c>
      <c r="M49" s="100">
        <f t="shared" si="74"/>
        <v>2732.4920000000002</v>
      </c>
      <c r="N49" s="106">
        <f t="shared" ref="N49:U49" si="75">SUM(N50:N52)</f>
        <v>2126467.0866999323</v>
      </c>
      <c r="O49" s="100">
        <f t="shared" si="74"/>
        <v>1398862.3501011189</v>
      </c>
      <c r="P49" s="100">
        <f t="shared" si="74"/>
        <v>1619314.6566999322</v>
      </c>
      <c r="Q49" s="269">
        <f t="shared" si="74"/>
        <v>634284.24659881345</v>
      </c>
      <c r="R49" s="208">
        <f t="shared" si="75"/>
        <v>142384.29</v>
      </c>
      <c r="S49" s="100">
        <f t="shared" si="75"/>
        <v>0</v>
      </c>
      <c r="T49" s="100">
        <f t="shared" si="75"/>
        <v>0</v>
      </c>
      <c r="U49" s="106">
        <f t="shared" si="75"/>
        <v>142384.29</v>
      </c>
      <c r="V49" s="100">
        <f t="shared" ref="V49:X49" si="76">SUM(V50:V52)</f>
        <v>142384.29</v>
      </c>
      <c r="W49" s="100">
        <f t="shared" si="76"/>
        <v>0</v>
      </c>
      <c r="X49" s="100">
        <f t="shared" si="76"/>
        <v>0</v>
      </c>
      <c r="Y49" s="106">
        <f t="shared" ref="Y49:AA49" si="77">SUM(Y50:Y52)</f>
        <v>142384.29</v>
      </c>
      <c r="Z49" s="100">
        <f t="shared" si="77"/>
        <v>553830.94000000006</v>
      </c>
      <c r="AA49" s="209">
        <f t="shared" si="77"/>
        <v>553830.94000000006</v>
      </c>
      <c r="AC49" s="173">
        <f t="shared" ref="AC49:AL49" si="78">SUM(AC50:AC52)</f>
        <v>0</v>
      </c>
      <c r="AD49" s="174">
        <f t="shared" si="78"/>
        <v>0</v>
      </c>
      <c r="AE49" s="174">
        <f t="shared" si="78"/>
        <v>0</v>
      </c>
      <c r="AF49" s="174">
        <f t="shared" si="78"/>
        <v>0</v>
      </c>
      <c r="AG49" s="174">
        <f t="shared" si="78"/>
        <v>0</v>
      </c>
      <c r="AH49" s="174">
        <f t="shared" si="78"/>
        <v>0</v>
      </c>
      <c r="AI49" s="174">
        <f t="shared" si="78"/>
        <v>0</v>
      </c>
      <c r="AJ49" s="174">
        <f t="shared" si="78"/>
        <v>0</v>
      </c>
      <c r="AK49" s="174">
        <f t="shared" si="78"/>
        <v>0</v>
      </c>
      <c r="AL49" s="172">
        <f t="shared" si="78"/>
        <v>0</v>
      </c>
      <c r="AN49" s="256">
        <f>SUM(AN50:AN52)</f>
        <v>190</v>
      </c>
      <c r="AO49" s="249">
        <f>SUM(AO50:AO52)</f>
        <v>0</v>
      </c>
      <c r="AP49" s="257">
        <f>SUM(AP50:AP52)</f>
        <v>0</v>
      </c>
    </row>
    <row r="50" spans="1:42" ht="20" customHeight="1" outlineLevel="1">
      <c r="A50" s="240"/>
      <c r="B50" s="236" t="s">
        <v>63</v>
      </c>
      <c r="C50" s="216">
        <v>0</v>
      </c>
      <c r="D50" s="91">
        <v>0</v>
      </c>
      <c r="E50" s="91">
        <v>0</v>
      </c>
      <c r="F50" s="91">
        <v>0</v>
      </c>
      <c r="G50" s="273">
        <v>0</v>
      </c>
      <c r="H50" s="303"/>
      <c r="I50" s="294">
        <v>0</v>
      </c>
      <c r="J50" s="91">
        <v>0</v>
      </c>
      <c r="K50" s="91">
        <v>0</v>
      </c>
      <c r="L50" s="91">
        <v>0</v>
      </c>
      <c r="M50" s="91">
        <v>0</v>
      </c>
      <c r="N50" s="139">
        <f t="shared" ref="N50:N53" si="79">SUM(K50:M50)</f>
        <v>0</v>
      </c>
      <c r="O50" s="140">
        <v>0</v>
      </c>
      <c r="P50" s="91">
        <v>0</v>
      </c>
      <c r="Q50" s="273">
        <v>0</v>
      </c>
      <c r="R50" s="216">
        <v>0</v>
      </c>
      <c r="S50" s="91">
        <v>0</v>
      </c>
      <c r="T50" s="91">
        <v>0</v>
      </c>
      <c r="U50" s="139">
        <f t="shared" ref="U50:U53" si="80">SUM(R50:T50)</f>
        <v>0</v>
      </c>
      <c r="V50" s="91">
        <v>0</v>
      </c>
      <c r="W50" s="91">
        <v>0</v>
      </c>
      <c r="X50" s="91">
        <v>0</v>
      </c>
      <c r="Y50" s="139">
        <f t="shared" ref="Y50:Y53" si="81">SUM(V50:X50)</f>
        <v>0</v>
      </c>
      <c r="Z50" s="91">
        <v>0</v>
      </c>
      <c r="AA50" s="217">
        <v>0</v>
      </c>
      <c r="AC50" s="183"/>
      <c r="AD50" s="118"/>
      <c r="AE50" s="118"/>
      <c r="AF50" s="118"/>
      <c r="AG50" s="118"/>
      <c r="AH50" s="118"/>
      <c r="AI50" s="118"/>
      <c r="AJ50" s="118"/>
      <c r="AK50" s="118"/>
      <c r="AL50" s="182"/>
      <c r="AN50" s="216">
        <v>0</v>
      </c>
      <c r="AO50" s="91">
        <v>0</v>
      </c>
      <c r="AP50" s="217">
        <v>0</v>
      </c>
    </row>
    <row r="51" spans="1:42" ht="20" customHeight="1" outlineLevel="1">
      <c r="A51" s="241"/>
      <c r="B51" s="237" t="s">
        <v>64</v>
      </c>
      <c r="C51" s="220">
        <v>0</v>
      </c>
      <c r="D51" s="79">
        <v>0</v>
      </c>
      <c r="E51" s="79">
        <v>0</v>
      </c>
      <c r="F51" s="80">
        <v>0</v>
      </c>
      <c r="G51" s="262">
        <v>0</v>
      </c>
      <c r="H51" s="300"/>
      <c r="I51" s="283">
        <v>0</v>
      </c>
      <c r="J51" s="79">
        <v>0</v>
      </c>
      <c r="K51" s="79">
        <v>0</v>
      </c>
      <c r="L51" s="79">
        <v>0</v>
      </c>
      <c r="M51" s="79">
        <v>0</v>
      </c>
      <c r="N51" s="127">
        <f t="shared" si="79"/>
        <v>0</v>
      </c>
      <c r="O51" s="128">
        <v>0</v>
      </c>
      <c r="P51" s="79">
        <v>0</v>
      </c>
      <c r="Q51" s="262">
        <v>0</v>
      </c>
      <c r="R51" s="220">
        <v>0</v>
      </c>
      <c r="S51" s="79">
        <v>0</v>
      </c>
      <c r="T51" s="79">
        <v>0</v>
      </c>
      <c r="U51" s="127">
        <f t="shared" si="80"/>
        <v>0</v>
      </c>
      <c r="V51" s="79">
        <v>0</v>
      </c>
      <c r="W51" s="79">
        <v>0</v>
      </c>
      <c r="X51" s="79">
        <v>0</v>
      </c>
      <c r="Y51" s="127">
        <f t="shared" si="81"/>
        <v>0</v>
      </c>
      <c r="Z51" s="79">
        <v>0</v>
      </c>
      <c r="AA51" s="196">
        <v>0</v>
      </c>
      <c r="AC51" s="154"/>
      <c r="AD51" s="113"/>
      <c r="AE51" s="113"/>
      <c r="AF51" s="113"/>
      <c r="AG51" s="113"/>
      <c r="AH51" s="113"/>
      <c r="AI51" s="113"/>
      <c r="AJ51" s="113"/>
      <c r="AK51" s="113"/>
      <c r="AL51" s="153"/>
      <c r="AN51" s="220">
        <v>0</v>
      </c>
      <c r="AO51" s="79">
        <v>0</v>
      </c>
      <c r="AP51" s="196">
        <v>0</v>
      </c>
    </row>
    <row r="52" spans="1:42" ht="20" customHeight="1" outlineLevel="1" thickBot="1">
      <c r="A52" s="242"/>
      <c r="B52" s="238" t="s">
        <v>65</v>
      </c>
      <c r="C52" s="221">
        <v>213</v>
      </c>
      <c r="D52" s="104">
        <v>0</v>
      </c>
      <c r="E52" s="104">
        <v>1</v>
      </c>
      <c r="F52" s="105">
        <v>214</v>
      </c>
      <c r="G52" s="275">
        <v>190</v>
      </c>
      <c r="H52" s="301"/>
      <c r="I52" s="296">
        <v>2135668.0466320398</v>
      </c>
      <c r="J52" s="104">
        <v>1413492.3306370899</v>
      </c>
      <c r="K52" s="104">
        <v>2123734.5946999323</v>
      </c>
      <c r="L52" s="104">
        <v>0</v>
      </c>
      <c r="M52" s="104">
        <v>2732.4920000000002</v>
      </c>
      <c r="N52" s="124">
        <f t="shared" si="79"/>
        <v>2126467.0866999323</v>
      </c>
      <c r="O52" s="104">
        <v>1398862.3501011189</v>
      </c>
      <c r="P52" s="104">
        <v>1619314.6566999322</v>
      </c>
      <c r="Q52" s="275">
        <v>634284.24659881345</v>
      </c>
      <c r="R52" s="221">
        <v>142384.29</v>
      </c>
      <c r="S52" s="104">
        <v>0</v>
      </c>
      <c r="T52" s="104">
        <v>0</v>
      </c>
      <c r="U52" s="124">
        <f t="shared" si="80"/>
        <v>142384.29</v>
      </c>
      <c r="V52" s="104">
        <v>142384.29</v>
      </c>
      <c r="W52" s="104">
        <v>0</v>
      </c>
      <c r="X52" s="104">
        <v>0</v>
      </c>
      <c r="Y52" s="124">
        <f t="shared" si="81"/>
        <v>142384.29</v>
      </c>
      <c r="Z52" s="104">
        <v>553830.94000000006</v>
      </c>
      <c r="AA52" s="222">
        <v>553830.94000000006</v>
      </c>
      <c r="AC52" s="178"/>
      <c r="AD52" s="117"/>
      <c r="AE52" s="117"/>
      <c r="AF52" s="117"/>
      <c r="AG52" s="117"/>
      <c r="AH52" s="117"/>
      <c r="AI52" s="117"/>
      <c r="AJ52" s="117"/>
      <c r="AK52" s="117"/>
      <c r="AL52" s="177"/>
      <c r="AN52" s="221">
        <v>190</v>
      </c>
      <c r="AO52" s="104">
        <v>0</v>
      </c>
      <c r="AP52" s="222">
        <v>0</v>
      </c>
    </row>
    <row r="53" spans="1:42" ht="20" customHeight="1" outlineLevel="1" thickBot="1">
      <c r="A53" s="239" t="s">
        <v>66</v>
      </c>
      <c r="B53" s="229" t="s">
        <v>9</v>
      </c>
      <c r="C53" s="198">
        <v>0</v>
      </c>
      <c r="D53" s="96">
        <v>0</v>
      </c>
      <c r="E53" s="96">
        <v>0</v>
      </c>
      <c r="F53" s="97">
        <v>0</v>
      </c>
      <c r="G53" s="264">
        <v>0</v>
      </c>
      <c r="H53" s="298"/>
      <c r="I53" s="285">
        <v>0</v>
      </c>
      <c r="J53" s="96">
        <v>0</v>
      </c>
      <c r="K53" s="96">
        <v>0</v>
      </c>
      <c r="L53" s="96">
        <v>0</v>
      </c>
      <c r="M53" s="96">
        <v>0</v>
      </c>
      <c r="N53" s="123">
        <f t="shared" si="79"/>
        <v>0</v>
      </c>
      <c r="O53" s="96">
        <v>0</v>
      </c>
      <c r="P53" s="96">
        <v>0</v>
      </c>
      <c r="Q53" s="264">
        <v>0</v>
      </c>
      <c r="R53" s="198">
        <v>0</v>
      </c>
      <c r="S53" s="96">
        <v>0</v>
      </c>
      <c r="T53" s="96">
        <v>0</v>
      </c>
      <c r="U53" s="123">
        <f t="shared" si="80"/>
        <v>0</v>
      </c>
      <c r="V53" s="96">
        <v>0</v>
      </c>
      <c r="W53" s="96">
        <v>0</v>
      </c>
      <c r="X53" s="96">
        <v>0</v>
      </c>
      <c r="Y53" s="123">
        <f t="shared" si="81"/>
        <v>0</v>
      </c>
      <c r="Z53" s="96">
        <v>0</v>
      </c>
      <c r="AA53" s="199">
        <v>0</v>
      </c>
      <c r="AC53" s="184"/>
      <c r="AD53" s="185"/>
      <c r="AE53" s="185"/>
      <c r="AF53" s="185"/>
      <c r="AG53" s="185"/>
      <c r="AH53" s="185"/>
      <c r="AI53" s="185"/>
      <c r="AJ53" s="185"/>
      <c r="AK53" s="185"/>
      <c r="AL53" s="186"/>
      <c r="AN53" s="198">
        <v>0</v>
      </c>
      <c r="AO53" s="96">
        <v>0</v>
      </c>
      <c r="AP53" s="199">
        <v>0</v>
      </c>
    </row>
    <row r="54" spans="1:42" ht="20" customHeight="1" outlineLevel="1" thickBot="1">
      <c r="A54" s="360" t="s">
        <v>67</v>
      </c>
      <c r="B54" s="361"/>
      <c r="C54" s="223">
        <f>C15+C20+C21+C24+C25+C28+C32+C33+C34+C37+C38+C41+C42+C43+C44+C48+C49+C53</f>
        <v>55353</v>
      </c>
      <c r="D54" s="106">
        <f t="shared" ref="D54:AL54" si="82">D15+D20+D21+D24+D25+D28+D32+D33+D34+D37+D38+D41+D42+D43+D44+D48+D49+D53</f>
        <v>1080838</v>
      </c>
      <c r="E54" s="106">
        <f t="shared" si="82"/>
        <v>4176</v>
      </c>
      <c r="F54" s="106">
        <f t="shared" si="82"/>
        <v>1140367</v>
      </c>
      <c r="G54" s="276">
        <f t="shared" ref="G54" si="83">G15+G20+G21+G24+G25+G28+G32+G33+G34+G37+G38+G41+G42+G43+G44+G48+G49+G53</f>
        <v>171634</v>
      </c>
      <c r="H54" s="309">
        <f t="shared" si="82"/>
        <v>1013607</v>
      </c>
      <c r="I54" s="297">
        <f t="shared" ref="I54:J54" si="84">I15+I20+I21+I24+I25+I28+I32+I33+I34+I37+I38+I41+I42+I43+I44+I48+I49+I53</f>
        <v>81318135.488191456</v>
      </c>
      <c r="J54" s="106">
        <f t="shared" si="84"/>
        <v>21830952.176533744</v>
      </c>
      <c r="K54" s="106">
        <f t="shared" ref="K54:M54" si="85">K15+K20+K21+K24+K25+K28+K32+K33+K34+K37+K38+K41+K42+K43+K44+K48+K49+K53</f>
        <v>51267190.399136022</v>
      </c>
      <c r="L54" s="106">
        <f t="shared" si="85"/>
        <v>26455219.483225171</v>
      </c>
      <c r="M54" s="106">
        <f t="shared" si="85"/>
        <v>1366553.6859189642</v>
      </c>
      <c r="N54" s="106">
        <f t="shared" si="82"/>
        <v>79088963.568280131</v>
      </c>
      <c r="O54" s="106">
        <f t="shared" si="82"/>
        <v>19227107.381900087</v>
      </c>
      <c r="P54" s="106">
        <f t="shared" ref="P54:Q54" si="86">P15+P20+P21+P24+P25+P28+P32+P33+P34+P37+P38+P41+P42+P43+P44+P48+P49+P53</f>
        <v>72565959.683137372</v>
      </c>
      <c r="Q54" s="276">
        <f t="shared" si="86"/>
        <v>45659536.121237308</v>
      </c>
      <c r="R54" s="223">
        <f t="shared" si="82"/>
        <v>11859853.123366881</v>
      </c>
      <c r="S54" s="106">
        <f t="shared" si="82"/>
        <v>17075173.803529415</v>
      </c>
      <c r="T54" s="106">
        <f t="shared" si="82"/>
        <v>1475498.92</v>
      </c>
      <c r="U54" s="106">
        <f t="shared" si="82"/>
        <v>30410525.846896298</v>
      </c>
      <c r="V54" s="106">
        <f t="shared" ref="V54:X54" si="87">V15+V20+V21+V24+V25+V28+V32+V33+V34+V37+V38+V41+V42+V43+V44+V48+V49+V53</f>
        <v>5268969.1807718808</v>
      </c>
      <c r="W54" s="106">
        <f t="shared" si="87"/>
        <v>7182068.7065294152</v>
      </c>
      <c r="X54" s="106">
        <f t="shared" si="87"/>
        <v>443335.67599999963</v>
      </c>
      <c r="Y54" s="106">
        <f t="shared" ref="Y54:AA54" si="88">Y15+Y20+Y21+Y24+Y25+Y28+Y32+Y33+Y34+Y37+Y38+Y41+Y42+Y43+Y44+Y48+Y49+Y53</f>
        <v>12894373.563301295</v>
      </c>
      <c r="Z54" s="106">
        <f t="shared" si="88"/>
        <v>3605927.4489918812</v>
      </c>
      <c r="AA54" s="224">
        <f t="shared" si="88"/>
        <v>15441906.005396886</v>
      </c>
      <c r="AB54" s="245"/>
      <c r="AC54" s="189">
        <f t="shared" si="82"/>
        <v>0</v>
      </c>
      <c r="AD54" s="190">
        <f t="shared" si="82"/>
        <v>0</v>
      </c>
      <c r="AE54" s="190">
        <f t="shared" si="82"/>
        <v>0</v>
      </c>
      <c r="AF54" s="190">
        <f t="shared" si="82"/>
        <v>0</v>
      </c>
      <c r="AG54" s="190">
        <f t="shared" si="82"/>
        <v>0</v>
      </c>
      <c r="AH54" s="190">
        <f t="shared" si="82"/>
        <v>0</v>
      </c>
      <c r="AI54" s="190">
        <f t="shared" si="82"/>
        <v>0</v>
      </c>
      <c r="AJ54" s="190">
        <f t="shared" si="82"/>
        <v>0</v>
      </c>
      <c r="AK54" s="190">
        <f t="shared" si="82"/>
        <v>0</v>
      </c>
      <c r="AL54" s="191">
        <f t="shared" si="82"/>
        <v>0</v>
      </c>
      <c r="AN54" s="258">
        <f t="shared" ref="AN54" si="89">AN15+AN20+AN21+AN24+AN25+AN28+AN32+AN33+AN34+AN37+AN38+AN41+AN42+AN43+AN44+AN48+AN49+AN53</f>
        <v>33803</v>
      </c>
      <c r="AO54" s="250">
        <f t="shared" ref="AO54:AP54" si="90">AO15+AO20+AO21+AO24+AO25+AO28+AO32+AO33+AO34+AO37+AO38+AO41+AO42+AO43+AO44+AO48+AO49+AO53</f>
        <v>6</v>
      </c>
      <c r="AP54" s="259">
        <f t="shared" si="90"/>
        <v>137825</v>
      </c>
    </row>
  </sheetData>
  <mergeCells count="39">
    <mergeCell ref="R12:Y12"/>
    <mergeCell ref="V13:Y13"/>
    <mergeCell ref="A54:B54"/>
    <mergeCell ref="A12:A14"/>
    <mergeCell ref="B12:B14"/>
    <mergeCell ref="C13:F13"/>
    <mergeCell ref="C12:G12"/>
    <mergeCell ref="AL13:AL14"/>
    <mergeCell ref="AG12:AH12"/>
    <mergeCell ref="H12:H14"/>
    <mergeCell ref="I12:J12"/>
    <mergeCell ref="I13:I14"/>
    <mergeCell ref="J13:J14"/>
    <mergeCell ref="K12:O12"/>
    <mergeCell ref="K13:N13"/>
    <mergeCell ref="R13:U13"/>
    <mergeCell ref="Q13:Q14"/>
    <mergeCell ref="AI13:AI14"/>
    <mergeCell ref="AJ13:AJ14"/>
    <mergeCell ref="Z12:AA12"/>
    <mergeCell ref="Z13:Z14"/>
    <mergeCell ref="P12:Q12"/>
    <mergeCell ref="P13:P14"/>
    <mergeCell ref="AN13:AP13"/>
    <mergeCell ref="AN12:AP12"/>
    <mergeCell ref="C10:AA11"/>
    <mergeCell ref="AI12:AJ12"/>
    <mergeCell ref="AC12:AD12"/>
    <mergeCell ref="AC13:AC14"/>
    <mergeCell ref="AD13:AD14"/>
    <mergeCell ref="AA13:AA14"/>
    <mergeCell ref="AG13:AG14"/>
    <mergeCell ref="AH13:AH14"/>
    <mergeCell ref="AC10:AL11"/>
    <mergeCell ref="AE12:AF12"/>
    <mergeCell ref="AE13:AE14"/>
    <mergeCell ref="AF13:AF14"/>
    <mergeCell ref="AK12:AL12"/>
    <mergeCell ref="AK13:AK14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G14:G15 C14:F15 J54 K54:M54 O54:Q54 R14:T15 V54:X54 Y14 V13:Y13 Y15 Z13:AA14 Z15:AA15" unlockedFormula="1"/>
    <ignoredError sqref="U54 H25 H21 G54 J15 K15:Q15 K13:O14 Y54:AA54" formula="1"/>
    <ignoredError sqref="U21 U28 C54:F54 C21:F21 C25:F25 C28:F28 C34:F34 C38:F38 C44:F44 C49:F49 G28:H28 G34 G38 G44 G21 G25 H38 H34 G49 I28 I21 I25 I49 J21 I44 N54 O21:Q21 K21:M21 N21 P13:Q14 R38:T38 R49:T49 R25:T25 R21:T21 R28:T28 R34:T34 R44:T44 V15:X15 V14:X14 V21:X21 Z21:AA21 Y21 AN14:AP15 J25 J28 I34 J34 I38 J38 J44 J49 O25:Q25 K25:M25 N25 O28:Q28 K28:M28 N28 O34:Q34 K34:M34 N34 O38:Q38 K38:M38 N38 O44:Q44 K44:M44 N44 O49:Q49 K49:M49 N49 AN21:AP21 AN25:AP25 AN28:AP28 AN34:AP34 AN38:AP38 AN44:AP44 AN49:AP49 V25:X25 V28:X28 V34:X34 V38:X38 V44:X44 V49:X49 Z25:AA25 Z28:AA28 Z34:AA34 Z38:AA38 Z44:AA44 Z49:AA49 U25 Y25 Y28 U34 Y34 U38 Y38 U44 Y44 U49 Y49 H44 H49 H54" formula="1" unlockedFormula="1"/>
    <ignoredError sqref="A15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Giorgi Kapanadze</cp:lastModifiedBy>
  <cp:lastPrinted>2017-10-18T12:38:28Z</cp:lastPrinted>
  <dcterms:created xsi:type="dcterms:W3CDTF">1996-10-14T23:33:28Z</dcterms:created>
  <dcterms:modified xsi:type="dcterms:W3CDTF">2020-03-17T14:31:44Z</dcterms:modified>
</cp:coreProperties>
</file>