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52fe6fe1d8975d/Documents/Clients/Saad Valiullah/"/>
    </mc:Choice>
  </mc:AlternateContent>
  <xr:revisionPtr revIDLastSave="0" documentId="8_{8B33C55D-98B8-4CF3-85F4-F7A06B2344C9}" xr6:coauthVersionLast="47" xr6:coauthVersionMax="47" xr10:uidLastSave="{00000000-0000-0000-0000-000000000000}"/>
  <bookViews>
    <workbookView xWindow="-120" yWindow="-120" windowWidth="21840" windowHeight="13020" xr2:uid="{60DAD83C-B653-4AFA-A413-C28CBC80BD77}"/>
  </bookViews>
  <sheets>
    <sheet name="Comparis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2" i="1"/>
  <c r="E25" i="1"/>
  <c r="H21" i="1"/>
  <c r="H20" i="1"/>
  <c r="E24" i="1"/>
  <c r="H18" i="1"/>
  <c r="H14" i="1"/>
  <c r="H16" i="1"/>
  <c r="H11" i="1"/>
  <c r="H9" i="1"/>
  <c r="H7" i="1"/>
  <c r="Q5" i="1"/>
  <c r="Q8" i="1"/>
  <c r="Q6" i="1"/>
  <c r="Q7" i="1"/>
  <c r="Q4" i="1"/>
  <c r="Q3" i="1"/>
  <c r="E7" i="1"/>
  <c r="E6" i="1"/>
  <c r="E8" i="1"/>
  <c r="E9" i="1"/>
  <c r="E11" i="1" s="1"/>
  <c r="E13" i="1" s="1"/>
  <c r="E15" i="1" s="1"/>
  <c r="E18" i="1" l="1"/>
  <c r="E20" i="1" s="1"/>
  <c r="E22" i="1"/>
  <c r="E27" i="1" s="1"/>
  <c r="E28" i="1" s="1"/>
</calcChain>
</file>

<file path=xl/sharedStrings.xml><?xml version="1.0" encoding="utf-8"?>
<sst xmlns="http://schemas.openxmlformats.org/spreadsheetml/2006/main" count="39" uniqueCount="31">
  <si>
    <t>Base Earnings (gross profit)</t>
  </si>
  <si>
    <t>Base Earnings (net profit)</t>
  </si>
  <si>
    <t>92.3% for SE</t>
  </si>
  <si>
    <t>Social Security</t>
  </si>
  <si>
    <t>Medicare</t>
  </si>
  <si>
    <t>Additional Medicare</t>
  </si>
  <si>
    <t>Total Self Employment Tax</t>
  </si>
  <si>
    <t>SE Tax Deduction (50%)</t>
  </si>
  <si>
    <t>Adjusted Gross Income</t>
  </si>
  <si>
    <t>Taxable Income Before QBI</t>
  </si>
  <si>
    <t>Standard Deduction</t>
  </si>
  <si>
    <t>QBI Deduction</t>
  </si>
  <si>
    <t>Taxable Income</t>
  </si>
  <si>
    <t>Federal Income Tax</t>
  </si>
  <si>
    <t>Rate</t>
  </si>
  <si>
    <t>Tax</t>
  </si>
  <si>
    <t>Married Filing Jointly</t>
  </si>
  <si>
    <t>State Income Tax (IL)</t>
  </si>
  <si>
    <t>Total LLC Tax</t>
  </si>
  <si>
    <t>Total After Tax Wealth</t>
  </si>
  <si>
    <t>LLC with Schedule C on Form 1040</t>
  </si>
  <si>
    <t>S-Corp with 60k W2 Wages</t>
  </si>
  <si>
    <t>Employer Portion of Payroll Tax</t>
  </si>
  <si>
    <t>K-1 Profit (Passthrough)</t>
  </si>
  <si>
    <t>Federal Income tax</t>
  </si>
  <si>
    <t>Payroll Tax</t>
  </si>
  <si>
    <t>Total S-Corp Tax</t>
  </si>
  <si>
    <t>Salary W2</t>
  </si>
  <si>
    <t>After-tax wealth represents net income after estimated federal, Illinois, and payroll/self-employment taxes under the model assumptions.</t>
  </si>
  <si>
    <r>
      <t xml:space="preserve">The model assumes the taxpayer qualifies for the </t>
    </r>
    <r>
      <rPr>
        <b/>
        <sz val="11"/>
        <color theme="1"/>
        <rFont val="Aptos Narrow"/>
        <family val="2"/>
        <scheme val="minor"/>
      </rPr>
      <t>full §199A Qualified Business Income deduction</t>
    </r>
    <r>
      <rPr>
        <sz val="11"/>
        <color theme="1"/>
        <rFont val="Aptos Narrow"/>
        <family val="2"/>
        <scheme val="minor"/>
      </rPr>
      <t xml:space="preserve"> and is below the phase-out thresholds.</t>
    </r>
  </si>
  <si>
    <t>The S-Corporation structure requires payment of reasonable compensation to the shareholder-employee and additional administrative requirements, including payroll filings and Form 1120-S.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</si>
</sst>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1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41" fontId="0" fillId="0" borderId="0" xfId="0" applyNumberFormat="1" applyProtection="1">
      <protection locked="0"/>
    </xf>
    <xf numFmtId="0" fontId="0" fillId="2" borderId="0" xfId="0" applyFill="1" applyProtection="1"/>
    <xf numFmtId="41" fontId="0" fillId="2" borderId="0" xfId="0" applyNumberFormat="1" applyFill="1" applyProtection="1"/>
    <xf numFmtId="0" fontId="0" fillId="2" borderId="0" xfId="0" applyFill="1"/>
    <xf numFmtId="41" fontId="0" fillId="2" borderId="0" xfId="0" applyNumberFormat="1" applyFill="1"/>
    <xf numFmtId="0" fontId="1" fillId="2" borderId="0" xfId="0" applyFont="1" applyFill="1" applyProtection="1"/>
    <xf numFmtId="41" fontId="1" fillId="2" borderId="0" xfId="0" applyNumberFormat="1" applyFont="1" applyFill="1" applyProtection="1"/>
    <xf numFmtId="0" fontId="0" fillId="2" borderId="1" xfId="0" applyFill="1" applyBorder="1" applyAlignment="1">
      <alignment horizontal="center"/>
    </xf>
    <xf numFmtId="9" fontId="0" fillId="2" borderId="0" xfId="0" applyNumberFormat="1" applyFill="1"/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A79C-9EA7-4840-8705-DF4B83FD9D1E}">
  <dimension ref="D1:Q36"/>
  <sheetViews>
    <sheetView showGridLines="0" tabSelected="1" zoomScale="104" workbookViewId="0">
      <selection activeCell="H5" sqref="H5"/>
    </sheetView>
  </sheetViews>
  <sheetFormatPr defaultRowHeight="15" x14ac:dyDescent="0.25"/>
  <cols>
    <col min="4" max="4" width="25.85546875" bestFit="1" customWidth="1"/>
    <col min="5" max="5" width="12" style="1" bestFit="1" customWidth="1"/>
    <col min="6" max="6" width="11.85546875" customWidth="1"/>
    <col min="7" max="7" width="28.7109375" bestFit="1" customWidth="1"/>
    <col min="8" max="8" width="21.7109375" customWidth="1"/>
    <col min="16" max="16" width="15" bestFit="1" customWidth="1"/>
  </cols>
  <sheetData>
    <row r="1" spans="4:17" x14ac:dyDescent="0.25">
      <c r="O1" s="11" t="s">
        <v>16</v>
      </c>
      <c r="P1" s="11"/>
      <c r="Q1" s="11"/>
    </row>
    <row r="2" spans="4:17" x14ac:dyDescent="0.25">
      <c r="D2" s="2" t="s">
        <v>20</v>
      </c>
      <c r="E2" s="2"/>
      <c r="G2" s="2" t="s">
        <v>21</v>
      </c>
      <c r="H2" s="2"/>
      <c r="O2" s="7" t="s">
        <v>14</v>
      </c>
      <c r="P2" s="7" t="s">
        <v>12</v>
      </c>
      <c r="Q2" s="13" t="s">
        <v>15</v>
      </c>
    </row>
    <row r="3" spans="4:17" x14ac:dyDescent="0.25">
      <c r="O3" s="12">
        <v>0.1</v>
      </c>
      <c r="P3" s="7">
        <v>23850</v>
      </c>
      <c r="Q3" s="7">
        <f>O3*P3</f>
        <v>2385</v>
      </c>
    </row>
    <row r="4" spans="4:17" x14ac:dyDescent="0.25">
      <c r="D4" s="3" t="s">
        <v>1</v>
      </c>
      <c r="E4" s="4">
        <v>200000</v>
      </c>
      <c r="G4" s="3" t="s">
        <v>0</v>
      </c>
      <c r="H4" s="4">
        <v>200000</v>
      </c>
      <c r="O4" s="12">
        <v>0.12</v>
      </c>
      <c r="P4" s="7">
        <v>96950</v>
      </c>
      <c r="Q4" s="7">
        <f>(P4-P3)*O4</f>
        <v>8772</v>
      </c>
    </row>
    <row r="5" spans="4:17" x14ac:dyDescent="0.25">
      <c r="H5" s="1"/>
      <c r="O5" s="12">
        <v>0.22</v>
      </c>
      <c r="P5" s="7">
        <v>206700</v>
      </c>
      <c r="Q5" s="7">
        <f>(P5-P4)*O5</f>
        <v>24145</v>
      </c>
    </row>
    <row r="6" spans="4:17" x14ac:dyDescent="0.25">
      <c r="D6" s="5" t="s">
        <v>2</v>
      </c>
      <c r="E6" s="6">
        <f>E4*0.9235</f>
        <v>184700</v>
      </c>
      <c r="G6" s="3" t="s">
        <v>27</v>
      </c>
      <c r="H6" s="4">
        <v>60000</v>
      </c>
      <c r="O6" s="12">
        <v>0.24</v>
      </c>
      <c r="P6" s="7">
        <v>394600</v>
      </c>
      <c r="Q6" s="7">
        <f t="shared" ref="Q5:Q8" si="0">(P6-P5)*O6</f>
        <v>45096</v>
      </c>
    </row>
    <row r="7" spans="4:17" x14ac:dyDescent="0.25">
      <c r="D7" s="5" t="s">
        <v>3</v>
      </c>
      <c r="E7" s="6">
        <f>IF(E6&gt;176100,176100*0.124,E6*0.124)</f>
        <v>21836.400000000001</v>
      </c>
      <c r="G7" s="5" t="s">
        <v>22</v>
      </c>
      <c r="H7" s="6">
        <f>H6*0.0765</f>
        <v>4590</v>
      </c>
      <c r="O7" s="12">
        <v>0.32</v>
      </c>
      <c r="P7" s="7">
        <v>501050</v>
      </c>
      <c r="Q7" s="7">
        <f t="shared" si="0"/>
        <v>34064</v>
      </c>
    </row>
    <row r="8" spans="4:17" x14ac:dyDescent="0.25">
      <c r="D8" s="5" t="s">
        <v>4</v>
      </c>
      <c r="E8" s="6">
        <f>E6*0.029</f>
        <v>5356.3</v>
      </c>
      <c r="G8" s="7"/>
      <c r="H8" s="8"/>
      <c r="O8" s="12">
        <v>0.35</v>
      </c>
      <c r="P8" s="7">
        <v>751600</v>
      </c>
      <c r="Q8" s="7">
        <f>(P8-P7)*O8</f>
        <v>87692.5</v>
      </c>
    </row>
    <row r="9" spans="4:17" x14ac:dyDescent="0.25">
      <c r="D9" s="5" t="s">
        <v>5</v>
      </c>
      <c r="E9" s="6">
        <f>IF(E4&gt;250000,(E6-250000)*0.009,0)</f>
        <v>0</v>
      </c>
      <c r="G9" s="5" t="s">
        <v>23</v>
      </c>
      <c r="H9" s="6">
        <f>H4-H6-H7</f>
        <v>135410</v>
      </c>
      <c r="O9" s="12">
        <v>0.37</v>
      </c>
      <c r="P9" s="7"/>
      <c r="Q9" s="7"/>
    </row>
    <row r="10" spans="4:17" x14ac:dyDescent="0.25">
      <c r="D10" s="7"/>
      <c r="E10" s="8"/>
      <c r="G10" s="7"/>
      <c r="H10" s="8"/>
    </row>
    <row r="11" spans="4:17" x14ac:dyDescent="0.25">
      <c r="D11" s="5" t="s">
        <v>6</v>
      </c>
      <c r="E11" s="6">
        <f>SUM(E7:E9)</f>
        <v>27192.7</v>
      </c>
      <c r="G11" s="5" t="s">
        <v>8</v>
      </c>
      <c r="H11" s="6">
        <f>H4-H7</f>
        <v>195410</v>
      </c>
    </row>
    <row r="12" spans="4:17" x14ac:dyDescent="0.25">
      <c r="D12" s="7"/>
      <c r="E12" s="8"/>
      <c r="G12" s="3" t="s">
        <v>10</v>
      </c>
      <c r="H12" s="4">
        <v>31500</v>
      </c>
    </row>
    <row r="13" spans="4:17" x14ac:dyDescent="0.25">
      <c r="D13" s="5" t="s">
        <v>7</v>
      </c>
      <c r="E13" s="6">
        <f>E11*0.5</f>
        <v>13596.35</v>
      </c>
      <c r="H13" s="1"/>
    </row>
    <row r="14" spans="4:17" x14ac:dyDescent="0.25">
      <c r="D14" s="7"/>
      <c r="E14" s="8"/>
      <c r="G14" s="5" t="s">
        <v>9</v>
      </c>
      <c r="H14" s="6">
        <f>H11-H12</f>
        <v>163910</v>
      </c>
    </row>
    <row r="15" spans="4:17" x14ac:dyDescent="0.25">
      <c r="D15" s="5" t="s">
        <v>8</v>
      </c>
      <c r="E15" s="6">
        <f>E4-E13</f>
        <v>186403.65</v>
      </c>
      <c r="G15" s="7"/>
      <c r="H15" s="8"/>
    </row>
    <row r="16" spans="4:17" x14ac:dyDescent="0.25">
      <c r="D16" s="3" t="s">
        <v>10</v>
      </c>
      <c r="E16" s="4">
        <v>31500</v>
      </c>
      <c r="G16" s="5" t="s">
        <v>11</v>
      </c>
      <c r="H16" s="6">
        <f>H9*0.2</f>
        <v>27082</v>
      </c>
    </row>
    <row r="17" spans="4:8" x14ac:dyDescent="0.25">
      <c r="G17" s="7"/>
      <c r="H17" s="8"/>
    </row>
    <row r="18" spans="4:8" x14ac:dyDescent="0.25">
      <c r="D18" s="5" t="s">
        <v>9</v>
      </c>
      <c r="E18" s="6">
        <f>E15-E16</f>
        <v>154903.65</v>
      </c>
      <c r="G18" s="9" t="s">
        <v>12</v>
      </c>
      <c r="H18" s="10">
        <f>H14-H16</f>
        <v>136828</v>
      </c>
    </row>
    <row r="19" spans="4:8" x14ac:dyDescent="0.25">
      <c r="D19" s="7"/>
      <c r="E19" s="8"/>
      <c r="G19" s="7"/>
      <c r="H19" s="8"/>
    </row>
    <row r="20" spans="4:8" x14ac:dyDescent="0.25">
      <c r="D20" s="5" t="s">
        <v>11</v>
      </c>
      <c r="E20" s="6">
        <f>IF(E15*0.2&gt;(E18*0.2),E18*0.2,E15*0.2)</f>
        <v>30980.73</v>
      </c>
      <c r="G20" s="5" t="s">
        <v>24</v>
      </c>
      <c r="H20" s="6">
        <f>IF(H18&lt;=$P$3,H18*$O$3,
IF(H18&lt;=$P$4,$Q$3+(H18-$P$3)*$O$4,
IF(H18&lt;=$P$5,$Q$3+$Q$4+(H18-$P$4)*$O$5,
IF(H18&lt;=$P$6,$Q$5+$Q$3+$Q$4+(H18-$P$5)*$O$6,
IF(H18&lt;=$P$7,$Q$6+$Q$5+$Q$4+$Q$3+(H18-$P$6)*$O$7,
IF(H18&lt;=$P$8,$Q$7+$Q$6+$Q$5+$Q$4+$Q$3+(H18-$P$7)*$O$8,
$Q$8+$Q$7+$Q$6+$Q$5+$Q$4+$Q$3+(H18-$P$8)*$O$9
))))))</f>
        <v>19930.16</v>
      </c>
    </row>
    <row r="21" spans="4:8" x14ac:dyDescent="0.25">
      <c r="D21" s="7"/>
      <c r="E21" s="8"/>
      <c r="G21" s="5" t="s">
        <v>17</v>
      </c>
      <c r="H21" s="6">
        <f>(H11-(2*2925))*0.0495</f>
        <v>9383.2200000000012</v>
      </c>
    </row>
    <row r="22" spans="4:8" x14ac:dyDescent="0.25">
      <c r="D22" s="9" t="s">
        <v>12</v>
      </c>
      <c r="E22" s="10">
        <f>E18-E20</f>
        <v>123922.92</v>
      </c>
      <c r="G22" s="5" t="s">
        <v>25</v>
      </c>
      <c r="H22" s="6">
        <f>H6*0.153</f>
        <v>9180</v>
      </c>
    </row>
    <row r="23" spans="4:8" x14ac:dyDescent="0.25">
      <c r="D23" s="7"/>
      <c r="E23" s="8"/>
      <c r="G23" s="7"/>
      <c r="H23" s="8"/>
    </row>
    <row r="24" spans="4:8" x14ac:dyDescent="0.25">
      <c r="D24" s="5" t="s">
        <v>13</v>
      </c>
      <c r="E24" s="6">
        <f>IF(E22&lt;=P3,E22*O3,
IF(E22&lt;=P4,Q3+(E22-P3)*O4,
IF(E22&lt;=P5,Q3+Q4+(E22-P4)*O5,
IF(E22&lt;=P6,Q5+Q3+Q4+(E22-P5)*O6,
IF(E22&lt;=P7,Q6+Q5+Q4+Q3+(E22-P6)*O7,
IF(E22&lt;=P8,Q7+Q6+Q5+Q4+Q3+(E22-P7)*O8,
Q8+Q7+Q6+Q5+Q4+Q3+(E22-P8)*O9
))))))</f>
        <v>17091.042399999998</v>
      </c>
      <c r="G24" s="7"/>
      <c r="H24" s="8"/>
    </row>
    <row r="25" spans="4:8" x14ac:dyDescent="0.25">
      <c r="D25" s="5" t="s">
        <v>17</v>
      </c>
      <c r="E25" s="6">
        <f>(E15-(2*2925))*0.0495</f>
        <v>8937.405675</v>
      </c>
      <c r="G25" s="7"/>
      <c r="H25" s="8"/>
    </row>
    <row r="26" spans="4:8" x14ac:dyDescent="0.25">
      <c r="D26" s="7"/>
      <c r="E26" s="8"/>
      <c r="G26" s="7"/>
      <c r="H26" s="8"/>
    </row>
    <row r="27" spans="4:8" x14ac:dyDescent="0.25">
      <c r="D27" s="9" t="s">
        <v>18</v>
      </c>
      <c r="E27" s="10">
        <f>E25+E11+E24</f>
        <v>53221.148074999997</v>
      </c>
      <c r="G27" s="9" t="s">
        <v>26</v>
      </c>
      <c r="H27" s="10">
        <f>SUM(H20:H22)</f>
        <v>38493.380000000005</v>
      </c>
    </row>
    <row r="28" spans="4:8" x14ac:dyDescent="0.25">
      <c r="D28" s="9" t="s">
        <v>19</v>
      </c>
      <c r="E28" s="10">
        <f>E4-E27</f>
        <v>146778.851925</v>
      </c>
      <c r="G28" s="9" t="s">
        <v>19</v>
      </c>
      <c r="H28" s="10">
        <f>H4-H27</f>
        <v>161506.62</v>
      </c>
    </row>
    <row r="29" spans="4:8" x14ac:dyDescent="0.25">
      <c r="H29" s="1"/>
    </row>
    <row r="32" spans="4:8" x14ac:dyDescent="0.25">
      <c r="D32" t="s">
        <v>28</v>
      </c>
    </row>
    <row r="34" spans="4:4" x14ac:dyDescent="0.25">
      <c r="D34" t="s">
        <v>29</v>
      </c>
    </row>
    <row r="36" spans="4:4" x14ac:dyDescent="0.25">
      <c r="D36" t="s">
        <v>30</v>
      </c>
    </row>
  </sheetData>
  <sheetProtection algorithmName="SHA-512" hashValue="5bBYK1yctXHtfsfcxeyKrdBjbKo9qu+8Ii82ISsiG0Wbke22IUqTeDL5GbE6qQRQKIChSN/18fKpq/KR0poiUQ==" saltValue="bFfgaH0UTRDD++JO0wrDTg==" spinCount="100000" sheet="1" objects="1" scenarios="1"/>
  <mergeCells count="3">
    <mergeCell ref="O1:Q1"/>
    <mergeCell ref="D2:E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Saadsiddiq@outlook.com</dc:creator>
  <cp:lastModifiedBy>Anam Kazim</cp:lastModifiedBy>
  <dcterms:created xsi:type="dcterms:W3CDTF">2026-03-05T06:45:33Z</dcterms:created>
  <dcterms:modified xsi:type="dcterms:W3CDTF">2026-03-05T09:17:12Z</dcterms:modified>
</cp:coreProperties>
</file>